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<sst xmlns="http://schemas.openxmlformats.org/spreadsheetml/2006/main" count="6796" uniqueCount="1752">
  <si>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</si>
  <si>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</si>
  <si>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</si>
  <si>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</si>
  <si>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</si>
  <si>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</si>
  <si>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</si>
  <si>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</si>
  <si>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</si>
  <si>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</si>
  <si>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</si>
  <si>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</si>
  <si>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</si>
  <si>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</si>
  <si>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</si>
  <si>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</si>
  <si>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</si>
  <si>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</si>
  <si>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</si>
  <si>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</si>
  <si>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</si>
  <si>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</si>
  <si>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</si>
  <si>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</si>
  <si>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</si>
  <si>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</si>
  <si>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</si>
  <si>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</si>
  <si>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</si>
  <si>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</si>
  <si>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</si>
  <si>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</si>
  <si>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</si>
  <si>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</si>
  <si>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</si>
  <si>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</si>
  <si>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</si>
  <si>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</si>
  <si>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</si>
  <si>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</si>
  <si>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</si>
  <si>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</si>
  <si>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</si>
  <si>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</si>
  <si>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</si>
  <si>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</si>
  <si>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</si>
  <si>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</si>
  <si>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</si>
  <si>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</si>
  <si>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</si>
  <si>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</si>
  <si>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</si>
  <si>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</si>
  <si>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</si>
  <si>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</si>
  <si>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</si>
  <si>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</si>
  <si>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</si>
  <si>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</si>
  <si>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</si>
  <si>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</si>
  <si>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</si>
  <si>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</si>
  <si>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</si>
  <si>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</si>
  <si>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</si>
  <si>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</si>
  <si>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</si>
  <si>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</si>
  <si>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</si>
  <si>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</si>
  <si>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</si>
  <si>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</si>
  <si>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</si>
  <si>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</si>
  <si>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</si>
  <si>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</si>
  <si>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</si>
  <si>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</si>
  <si>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</si>
  <si>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</si>
  <si>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</si>
  <si>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</si>
  <si>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</si>
  <si>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</si>
  <si>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</si>
  <si>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</si>
  <si>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</si>
  <si>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</si>
  <si>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</si>
  <si>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</si>
  <si>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</si>
  <si>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</si>
  <si>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</si>
  <si>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</si>
  <si>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</si>
  <si>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</si>
  <si>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</si>
  <si>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</si>
  <si>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</si>
  <si>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</si>
  <si>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</si>
  <si>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</si>
  <si>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</si>
  <si>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</si>
  <si>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</si>
  <si>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</si>
  <si>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</si>
  <si>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</si>
  <si>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</si>
  <si>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</si>
  <si>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</si>
  <si>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</si>
  <si>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</si>
  <si>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</si>
  <si>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</si>
  <si>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</si>
  <si>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</si>
  <si>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</si>
  <si>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</si>
  <si>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</si>
  <si>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</si>
  <si>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</si>
  <si>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</si>
  <si>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</si>
  <si>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</si>
  <si>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</si>
  <si>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</si>
  <si>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</si>
  <si>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</si>
  <si>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</si>
  <si>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</si>
  <si>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</si>
  <si>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</si>
  <si>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</si>
  <si>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</si>
  <si>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</si>
  <si>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</si>
  <si>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</si>
  <si>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</si>
  <si>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</si>
  <si>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</si>
  <si>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</si>
  <si>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</si>
  <si>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</si>
  <si>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</si>
  <si>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</si>
  <si>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</si>
  <si>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</si>
  <si>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</si>
  <si>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</si>
  <si>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</si>
  <si>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</si>
  <si>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</si>
  <si>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</si>
  <si>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</si>
  <si>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</si>
  <si>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</si>
  <si>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</si>
  <si>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</si>
  <si>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</si>
  <si>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</si>
  <si>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</si>
  <si>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</si>
  <si>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</si>
  <si>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</si>
  <si>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</si>
  <si>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</si>
  <si>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</si>
  <si>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</si>
  <si>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</si>
  <si>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</si>
  <si>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</si>
  <si>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</si>
  <si>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</si>
  <si>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</si>
  <si>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</si>
  <si>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</si>
  <si>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</si>
  <si>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</si>
  <si>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</si>
  <si>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</si>
  <si>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</si>
  <si>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</si>
  <si>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</si>
  <si>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</si>
  <si>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</si>
  <si>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</si>
  <si>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</si>
  <si>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</si>
  <si>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</si>
  <si>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</si>
  <si>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</si>
  <si>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</si>
  <si>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</si>
  <si>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</si>
  <si>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</si>
  <si>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</si>
  <si>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</si>
  <si>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</si>
  <si>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</si>
  <si>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</si>
  <si>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</si>
  <si>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</si>
  <si>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</si>
  <si>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</si>
  <si>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</si>
  <si>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</si>
  <si>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</si>
  <si>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</si>
  <si>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</si>
  <si>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</si>
  <si>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</si>
  <si>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</si>
  <si>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</si>
  <si>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</si>
  <si>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</si>
  <si>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</si>
  <si>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</si>
  <si>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</si>
  <si>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</si>
  <si>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</si>
  <si>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</si>
  <si>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</si>
  <si>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</si>
  <si>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</si>
  <si>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</si>
  <si>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</si>
  <si>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</si>
  <si>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</si>
  <si>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</si>
  <si>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</si>
  <si>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</si>
  <si>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</si>
  <si>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</si>
  <si>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</si>
  <si>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</si>
  <si>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</si>
  <si>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</si>
  <si>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</si>
  <si>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</si>
  <si>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</si>
  <si>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</si>
  <si>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</si>
  <si>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</si>
  <si>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</si>
  <si>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</si>
  <si>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</si>
  <si>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</si>
  <si>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</si>
  <si>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</si>
  <si>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</si>
  <si>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</si>
  <si>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</si>
  <si>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</si>
  <si>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</si>
  <si>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</si>
  <si>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</si>
  <si>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</si>
  <si>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</si>
  <si>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</si>
  <si>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</si>
  <si>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</si>
  <si>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</si>
  <si>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</si>
  <si>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</si>
  <si>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</si>
  <si>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</si>
  <si>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</si>
  <si>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</si>
  <si>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</si>
  <si>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</si>
  <si>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</si>
  <si>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</si>
  <si>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</si>
  <si>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</si>
  <si>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</si>
  <si>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</si>
  <si>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</si>
  <si>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</si>
  <si>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</si>
  <si>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</si>
  <si>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</si>
  <si>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</si>
  <si>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</si>
  <si>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</si>
  <si>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</si>
  <si>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</si>
  <si>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</si>
  <si>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</si>
  <si>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</si>
  <si>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</si>
  <si>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</si>
  <si>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</si>
  <si>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</si>
  <si>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</si>
  <si>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</si>
  <si>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</si>
  <si>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</si>
  <si>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</si>
  <si>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</si>
  <si>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</si>
  <si>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</si>
  <si>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</si>
  <si>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</si>
  <si>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</si>
  <si>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</si>
  <si>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</si>
  <si>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</si>
  <si>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</si>
  <si>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</si>
  <si>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</si>
  <si>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</si>
  <si>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</si>
  <si>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</si>
  <si>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</si>
  <si>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</si>
  <si>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</si>
  <si>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</si>
  <si>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</si>
  <si>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</si>
  <si>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</si>
  <si>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</si>
  <si>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</si>
  <si>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</si>
  <si>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</si>
  <si>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</si>
  <si>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</si>
  <si>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</si>
  <si>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</si>
  <si>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</si>
  <si>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</si>
  <si>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</si>
  <si>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</si>
  <si>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</si>
  <si>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</si>
  <si>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</si>
  <si>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</si>
  <si>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</si>
  <si>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</si>
  <si>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</si>
  <si>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</si>
  <si>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</si>
  <si>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</si>
  <si>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</si>
  <si>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</si>
  <si>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</si>
  <si>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</si>
  <si>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</si>
  <si>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</si>
  <si>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</si>
  <si>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</si>
  <si>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</si>
  <si>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</si>
  <si>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</si>
  <si>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</si>
  <si>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</si>
  <si>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</si>
  <si>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</si>
  <si>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</si>
  <si>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</si>
  <si>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</si>
  <si>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</si>
  <si>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</si>
  <si>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</si>
  <si>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</si>
  <si>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</si>
  <si>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</si>
  <si>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</si>
  <si>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</si>
  <si>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</si>
  <si>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</si>
  <si>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</si>
  <si>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</si>
  <si>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</si>
  <si>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</si>
  <si>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</si>
  <si>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</si>
  <si>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</si>
  <si>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</si>
  <si>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</si>
  <si>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</si>
  <si>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</si>
  <si>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</si>
  <si>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</si>
  <si>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</si>
  <si>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</si>
  <si>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</si>
  <si>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</si>
  <si>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</si>
  <si>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</si>
  <si>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</si>
  <si>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</si>
  <si>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</si>
  <si>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</si>
  <si>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</si>
  <si>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</si>
  <si>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</si>
  <si>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</si>
  <si>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</si>
  <si>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</si>
  <si>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</si>
  <si>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</si>
  <si>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</si>
  <si>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</si>
  <si>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</si>
  <si>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</si>
  <si>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</si>
  <si>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</si>
  <si>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</si>
  <si>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</si>
  <si>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</si>
  <si>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</si>
  <si>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</si>
  <si>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</si>
  <si>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</si>
  <si>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</si>
  <si>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</si>
  <si>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</si>
  <si>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</si>
  <si>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</si>
  <si>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</si>
  <si>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</si>
  <si>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</si>
  <si>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</si>
  <si>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</si>
  <si>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</si>
  <si>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</si>
  <si>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</si>
  <si>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</si>
  <si>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</si>
  <si>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</si>
  <si>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</si>
  <si>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</si>
  <si>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</si>
  <si>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</si>
  <si>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</si>
  <si>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</si>
  <si>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</si>
  <si>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</si>
  <si>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</si>
  <si>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</si>
  <si>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</si>
  <si>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</si>
  <si>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</si>
  <si>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</si>
  <si>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</si>
  <si>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</si>
  <si>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</si>
  <si>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</si>
  <si>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</si>
  <si>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</si>
  <si>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</si>
  <si>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</si>
  <si>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</si>
  <si>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</si>
  <si>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</si>
  <si>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</si>
  <si>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</si>
  <si>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</si>
  <si>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</si>
  <si>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</si>
  <si>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</si>
  <si>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</si>
  <si>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</si>
  <si>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</si>
  <si>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</si>
  <si>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</si>
  <si>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</si>
  <si>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</si>
  <si>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</si>
  <si>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</si>
  <si>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</si>
  <si>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</si>
  <si>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</si>
  <si>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</si>
  <si>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</si>
  <si>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</si>
  <si>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</si>
  <si>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</si>
  <si>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</si>
  <si>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</si>
  <si>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</si>
  <si>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</si>
  <si>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</si>
  <si>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</si>
  <si>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</si>
  <si>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</si>
  <si>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</si>
  <si>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</si>
  <si>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</si>
  <si>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</si>
  <si>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</si>
  <si>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</si>
  <si>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</si>
  <si>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</si>
  <si>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</si>
  <si>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</si>
  <si>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</si>
  <si>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</si>
  <si>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</si>
  <si>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</si>
  <si>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</si>
  <si>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</si>
  <si>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</si>
  <si>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</si>
  <si>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</si>
  <si>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</si>
  <si>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</si>
  <si>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</si>
  <si>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</si>
  <si>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</si>
  <si>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</si>
  <si>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</si>
  <si>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</si>
  <si>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</si>
  <si>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</si>
  <si>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</si>
  <si>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</si>
  <si>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</si>
  <si>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</si>
  <si>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</si>
  <si>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</si>
  <si>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</si>
  <si>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</si>
  <si>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</si>
  <si>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</si>
  <si>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</si>
  <si>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</si>
  <si>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</si>
  <si>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</si>
  <si>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</si>
  <si>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</si>
  <si>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</si>
  <si>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</si>
  <si>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</si>
  <si>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</si>
  <si>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</si>
  <si>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</si>
  <si>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</si>
  <si>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</si>
  <si>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</si>
  <si>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</si>
  <si>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</si>
  <si>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</si>
  <si>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</si>
  <si>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</si>
  <si>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</si>
  <si>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</si>
  <si>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</si>
  <si>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</si>
  <si>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</si>
  <si>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</si>
  <si>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</si>
  <si>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</si>
  <si>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</si>
  <si>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</si>
  <si>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</si>
  <si>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</si>
  <si>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</si>
  <si>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</si>
  <si>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</si>
  <si>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</si>
  <si>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</si>
  <si>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</si>
  <si>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</si>
  <si>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</si>
  <si>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</si>
  <si>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</si>
  <si>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</si>
  <si>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</si>
  <si>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</si>
  <si>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</si>
  <si>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</si>
  <si>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</si>
  <si>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</si>
  <si>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</si>
  <si>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</si>
  <si>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</si>
  <si>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</si>
  <si>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</si>
  <si>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</si>
  <si>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</si>
  <si>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</si>
  <si>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</si>
  <si>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</si>
  <si>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</si>
  <si>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</si>
  <si>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</si>
  <si>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</si>
  <si>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</si>
  <si>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</si>
  <si>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</si>
  <si>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</si>
  <si>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</si>
  <si>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</si>
  <si>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</si>
  <si>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</si>
  <si>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</si>
  <si>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</si>
  <si>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</si>
  <si>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</si>
  <si>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</si>
  <si>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</si>
  <si>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</si>
  <si>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</si>
  <si>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</si>
  <si>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</si>
  <si>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</si>
  <si>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</si>
  <si>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</si>
  <si>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</si>
  <si>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</si>
  <si>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</si>
  <si>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</si>
  <si>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</si>
  <si>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</si>
  <si>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</si>
  <si>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</si>
  <si>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</si>
  <si>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</si>
  <si>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</si>
  <si>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</si>
  <si>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</si>
  <si>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</si>
  <si>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</si>
  <si>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</si>
  <si>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</si>
  <si>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</si>
  <si>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</si>
  <si>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</si>
  <si>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</si>
  <si>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</si>
  <si>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</si>
  <si>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</si>
  <si>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</si>
  <si>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</si>
  <si>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</si>
  <si>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</si>
  <si>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</si>
  <si>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</si>
  <si>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</si>
  <si>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</si>
  <si>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</si>
  <si>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</si>
  <si>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</si>
  <si>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</si>
  <si>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</si>
  <si>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</si>
  <si>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</si>
  <si>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</si>
  <si>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</si>
  <si>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</si>
  <si>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</si>
  <si>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</si>
  <si>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</si>
  <si>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</si>
  <si>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</si>
  <si>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</si>
  <si>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</si>
  <si>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</si>
  <si>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</si>
  <si>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</si>
  <si>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</si>
  <si>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</si>
  <si>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</si>
  <si>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</si>
  <si>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</si>
  <si>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</si>
  <si>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</si>
  <si>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</si>
  <si>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</si>
  <si>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</si>
  <si>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</si>
  <si>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</si>
  <si>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</si>
  <si>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</si>
  <si>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</si>
  <si>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</si>
  <si>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</si>
  <si>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</si>
  <si>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</si>
  <si>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</si>
  <si>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</si>
  <si>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</si>
  <si>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</si>
  <si>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</si>
  <si>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</si>
  <si>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</si>
  <si>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</si>
  <si>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</si>
  <si>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</si>
  <si>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</si>
  <si>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</si>
  <si>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</si>
  <si>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</si>
  <si>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</si>
  <si>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</si>
  <si>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</si>
  <si>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</si>
  <si>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</si>
  <si>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</si>
  <si>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</si>
  <si>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</si>
  <si>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</si>
  <si>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</si>
  <si>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</si>
  <si>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</si>
  <si>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</si>
  <si>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</si>
  <si>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</si>
  <si>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</si>
  <si>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</si>
  <si>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</si>
  <si>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</si>
  <si>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</si>
  <si>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</si>
  <si>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</si>
  <si>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</si>
  <si>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</si>
  <si>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</si>
  <si>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</si>
  <si>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</si>
  <si>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</si>
  <si>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</si>
  <si>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</si>
  <si>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</si>
  <si>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</si>
  <si>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</si>
  <si>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</si>
  <si>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</si>
  <si>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</si>
  <si>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</si>
  <si>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</si>
  <si>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</si>
  <si>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</si>
  <si>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</si>
  <si>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</si>
  <si>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</si>
  <si>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</si>
  <si>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</si>
  <si>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</si>
  <si>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</si>
  <si>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</si>
  <si>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</si>
  <si>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</si>
  <si>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</si>
  <si>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</si>
  <si>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</si>
  <si>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</si>
  <si>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</si>
  <si>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</si>
  <si>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</si>
  <si>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</si>
  <si>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</si>
  <si>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</si>
  <si>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</si>
  <si>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</si>
  <si>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</si>
  <si>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</si>
  <si>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</si>
  <si>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</si>
  <si>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</si>
  <si>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</si>
  <si>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</si>
  <si>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</si>
  <si>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</si>
  <si>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</si>
  <si>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</si>
  <si>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</si>
  <si>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</si>
  <si>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</si>
  <si>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</si>
  <si>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</si>
  <si>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</si>
  <si>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</si>
  <si>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</si>
  <si>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</si>
  <si>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</si>
  <si>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</si>
  <si>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</si>
  <si>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</si>
  <si>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</si>
  <si>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</si>
  <si>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</si>
  <si>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</si>
  <si>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</si>
  <si>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</si>
  <si>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</si>
  <si>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</si>
  <si>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</si>
  <si>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</si>
  <si>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</si>
  <si>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</si>
  <si>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</si>
  <si>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</si>
  <si>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</si>
  <si>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</si>
  <si>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</si>
  <si>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</si>
  <si>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</si>
  <si>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</si>
  <si>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</si>
  <si>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</si>
  <si>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</si>
  <si>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</si>
  <si>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</si>
  <si>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</si>
  <si>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</si>
  <si>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</si>
  <si>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</si>
  <si>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</si>
  <si>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</si>
  <si>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</si>
  <si>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</si>
  <si>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</si>
  <si>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</si>
  <si>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</si>
  <si>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</si>
  <si>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</si>
  <si>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</si>
  <si>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</si>
  <si>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</si>
  <si>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</si>
  <si>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</si>
  <si>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</si>
  <si>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</si>
  <si>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</si>
  <si>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</si>
  <si>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</si>
  <si>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</si>
  <si>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</si>
  <si>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</si>
  <si>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</si>
  <si>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</si>
  <si>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</si>
  <si>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</si>
  <si>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</si>
  <si>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</si>
  <si>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</si>
  <si>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</si>
  <si>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</si>
  <si>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</si>
  <si>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</si>
  <si>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</si>
  <si>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</si>
  <si>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</si>
  <si>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</si>
  <si>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</si>
  <si>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</si>
  <si>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</si>
  <si>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</si>
  <si>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</si>
  <si>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</si>
  <si>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</si>
  <si>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</si>
  <si>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</si>
  <si>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</si>
  <si>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</si>
  <si>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</si>
  <si>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</si>
  <si>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</si>
  <si>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</si>
  <si>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</si>
  <si>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</si>
  <si>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</si>
  <si>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</si>
  <si>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</si>
  <si>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</si>
  <si>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</si>
  <si>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</si>
  <si>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</si>
  <si>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</si>
  <si>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</si>
  <si>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</si>
  <si>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</si>
  <si>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</si>
  <si>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</si>
  <si>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</si>
  <si>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</si>
  <si>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</si>
  <si>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</si>
  <si>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</si>
  <si>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</si>
  <si>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</si>
  <si>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</si>
  <si>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</si>
  <si>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</si>
  <si>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</si>
  <si>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</si>
  <si>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</si>
  <si>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</si>
  <si>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</si>
  <si>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</si>
  <si>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</si>
  <si>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</si>
  <si>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</si>
  <si>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</si>
  <si>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</si>
  <si>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</si>
  <si>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</si>
  <si>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</si>
  <si>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</si>
  <si>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</si>
  <si>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</si>
  <si>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</si>
  <si>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</si>
  <si>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</si>
  <si>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</si>
  <si>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</si>
  <si>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</si>
  <si>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</si>
  <si>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</si>
  <si>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</si>
  <si>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</si>
  <si>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</si>
  <si>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</si>
  <si>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</si>
  <si>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</si>
  <si>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</si>
  <si>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</si>
  <si>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</si>
  <si>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</si>
  <si>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</si>
  <si>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</si>
  <si>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</si>
  <si>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</si>
  <si>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</si>
  <si>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</si>
  <si>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</si>
  <si>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</si>
  <si>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</si>
  <si>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</si>
  <si>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</si>
  <si>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</si>
  <si>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</si>
  <si>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</si>
  <si>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</si>
  <si>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</si>
  <si>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</si>
  <si>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</si>
  <si>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</si>
  <si>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</si>
  <si>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</si>
  <si>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</si>
  <si>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</si>
  <si>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</si>
  <si>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</si>
  <si>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</si>
  <si>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</si>
  <si>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</si>
  <si>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</si>
  <si>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</si>
  <si>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</si>
  <si>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</si>
  <si>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</si>
  <si>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</si>
  <si>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</si>
  <si>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</si>
  <si>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</si>
  <si>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</si>
  <si>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</si>
  <si>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</si>
  <si>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</si>
  <si>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</si>
  <si>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</si>
  <si>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</si>
  <si>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</si>
  <si>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</si>
  <si>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</si>
  <si>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</si>
  <si>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</si>
  <si>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</si>
  <si>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</si>
  <si>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</si>
  <si>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</si>
  <si>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</si>
  <si>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</si>
  <si>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</si>
  <si>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</si>
  <si>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</si>
  <si>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</si>
  <si>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</si>
  <si>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</si>
  <si>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</si>
  <si>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</si>
  <si>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</si>
  <si>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</si>
  <si>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</si>
  <si>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</si>
  <si>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</si>
  <si>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</si>
  <si>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</si>
  <si>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</si>
  <si>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</si>
  <si>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</si>
  <si>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</si>
  <si>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</si>
  <si>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</si>
  <si>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</si>
  <si>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</si>
  <si>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</si>
  <si>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</si>
  <si>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</si>
  <si>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</si>
  <si>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</si>
  <si>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</si>
  <si>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</si>
  <si>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</si>
  <si>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</si>
  <si>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</si>
  <si>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</si>
  <si>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</si>
  <si>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</si>
  <si>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</si>
  <si>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</si>
  <si>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</si>
  <si>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</si>
  <si>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</si>
  <si>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</si>
  <si>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</si>
  <si>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</si>
  <si>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</si>
  <si>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</si>
  <si>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</si>
  <si>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</si>
  <si>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</si>
  <si>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</si>
  <si>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</si>
  <si>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</si>
  <si>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</si>
  <si>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</si>
  <si>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</si>
  <si>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</si>
  <si>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</si>
  <si>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</si>
  <si>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</si>
  <si>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</si>
  <si>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</si>
  <si>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</si>
  <si>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</si>
  <si>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</si>
  <si>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</si>
  <si>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</si>
  <si>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</si>
  <si>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</si>
  <si>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</si>
  <si>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</si>
  <si>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</si>
  <si>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</si>
  <si>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</si>
  <si>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</si>
  <si>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</si>
  <si>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</si>
  <si>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</si>
  <si>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</si>
  <si>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</si>
  <si>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</si>
  <si>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</si>
  <si>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</si>
  <si>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</si>
  <si>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</si>
  <si>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</si>
  <si>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</si>
  <si>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</si>
  <si>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</si>
  <si>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</si>
  <si>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</si>
  <si>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</si>
  <si>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</si>
  <si>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</si>
  <si>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</si>
  <si>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</si>
  <si>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</si>
  <si>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</si>
  <si>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</si>
  <si>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</si>
  <si>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</si>
  <si>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</si>
  <si>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</si>
  <si>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</si>
  <si>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</si>
  <si>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</si>
  <si>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</si>
  <si>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</si>
  <si>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</si>
  <si>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</si>
  <si>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</si>
  <si>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</si>
  <si>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</si>
  <si>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</si>
  <si>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</si>
  <si>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</si>
  <si>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</si>
  <si>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</si>
  <si>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</si>
  <si>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</si>
  <si>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</si>
  <si>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</si>
  <si>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</si>
  <si>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</si>
  <si>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</si>
  <si>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</si>
  <si>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</si>
  <si>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</si>
  <si>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</si>
  <si>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</si>
  <si>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</si>
  <si>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</si>
  <si>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</si>
  <si>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</si>
  <si>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</si>
  <si>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</si>
  <si>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</si>
  <si>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</si>
  <si>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</si>
  <si>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</si>
  <si>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</si>
  <si>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</si>
  <si>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</si>
  <si>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</si>
  <si>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</si>
  <si>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</si>
  <si>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</si>
  <si>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</si>
  <si>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</si>
  <si>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</si>
  <si>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</si>
  <si>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</si>
  <si>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</si>
  <si>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</si>
  <si>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</si>
  <si>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</si>
  <si>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</si>
  <si>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</si>
  <si>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</si>
  <si>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</si>
  <si>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</si>
  <si>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</si>
  <si>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</si>
  <si>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</si>
  <si>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</si>
  <si>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</si>
  <si>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</si>
  <si>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</si>
  <si>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</si>
  <si>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</si>
  <si>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</si>
  <si>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</si>
  <si>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</si>
  <si>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</si>
  <si>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</si>
  <si>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</si>
  <si>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</si>
  <si>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</si>
  <si>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</si>
  <si>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</si>
  <si>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</si>
  <si>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</si>
  <si>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</si>
  <si>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</si>
  <si>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</si>
  <si>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</si>
  <si>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</si>
  <si>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</si>
  <si>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</si>
  <si>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</si>
  <si>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</si>
  <si>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</si>
  <si>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</si>
  <si>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</si>
  <si>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</si>
  <si>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</si>
  <si>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</si>
  <si>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</si>
  <si>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</si>
  <si>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</si>
  <si>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</si>
  <si>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</si>
  <si>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</si>
  <si>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</si>
  <si>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</si>
  <si>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</si>
  <si>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</si>
  <si>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</si>
  <si>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</si>
  <si>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</si>
  <si>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</si>
  <si>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</si>
  <si>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</si>
  <si>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</si>
  <si>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</si>
  <si>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</si>
  <si>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</si>
  <si>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</si>
  <si>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</si>
  <si>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</si>
  <si>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</si>
  <si>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</si>
  <si>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</si>
  <si>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</si>
  <si>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</si>
  <si>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</si>
  <si>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</si>
  <si>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</si>
  <si>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</si>
  <si>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</si>
  <si>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</si>
  <si>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</si>
  <si>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</si>
  <si>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</si>
  <si>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</si>
  <si>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</si>
  <si>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</si>
  <si>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</si>
  <si>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</si>
  <si>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</si>
  <si>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</si>
  <si>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</si>
  <si>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</si>
  <si>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</si>
  <si>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</si>
  <si>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</si>
  <si>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</si>
  <si>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</si>
  <si>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</si>
  <si>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</si>
  <si>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</si>
  <si>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</si>
  <si>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</si>
  <si>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</si>
  <si>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</si>
  <si>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</si>
  <si>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</si>
  <si>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</si>
  <si>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</si>
  <si>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</si>
  <si>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</si>
  <si>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</si>
  <si>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</si>
  <si>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</si>
  <si>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</si>
  <si>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</si>
  <si>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</si>
  <si>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</si>
  <si>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</si>
  <si>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</si>
  <si>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</si>
  <si>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</si>
  <si>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</si>
  <si>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</si>
  <si>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</si>
  <si>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</si>
  <si>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</si>
  <si>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</si>
  <si>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</si>
  <si>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</si>
  <si>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</si>
  <si>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</si>
  <si>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</si>
  <si>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</si>
  <si>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</si>
  <si>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</si>
  <si>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</si>
  <si>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</si>
  <si>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</si>
  <si>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</si>
  <si>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</si>
  <si>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</si>
  <si>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</si>
  <si>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</si>
  <si>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</si>
  <si>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</si>
  <si>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</si>
  <si>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</si>
  <si>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</si>
  <si>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</si>
  <si>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</si>
  <si>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</si>
  <si>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</si>
  <si>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</si>
  <si>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</si>
  <si>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</si>
  <si>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</si>
  <si>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</si>
  <si>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</si>
  <si>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</si>
  <si>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</si>
  <si>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</si>
  <si>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</si>
  <si>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</si>
  <si>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</si>
  <si>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</si>
  <si>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</si>
  <si>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</si>
  <si>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</si>
  <si>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</si>
  <si>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</si>
  <si>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</si>
  <si>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</si>
  <si>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</si>
  <si>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</si>
  <si>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</si>
  <si>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</si>
  <si>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</si>
  <si>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</si>
  <si>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</si>
  <si>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</si>
  <si>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</si>
  <si>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</si>
  <si>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</si>
  <si>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</si>
  <si>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</si>
  <si>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</si>
  <si>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</si>
  <si>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</si>
  <si>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</si>
  <si>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</si>
  <si>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</si>
  <si>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</si>
  <si>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</si>
  <si>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</si>
  <si>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</si>
  <si>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</si>
  <si>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</si>
  <si>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</si>
  <si>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</si>
  <si>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</si>
  <si>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</si>
  <si>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</si>
  <si>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</si>
  <si>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</si>
  <si>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</si>
  <si>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</si>
  <si>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</si>
  <si>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</si>
  <si>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</si>
  <si>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</si>
  <si>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</si>
  <si>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</si>
  <si>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</si>
  <si>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</si>
  <si>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</si>
  <si>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</si>
  <si>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</si>
  <si>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</si>
  <si>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</si>
  <si>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</si>
  <si>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</si>
  <si>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</si>
  <si>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</si>
  <si>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</si>
  <si>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</si>
  <si>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</si>
  <si>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</si>
  <si>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</si>
  <si>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</si>
  <si>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</si>
  <si>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</si>
  <si>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</si>
  <si>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</si>
  <si>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</si>
  <si>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</si>
  <si>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</si>
  <si>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</si>
  <si>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</si>
  <si>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</si>
  <si>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</si>
  <si>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</si>
  <si>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</si>
  <si>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</si>
  <si>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</si>
  <si>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</si>
  <si>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</si>
  <si>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</si>
  <si>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</si>
  <si>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</si>
  <si>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</si>
  <si>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</si>
  <si>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</si>
  <si>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</si>
  <si>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</si>
  <si>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</si>
  <si>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</si>
  <si>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</si>
  <si>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</si>
  <si>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</si>
  <si>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</si>
  <si>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</si>
  <si>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</si>
  <si>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</si>
  <si>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</si>
  <si>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</si>
  <si>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</si>
  <si>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</si>
  <si>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</si>
  <si>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</si>
  <si>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</si>
  <si>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</si>
  <si>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</si>
  <si>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</si>
  <si>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</si>
  <si>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</si>
  <si>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</si>
  <si>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</si>
  <si>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</si>
  <si>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</si>
  <si>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</si>
  <si>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</si>
  <si>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</si>
  <si>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</si>
  <si>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</si>
  <si>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</si>
  <si>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</si>
  <si>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</si>
  <si>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</si>
  <si>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</si>
  <si>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</si>
  <si>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</si>
  <si>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</si>
  <si>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</si>
  <si>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</si>
  <si>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</si>
  <si>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</si>
  <si>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</si>
  <si>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</si>
  <si>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</si>
  <si>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</si>
  <si>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</si>
  <si>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</si>
  <si>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</si>
  <si>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</si>
  <si>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</si>
  <si>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</si>
  <si>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</si>
  <si>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</si>
  <si>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</si>
  <si>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</si>
  <si>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</si>
  <si>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</si>
  <si>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</si>
  <si>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</si>
  <si>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</si>
  <si>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</si>
  <si>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</si>
  <si>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</si>
  <si>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</si>
  <si>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</si>
  <si>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</si>
  <si>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</si>
  <si>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</si>
  <si>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</si>
  <si>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</si>
  <si>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</si>
  <si>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</si>
  <si>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</si>
  <si>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</si>
  <si>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</si>
  <si>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</si>
  <si>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</si>
  <si>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</si>
  <si>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</si>
  <si>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</si>
  <si>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</si>
  <si>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</si>
  <si>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</si>
  <si>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</si>
  <si>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</si>
  <si>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</si>
  <si>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</si>
  <si>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</si>
  <si>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</si>
  <si>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</si>
  <si>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</si>
  <si>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</si>
  <si>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</si>
  <si>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</si>
  <si>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</si>
  <si>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</si>
  <si>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</si>
  <si>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</si>
  <si>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</si>
  <si>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</si>
  <si>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</si>
  <si>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</si>
  <si>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</si>
  <si>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</si>
  <si>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</si>
  <si>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</si>
  <si>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</si>
  <si>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</si>
  <si>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</si>
  <si>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</si>
  <si>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</si>
  <si>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</si>
  <si>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</si>
  <si>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</si>
  <si>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</si>
  <si>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</si>
  <si>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</si>
  <si>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</si>
  <si>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</si>
  <si>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</si>
  <si>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</si>
  <si>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</si>
  <si>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</si>
  <si>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</si>
  <si>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</si>
  <si>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</si>
  <si>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</si>
  <si>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</si>
  <si>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</si>
  <si>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</si>
  <si>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</si>
  <si>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</si>
  <si>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</si>
  <si>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</si>
  <si>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</si>
  <si>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</si>
  <si>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</si>
  <si>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</si>
  <si>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</si>
  <si>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</si>
  <si>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</si>
  <si>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</si>
  <si>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</si>
  <si>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</si>
  <si>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</si>
  <si>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</si>
  <si>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</si>
  <si>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</si>
  <si>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</si>
  <si>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</si>
  <si>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</si>
  <si>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</si>
  <si>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</si>
  <si>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</si>
  <si>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</si>
  <si>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</si>
  <si>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</si>
  <si>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</si>
  <si>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</si>
  <si>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</si>
  <si>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</si>
  <si>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</si>
  <si>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</si>
  <si>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</si>
  <si>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</si>
  <si>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</si>
  <si>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</si>
  <si>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</si>
  <si>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</si>
  <si>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</si>
  <si>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</si>
  <si>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</si>
  <si>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</si>
  <si>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</si>
  <si>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</si>
  <si>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</si>
  <si>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</si>
  <si>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</si>
  <si>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</si>
  <si>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</si>
  <si>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</si>
  <si>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</si>
  <si>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</si>
  <si>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</si>
  <si>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</si>
  <si>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</si>
  <si>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</si>
  <si>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</si>
  <si>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</si>
  <si>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</si>
  <si>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</si>
  <si>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</si>
  <si>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</si>
  <si>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</si>
  <si>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</si>
  <si>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</si>
  <si>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</si>
  <si>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</si>
  <si>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</si>
  <si>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</si>
  <si>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</si>
  <si>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</si>
  <si>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</si>
  <si>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</si>
  <si>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</si>
  <si>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</si>
  <si>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</si>
  <si>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</si>
  <si>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</si>
  <si>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</si>
  <si>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</si>
  <si>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</si>
  <si>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</si>
  <si>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</si>
  <si>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</si>
  <si>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</si>
  <si>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</si>
  <si>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</si>
  <si>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</si>
  <si>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</si>
  <si>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</si>
  <si>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</si>
  <si>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</si>
  <si>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</si>
  <si>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</si>
  <si>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</si>
  <si>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</si>
  <si>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</si>
  <si>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</si>
  <si>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</si>
  <si>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</si>
  <si>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</si>
  <si>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</si>
  <si>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</si>
  <si>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</si>
  <si>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</si>
  <si>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</si>
  <si>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</si>
  <si>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</si>
  <si>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</si>
  <si>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</si>
  <si>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</si>
  <si>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</si>
  <si>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</si>
  <si>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</si>
  <si>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</si>
  <si>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</si>
  <si>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</si>
  <si>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</si>
  <si>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</si>
  <si>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</si>
  <si>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</si>
  <si>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</si>
  <si>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</si>
  <si>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</si>
  <si>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</si>
  <si>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</si>
  <si>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</si>
  <si>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</si>
  <si>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</si>
  <si>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</si>
  <si>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</si>
  <si>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</si>
  <si>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</si>
  <si>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</si>
  <si>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</si>
  <si>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</si>
  <si>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</si>
  <si>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</si>
  <si>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</si>
  <si>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</si>
  <si>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</si>
  <si>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</si>
  <si>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</si>
  <si>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</si>
  <si>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</si>
  <si>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</si>
  <si>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</si>
  <si>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</si>
  <si>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</si>
  <si>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</si>
  <si>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</si>
  <si>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</si>
  <si>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</si>
  <si>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</si>
  <si>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</si>
  <si>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</si>
  <si>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</si>
  <si>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</si>
  <si>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</si>
  <si>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</si>
  <si>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</si>
  <si>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</si>
  <si>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</si>
  <si>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</si>
  <si>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</si>
  <si>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</si>
  <si>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</si>
  <si>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</si>
  <si>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</si>
  <si>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</si>
  <si>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</si>
  <si>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</si>
  <si>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</si>
  <si>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</si>
  <si>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</si>
  <si>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</si>
  <si>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</si>
  <si>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</si>
  <si>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</si>
  <si>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</si>
  <si>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</si>
  <si>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</si>
  <si>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</si>
  <si>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</si>
  <si>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</si>
  <si>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</si>
  <si>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</si>
  <si>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</si>
  <si>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</si>
  <si>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</si>
  <si>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</si>
  <si>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</si>
  <si>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</si>
  <si>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</si>
  <si>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</si>
  <si>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</si>
  <si>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</si>
  <si>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</si>
  <si>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</si>
  <si>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</si>
  <si>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</si>
  <si>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</si>
  <si>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</si>
  <si>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</si>
  <si>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</si>
  <si>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</si>
  <si>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</si>
  <si>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</si>
  <si>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</si>
  <si>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</si>
  <si>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</si>
  <si>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</si>
  <si>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</si>
  <si>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</si>
  <si>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</si>
  <si>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</si>
  <si>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</si>
  <si>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</si>
  <si>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</si>
  <si>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</si>
  <si>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</si>
  <si>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</si>
  <si>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</si>
  <si>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</si>
  <si>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</si>
  <si>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</si>
  <si>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</si>
  <si>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</si>
  <si>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</si>
  <si>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</si>
  <si>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</si>
  <si>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</si>
  <si>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LA</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</si>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</sst>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15018</v>
      </c>
      <c r="D6" s="5" t="str">
        <f>IF($B6="N/A","N/A",IF(C6&lt;0,"No","Yes"))</f>
        <v>N/A</v>
      </c>
      <c r="E6" s="23">
        <v>22027</v>
      </c>
      <c r="F6" s="5" t="str">
        <f>IF($B6="N/A","N/A",IF(E6&lt;0,"No","Yes"))</f>
        <v>N/A</v>
      </c>
      <c r="G6" s="23">
        <v>22293</v>
      </c>
      <c r="H6" s="5" t="str">
        <f>IF($B6="N/A","N/A",IF(G6&lt;0,"No","Yes"))</f>
        <v>N/A</v>
      </c>
      <c r="I6" s="6">
        <v>46.67</v>
      </c>
      <c r="J6" s="6">
        <v>1.208</v>
      </c>
      <c r="K6" s="105" t="str">
        <f t="shared" ref="K6:K11" si="0">IF(J6="Div by 0", "N/A", IF(J6="N/A","N/A", IF(J6&gt;30, "No", IF(J6&lt;-30, "No", "Yes"))))</f>
        <v>Yes</v>
      </c>
    </row>
    <row r="7" spans="1:11" x14ac:dyDescent="0.2">
      <c r="A7" s="125" t="s">
        <v>442</v>
      </c>
      <c r="B7" s="73" t="s">
        <v>213</v>
      </c>
      <c r="C7" s="5">
        <v>2.2972433080000001</v>
      </c>
      <c r="D7" s="5" t="str">
        <f t="shared" ref="D7:D11" si="1">IF($B7="N/A","N/A",IF(C7&lt;0,"No","Yes"))</f>
        <v>N/A</v>
      </c>
      <c r="E7" s="5">
        <v>5.5250374539999996</v>
      </c>
      <c r="F7" s="5" t="str">
        <f t="shared" ref="F7:F11" si="2">IF($B7="N/A","N/A",IF(E7&lt;0,"No","Yes"))</f>
        <v>N/A</v>
      </c>
      <c r="G7" s="5">
        <v>6.3921410308000004</v>
      </c>
      <c r="H7" s="5" t="str">
        <f t="shared" ref="H7:H11" si="3">IF($B7="N/A","N/A",IF(G7&lt;0,"No","Yes"))</f>
        <v>N/A</v>
      </c>
      <c r="I7" s="6">
        <v>140.5</v>
      </c>
      <c r="J7" s="6">
        <v>15.69</v>
      </c>
      <c r="K7" s="105" t="str">
        <f t="shared" si="0"/>
        <v>Yes</v>
      </c>
    </row>
    <row r="8" spans="1:11" x14ac:dyDescent="0.2">
      <c r="A8" s="125" t="s">
        <v>443</v>
      </c>
      <c r="B8" s="73" t="s">
        <v>213</v>
      </c>
      <c r="C8" s="5">
        <v>51.511519509999999</v>
      </c>
      <c r="D8" s="5" t="str">
        <f t="shared" si="1"/>
        <v>N/A</v>
      </c>
      <c r="E8" s="5">
        <v>54.346937849</v>
      </c>
      <c r="F8" s="5" t="str">
        <f t="shared" si="2"/>
        <v>N/A</v>
      </c>
      <c r="G8" s="5">
        <v>50.446328444000002</v>
      </c>
      <c r="H8" s="5" t="str">
        <f t="shared" si="3"/>
        <v>N/A</v>
      </c>
      <c r="I8" s="6">
        <v>5.5039999999999996</v>
      </c>
      <c r="J8" s="6">
        <v>-7.18</v>
      </c>
      <c r="K8" s="105" t="str">
        <f t="shared" si="0"/>
        <v>Yes</v>
      </c>
    </row>
    <row r="9" spans="1:11" x14ac:dyDescent="0.2">
      <c r="A9" s="125" t="s">
        <v>444</v>
      </c>
      <c r="B9" s="73" t="s">
        <v>213</v>
      </c>
      <c r="C9" s="5">
        <v>34.791583433</v>
      </c>
      <c r="D9" s="5" t="str">
        <f t="shared" si="1"/>
        <v>N/A</v>
      </c>
      <c r="E9" s="5">
        <v>29.786171517</v>
      </c>
      <c r="F9" s="5" t="str">
        <f t="shared" si="2"/>
        <v>N/A</v>
      </c>
      <c r="G9" s="5">
        <v>31.965190867</v>
      </c>
      <c r="H9" s="5" t="str">
        <f t="shared" si="3"/>
        <v>N/A</v>
      </c>
      <c r="I9" s="6">
        <v>-14.4</v>
      </c>
      <c r="J9" s="6">
        <v>7.3159999999999998</v>
      </c>
      <c r="K9" s="105" t="str">
        <f t="shared" si="0"/>
        <v>Yes</v>
      </c>
    </row>
    <row r="10" spans="1:11" x14ac:dyDescent="0.2">
      <c r="A10" s="125" t="s">
        <v>445</v>
      </c>
      <c r="B10" s="73" t="s">
        <v>213</v>
      </c>
      <c r="C10" s="5">
        <v>11.213210814</v>
      </c>
      <c r="D10" s="5" t="str">
        <f t="shared" si="1"/>
        <v>N/A</v>
      </c>
      <c r="E10" s="5">
        <v>9.6971898124999996</v>
      </c>
      <c r="F10" s="5" t="str">
        <f t="shared" si="2"/>
        <v>N/A</v>
      </c>
      <c r="G10" s="5">
        <v>10.299197057000001</v>
      </c>
      <c r="H10" s="5" t="str">
        <f t="shared" si="3"/>
        <v>N/A</v>
      </c>
      <c r="I10" s="6">
        <v>-13.5</v>
      </c>
      <c r="J10" s="6">
        <v>6.2080000000000002</v>
      </c>
      <c r="K10" s="105" t="str">
        <f t="shared" si="0"/>
        <v>Yes</v>
      </c>
    </row>
    <row r="11" spans="1:11" x14ac:dyDescent="0.2">
      <c r="A11" s="125" t="s">
        <v>204</v>
      </c>
      <c r="B11" s="73" t="s">
        <v>213</v>
      </c>
      <c r="C11" s="5">
        <v>99.294180316999999</v>
      </c>
      <c r="D11" s="5" t="str">
        <f t="shared" si="1"/>
        <v>N/A</v>
      </c>
      <c r="E11" s="5">
        <v>98.973986471000003</v>
      </c>
      <c r="F11" s="5" t="str">
        <f t="shared" si="2"/>
        <v>N/A</v>
      </c>
      <c r="G11" s="5">
        <v>96.321715337000001</v>
      </c>
      <c r="H11" s="5" t="str">
        <f t="shared" si="3"/>
        <v>N/A</v>
      </c>
      <c r="I11" s="6">
        <v>-0.32200000000000001</v>
      </c>
      <c r="J11" s="6">
        <v>-2.68</v>
      </c>
      <c r="K11" s="105" t="str">
        <f t="shared" si="0"/>
        <v>Yes</v>
      </c>
    </row>
    <row r="12" spans="1:11" x14ac:dyDescent="0.2">
      <c r="A12" s="125" t="s">
        <v>650</v>
      </c>
      <c r="B12" s="73" t="s">
        <v>213</v>
      </c>
      <c r="C12" s="5">
        <v>0</v>
      </c>
      <c r="D12" s="5" t="str">
        <f t="shared" ref="D12:D23" si="4">IF($B12="N/A","N/A",IF(C12&lt;0,"No","Yes"))</f>
        <v>N/A</v>
      </c>
      <c r="E12" s="5">
        <v>0.1134970718</v>
      </c>
      <c r="F12" s="5" t="str">
        <f t="shared" ref="F12:F23" si="5">IF($B12="N/A","N/A",IF(E12&lt;0,"No","Yes"))</f>
        <v>N/A</v>
      </c>
      <c r="G12" s="5">
        <v>0.1166285381</v>
      </c>
      <c r="H12" s="5" t="str">
        <f t="shared" ref="H12:H23" si="6">IF($B12="N/A","N/A",IF(G12&lt;0,"No","Yes"))</f>
        <v>N/A</v>
      </c>
      <c r="I12" s="6" t="s">
        <v>1748</v>
      </c>
      <c r="J12" s="6">
        <v>2.7589999999999999</v>
      </c>
      <c r="K12" s="105" t="str">
        <f t="shared" ref="K12:K23" si="7">IF(J12="Div by 0", "N/A", IF(J12="N/A","N/A", IF(J12&gt;30, "No", IF(J12&lt;-30, "No", "Yes"))))</f>
        <v>Yes</v>
      </c>
    </row>
    <row r="13" spans="1:11" x14ac:dyDescent="0.2">
      <c r="A13" s="125" t="s">
        <v>649</v>
      </c>
      <c r="B13" s="73" t="s">
        <v>213</v>
      </c>
      <c r="C13" s="5" t="s">
        <v>1748</v>
      </c>
      <c r="D13" s="5" t="str">
        <f t="shared" si="4"/>
        <v>N/A</v>
      </c>
      <c r="E13" s="5">
        <v>76</v>
      </c>
      <c r="F13" s="5" t="str">
        <f t="shared" si="5"/>
        <v>N/A</v>
      </c>
      <c r="G13" s="5">
        <v>88.461538461999993</v>
      </c>
      <c r="H13" s="5" t="str">
        <f t="shared" si="6"/>
        <v>N/A</v>
      </c>
      <c r="I13" s="6" t="s">
        <v>1748</v>
      </c>
      <c r="J13" s="6">
        <v>16.399999999999999</v>
      </c>
      <c r="K13" s="105" t="str">
        <f t="shared" si="7"/>
        <v>Yes</v>
      </c>
    </row>
    <row r="14" spans="1:11" x14ac:dyDescent="0.2">
      <c r="A14" s="125" t="s">
        <v>850</v>
      </c>
      <c r="B14" s="73" t="s">
        <v>213</v>
      </c>
      <c r="C14" s="6" t="s">
        <v>1748</v>
      </c>
      <c r="D14" s="5" t="str">
        <f t="shared" si="4"/>
        <v>N/A</v>
      </c>
      <c r="E14" s="6">
        <v>10.684210525999999</v>
      </c>
      <c r="F14" s="5" t="str">
        <f t="shared" si="5"/>
        <v>N/A</v>
      </c>
      <c r="G14" s="6">
        <v>11.913043478000001</v>
      </c>
      <c r="H14" s="5" t="str">
        <f t="shared" si="6"/>
        <v>N/A</v>
      </c>
      <c r="I14" s="6" t="s">
        <v>1748</v>
      </c>
      <c r="J14" s="6">
        <v>11.5</v>
      </c>
      <c r="K14" s="105" t="str">
        <f t="shared" si="7"/>
        <v>Yes</v>
      </c>
    </row>
    <row r="15" spans="1:11" x14ac:dyDescent="0.2">
      <c r="A15" s="125" t="s">
        <v>651</v>
      </c>
      <c r="B15" s="73" t="s">
        <v>213</v>
      </c>
      <c r="C15" s="5">
        <v>0</v>
      </c>
      <c r="D15" s="5" t="str">
        <f t="shared" si="4"/>
        <v>N/A</v>
      </c>
      <c r="E15" s="5">
        <v>0</v>
      </c>
      <c r="F15" s="5" t="str">
        <f t="shared" si="5"/>
        <v>N/A</v>
      </c>
      <c r="G15" s="5">
        <v>0</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v>50.725795712</v>
      </c>
      <c r="D18" s="5" t="str">
        <f t="shared" si="4"/>
        <v>N/A</v>
      </c>
      <c r="E18" s="5">
        <v>57.860807190999999</v>
      </c>
      <c r="F18" s="5" t="str">
        <f t="shared" si="5"/>
        <v>N/A</v>
      </c>
      <c r="G18" s="5">
        <v>56.739783789000001</v>
      </c>
      <c r="H18" s="5" t="str">
        <f t="shared" si="6"/>
        <v>N/A</v>
      </c>
      <c r="I18" s="6">
        <v>14.07</v>
      </c>
      <c r="J18" s="6">
        <v>-1.94</v>
      </c>
      <c r="K18" s="105" t="str">
        <f t="shared" si="7"/>
        <v>Yes</v>
      </c>
    </row>
    <row r="19" spans="1:11" x14ac:dyDescent="0.2">
      <c r="A19" s="125" t="s">
        <v>205</v>
      </c>
      <c r="B19" s="73" t="s">
        <v>213</v>
      </c>
      <c r="C19" s="5">
        <v>0.1837752691</v>
      </c>
      <c r="D19" s="5" t="str">
        <f t="shared" si="4"/>
        <v>N/A</v>
      </c>
      <c r="E19" s="5">
        <v>0.72969792079999996</v>
      </c>
      <c r="F19" s="5" t="str">
        <f t="shared" si="5"/>
        <v>N/A</v>
      </c>
      <c r="G19" s="5">
        <v>39.916198909000002</v>
      </c>
      <c r="H19" s="5" t="str">
        <f t="shared" si="6"/>
        <v>N/A</v>
      </c>
      <c r="I19" s="6">
        <v>297.10000000000002</v>
      </c>
      <c r="J19" s="6">
        <v>5370</v>
      </c>
      <c r="K19" s="105" t="str">
        <f t="shared" si="7"/>
        <v>No</v>
      </c>
    </row>
    <row r="20" spans="1:11" x14ac:dyDescent="0.2">
      <c r="A20" s="125" t="s">
        <v>852</v>
      </c>
      <c r="B20" s="73" t="s">
        <v>213</v>
      </c>
      <c r="C20" s="6">
        <v>2.7857142857000001</v>
      </c>
      <c r="D20" s="5" t="str">
        <f t="shared" si="4"/>
        <v>N/A</v>
      </c>
      <c r="E20" s="6">
        <v>9.7634408601999993</v>
      </c>
      <c r="F20" s="5" t="str">
        <f t="shared" si="5"/>
        <v>N/A</v>
      </c>
      <c r="G20" s="6">
        <v>8.5218855218999998</v>
      </c>
      <c r="H20" s="5" t="str">
        <f t="shared" si="6"/>
        <v>N/A</v>
      </c>
      <c r="I20" s="6">
        <v>250.5</v>
      </c>
      <c r="J20" s="6">
        <v>-12.7</v>
      </c>
      <c r="K20" s="105" t="str">
        <f t="shared" si="7"/>
        <v>Yes</v>
      </c>
    </row>
    <row r="21" spans="1:11" x14ac:dyDescent="0.2">
      <c r="A21" s="125" t="s">
        <v>653</v>
      </c>
      <c r="B21" s="73" t="s">
        <v>213</v>
      </c>
      <c r="C21" s="5">
        <v>49.274204288</v>
      </c>
      <c r="D21" s="5" t="str">
        <f t="shared" si="4"/>
        <v>N/A</v>
      </c>
      <c r="E21" s="5">
        <v>42.025695736999999</v>
      </c>
      <c r="F21" s="5" t="str">
        <f t="shared" si="5"/>
        <v>N/A</v>
      </c>
      <c r="G21" s="5">
        <v>43.143587672999999</v>
      </c>
      <c r="H21" s="5" t="str">
        <f t="shared" si="6"/>
        <v>N/A</v>
      </c>
      <c r="I21" s="6">
        <v>-14.7</v>
      </c>
      <c r="J21" s="6">
        <v>2.66</v>
      </c>
      <c r="K21" s="105" t="str">
        <f t="shared" si="7"/>
        <v>Yes</v>
      </c>
    </row>
    <row r="22" spans="1:11" x14ac:dyDescent="0.2">
      <c r="A22" s="125" t="s">
        <v>1684</v>
      </c>
      <c r="B22" s="73" t="s">
        <v>213</v>
      </c>
      <c r="C22" s="5">
        <v>0.1351351351</v>
      </c>
      <c r="D22" s="5" t="str">
        <f t="shared" si="4"/>
        <v>N/A</v>
      </c>
      <c r="E22" s="5">
        <v>0.47531597710000001</v>
      </c>
      <c r="F22" s="5" t="str">
        <f t="shared" si="5"/>
        <v>N/A</v>
      </c>
      <c r="G22" s="5">
        <v>48.045331670000003</v>
      </c>
      <c r="H22" s="5" t="str">
        <f t="shared" si="6"/>
        <v>N/A</v>
      </c>
      <c r="I22" s="6">
        <v>251.7</v>
      </c>
      <c r="J22" s="6">
        <v>10008</v>
      </c>
      <c r="K22" s="105" t="str">
        <f t="shared" si="7"/>
        <v>No</v>
      </c>
    </row>
    <row r="23" spans="1:11" x14ac:dyDescent="0.2">
      <c r="A23" s="125" t="s">
        <v>853</v>
      </c>
      <c r="B23" s="73" t="s">
        <v>213</v>
      </c>
      <c r="C23" s="6">
        <v>4.0999999999999996</v>
      </c>
      <c r="D23" s="5" t="str">
        <f t="shared" si="4"/>
        <v>N/A</v>
      </c>
      <c r="E23" s="6">
        <v>6.25</v>
      </c>
      <c r="F23" s="5" t="str">
        <f t="shared" si="5"/>
        <v>N/A</v>
      </c>
      <c r="G23" s="6">
        <v>6.4944817139</v>
      </c>
      <c r="H23" s="5" t="str">
        <f t="shared" si="6"/>
        <v>N/A</v>
      </c>
      <c r="I23" s="6">
        <v>52.44</v>
      </c>
      <c r="J23" s="6">
        <v>3.9119999999999999</v>
      </c>
      <c r="K23" s="105" t="str">
        <f t="shared" si="7"/>
        <v>Yes</v>
      </c>
    </row>
    <row r="24" spans="1:11" x14ac:dyDescent="0.2">
      <c r="A24" s="125" t="s">
        <v>15</v>
      </c>
      <c r="B24" s="73" t="s">
        <v>213</v>
      </c>
      <c r="C24" s="5">
        <v>0</v>
      </c>
      <c r="D24" s="5" t="str">
        <f>IF($B24="N/A","N/A",IF(C24&lt;0,"No","Yes"))</f>
        <v>N/A</v>
      </c>
      <c r="E24" s="5">
        <v>0</v>
      </c>
      <c r="F24" s="5" t="str">
        <f>IF($B24="N/A","N/A",IF(E24&lt;0,"No","Yes"))</f>
        <v>N/A</v>
      </c>
      <c r="G24" s="5">
        <v>0</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v>99.853509122000006</v>
      </c>
      <c r="D25" s="5" t="str">
        <f>IF($B25="N/A","N/A",IF(C25&lt;0,"No","Yes"))</f>
        <v>N/A</v>
      </c>
      <c r="E25" s="5">
        <v>99.995460116999993</v>
      </c>
      <c r="F25" s="5" t="str">
        <f>IF($B25="N/A","N/A",IF(E25&lt;0,"No","Yes"))</f>
        <v>N/A</v>
      </c>
      <c r="G25" s="5">
        <v>99.551428700000002</v>
      </c>
      <c r="H25" s="5" t="str">
        <f>IF($B25="N/A","N/A",IF(G25&lt;0,"No","Yes"))</f>
        <v>N/A</v>
      </c>
      <c r="I25" s="6">
        <v>0.14219999999999999</v>
      </c>
      <c r="J25" s="6">
        <v>-0.44400000000000001</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99.500599281000007</v>
      </c>
      <c r="D27" s="5" t="str">
        <f t="shared" ref="D27:D30" si="9">IF($B27="N/A","N/A",IF(C27&lt;0,"No","Yes"))</f>
        <v>N/A</v>
      </c>
      <c r="E27" s="5">
        <v>99.718527261999995</v>
      </c>
      <c r="F27" s="5" t="str">
        <f t="shared" ref="F27:F30" si="10">IF($B27="N/A","N/A",IF(E27&lt;0,"No","Yes"))</f>
        <v>N/A</v>
      </c>
      <c r="G27" s="5">
        <v>98.277486206000006</v>
      </c>
      <c r="H27" s="5" t="str">
        <f t="shared" ref="H27:H30" si="11">IF($B27="N/A","N/A",IF(G27&lt;0,"No","Yes"))</f>
        <v>N/A</v>
      </c>
      <c r="I27" s="6">
        <v>0.219</v>
      </c>
      <c r="J27" s="6">
        <v>-1.45</v>
      </c>
      <c r="K27" s="105" t="str">
        <f t="shared" si="8"/>
        <v>Yes</v>
      </c>
    </row>
    <row r="28" spans="1:11" x14ac:dyDescent="0.2">
      <c r="A28" s="103" t="s">
        <v>372</v>
      </c>
      <c r="B28" s="73" t="s">
        <v>213</v>
      </c>
      <c r="C28" s="5">
        <v>64.182980423000004</v>
      </c>
      <c r="D28" s="5" t="str">
        <f t="shared" si="9"/>
        <v>N/A</v>
      </c>
      <c r="E28" s="5">
        <v>69.442048395</v>
      </c>
      <c r="F28" s="5" t="str">
        <f t="shared" si="10"/>
        <v>N/A</v>
      </c>
      <c r="G28" s="5">
        <v>72.246893643999996</v>
      </c>
      <c r="H28" s="5" t="str">
        <f t="shared" si="11"/>
        <v>N/A</v>
      </c>
      <c r="I28" s="6">
        <v>8.1940000000000008</v>
      </c>
      <c r="J28" s="6">
        <v>4.0389999999999997</v>
      </c>
      <c r="K28" s="105" t="str">
        <f t="shared" si="8"/>
        <v>Yes</v>
      </c>
    </row>
    <row r="29" spans="1:11" x14ac:dyDescent="0.2">
      <c r="A29" s="103" t="s">
        <v>374</v>
      </c>
      <c r="B29" s="73" t="s">
        <v>213</v>
      </c>
      <c r="C29" s="5">
        <v>29.198295379000001</v>
      </c>
      <c r="D29" s="5" t="str">
        <f t="shared" si="9"/>
        <v>N/A</v>
      </c>
      <c r="E29" s="5">
        <v>21.323829844999999</v>
      </c>
      <c r="F29" s="5" t="str">
        <f t="shared" si="10"/>
        <v>N/A</v>
      </c>
      <c r="G29" s="5">
        <v>14.443995873</v>
      </c>
      <c r="H29" s="5" t="str">
        <f t="shared" si="11"/>
        <v>N/A</v>
      </c>
      <c r="I29" s="6">
        <v>-27</v>
      </c>
      <c r="J29" s="6">
        <v>-32.299999999999997</v>
      </c>
      <c r="K29" s="105" t="str">
        <f t="shared" si="8"/>
        <v>No</v>
      </c>
    </row>
    <row r="30" spans="1:11" x14ac:dyDescent="0.2">
      <c r="A30" s="120" t="s">
        <v>375</v>
      </c>
      <c r="B30" s="127" t="s">
        <v>213</v>
      </c>
      <c r="C30" s="114">
        <v>6.6586763000000002E-3</v>
      </c>
      <c r="D30" s="114" t="str">
        <f t="shared" si="9"/>
        <v>N/A</v>
      </c>
      <c r="E30" s="114">
        <v>9.0797657000000007E-3</v>
      </c>
      <c r="F30" s="114" t="str">
        <f t="shared" si="10"/>
        <v>N/A</v>
      </c>
      <c r="G30" s="114">
        <v>2.2428565000000001E-2</v>
      </c>
      <c r="H30" s="114" t="str">
        <f t="shared" si="11"/>
        <v>N/A</v>
      </c>
      <c r="I30" s="115">
        <v>36.36</v>
      </c>
      <c r="J30" s="115">
        <v>147</v>
      </c>
      <c r="K30" s="116" t="str">
        <f t="shared" si="8"/>
        <v>No</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5</v>
      </c>
      <c r="D6" s="5" t="s">
        <v>213</v>
      </c>
      <c r="E6" s="15">
        <v>7</v>
      </c>
      <c r="F6" s="5" t="s">
        <v>213</v>
      </c>
      <c r="G6" s="15">
        <v>7</v>
      </c>
      <c r="H6" s="5" t="s">
        <v>213</v>
      </c>
      <c r="I6" s="89" t="s">
        <v>213</v>
      </c>
      <c r="J6" s="89" t="s">
        <v>213</v>
      </c>
      <c r="K6" s="105" t="s">
        <v>213</v>
      </c>
    </row>
    <row r="7" spans="1:11" x14ac:dyDescent="0.2">
      <c r="A7" s="124" t="s">
        <v>12</v>
      </c>
      <c r="B7" s="17" t="s">
        <v>213</v>
      </c>
      <c r="C7" s="67">
        <v>57318458</v>
      </c>
      <c r="D7" s="19" t="str">
        <f>IF($B7="N/A","N/A",IF(C7&gt;15,"No",IF(C7&lt;-15,"No","Yes")))</f>
        <v>N/A</v>
      </c>
      <c r="E7" s="18">
        <v>63080630</v>
      </c>
      <c r="F7" s="19" t="str">
        <f>IF($B7="N/A","N/A",IF(E7&gt;15,"No",IF(E7&lt;-15,"No","Yes")))</f>
        <v>N/A</v>
      </c>
      <c r="G7" s="18">
        <v>70527990</v>
      </c>
      <c r="H7" s="19" t="str">
        <f>IF($B7="N/A","N/A",IF(G7&gt;15,"No",IF(G7&lt;-15,"No","Yes")))</f>
        <v>N/A</v>
      </c>
      <c r="I7" s="20">
        <v>10.050000000000001</v>
      </c>
      <c r="J7" s="20">
        <v>11.81</v>
      </c>
      <c r="K7" s="106" t="str">
        <f t="shared" ref="K7:K54" si="0">IF(J7="Div by 0", "N/A", IF(J7="N/A","N/A", IF(J7&gt;30, "No", IF(J7&lt;-30, "No", "Yes"))))</f>
        <v>Yes</v>
      </c>
    </row>
    <row r="8" spans="1:11" x14ac:dyDescent="0.2">
      <c r="A8" s="124" t="s">
        <v>362</v>
      </c>
      <c r="B8" s="17" t="s">
        <v>213</v>
      </c>
      <c r="C8" s="99">
        <v>50.855813323</v>
      </c>
      <c r="D8" s="19" t="str">
        <f>IF($B8="N/A","N/A",IF(C8&gt;15,"No",IF(C8&lt;-15,"No","Yes")))</f>
        <v>N/A</v>
      </c>
      <c r="E8" s="21">
        <v>44.182959175000001</v>
      </c>
      <c r="F8" s="19" t="str">
        <f>IF($B8="N/A","N/A",IF(E8&gt;15,"No",IF(E8&lt;-15,"No","Yes")))</f>
        <v>N/A</v>
      </c>
      <c r="G8" s="21">
        <v>37.885242441000003</v>
      </c>
      <c r="H8" s="19" t="str">
        <f>IF($B8="N/A","N/A",IF(G8&gt;15,"No",IF(G8&lt;-15,"No","Yes")))</f>
        <v>N/A</v>
      </c>
      <c r="I8" s="20">
        <v>-13.1</v>
      </c>
      <c r="J8" s="20">
        <v>-14.3</v>
      </c>
      <c r="K8" s="106" t="str">
        <f t="shared" si="0"/>
        <v>Yes</v>
      </c>
    </row>
    <row r="9" spans="1:11" x14ac:dyDescent="0.2">
      <c r="A9" s="124" t="s">
        <v>119</v>
      </c>
      <c r="B9" s="22" t="s">
        <v>213</v>
      </c>
      <c r="C9" s="66">
        <v>15.128721711000001</v>
      </c>
      <c r="D9" s="5" t="str">
        <f>IF($B9="N/A","N/A",IF(C9&gt;15,"No",IF(C9&lt;-15,"No","Yes")))</f>
        <v>N/A</v>
      </c>
      <c r="E9" s="5">
        <v>19.467993581999998</v>
      </c>
      <c r="F9" s="5" t="str">
        <f>IF($B9="N/A","N/A",IF(E9&gt;15,"No",IF(E9&lt;-15,"No","Yes")))</f>
        <v>N/A</v>
      </c>
      <c r="G9" s="5">
        <v>19.938936300000002</v>
      </c>
      <c r="H9" s="5" t="str">
        <f>IF($B9="N/A","N/A",IF(G9&gt;15,"No",IF(G9&lt;-15,"No","Yes")))</f>
        <v>N/A</v>
      </c>
      <c r="I9" s="6">
        <v>28.68</v>
      </c>
      <c r="J9" s="6">
        <v>2.419</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34.015464966000003</v>
      </c>
      <c r="D11" s="5" t="str">
        <f>IF($B11="N/A","N/A",IF(C11&gt;15,"No",IF(C11&lt;-15,"No","Yes")))</f>
        <v>N/A</v>
      </c>
      <c r="E11" s="5">
        <v>36.349047243000001</v>
      </c>
      <c r="F11" s="5" t="str">
        <f>IF($B11="N/A","N/A",IF(E11&gt;15,"No",IF(E11&lt;-15,"No","Yes")))</f>
        <v>N/A</v>
      </c>
      <c r="G11" s="5">
        <v>42.175821259000003</v>
      </c>
      <c r="H11" s="5" t="str">
        <f>IF($B11="N/A","N/A",IF(G11&gt;15,"No",IF(G11&lt;-15,"No","Yes")))</f>
        <v>N/A</v>
      </c>
      <c r="I11" s="6">
        <v>6.86</v>
      </c>
      <c r="J11" s="6">
        <v>16.03</v>
      </c>
      <c r="K11" s="105" t="str">
        <f t="shared" si="0"/>
        <v>Yes</v>
      </c>
    </row>
    <row r="12" spans="1:11" x14ac:dyDescent="0.2">
      <c r="A12" s="124" t="s">
        <v>855</v>
      </c>
      <c r="B12" s="68" t="s">
        <v>214</v>
      </c>
      <c r="C12" s="66">
        <v>97.621042715000002</v>
      </c>
      <c r="D12" s="5" t="str">
        <f>IF(OR($B12="N/A",$C12="N/A"),"N/A",IF(C12&gt;100,"No",IF(C12&lt;95,"No","Yes")))</f>
        <v>Yes</v>
      </c>
      <c r="E12" s="66">
        <v>97.996018672000005</v>
      </c>
      <c r="F12" s="5" t="str">
        <f>IF(OR($B12="N/A",$E12="N/A"),"N/A",IF(E12&gt;100,"No",IF(E12&lt;95,"No","Yes")))</f>
        <v>Yes</v>
      </c>
      <c r="G12" s="66">
        <v>98.019833687000002</v>
      </c>
      <c r="H12" s="5" t="str">
        <f>IF($B12="N/A","N/A",IF(G12&gt;100,"No",IF(G12&lt;95,"No","Yes")))</f>
        <v>Yes</v>
      </c>
      <c r="I12" s="69">
        <v>0.3841</v>
      </c>
      <c r="J12" s="69">
        <v>2.4299999999999999E-2</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0</v>
      </c>
      <c r="D15" s="5" t="str">
        <f>IF(OR($B15="N/A",$C15="N/A"),"N/A",IF(C15&gt;100,"No",IF(C15&lt;95,"No","Yes")))</f>
        <v>No</v>
      </c>
      <c r="E15" s="66">
        <v>0</v>
      </c>
      <c r="F15" s="5" t="str">
        <f>IF(OR($B15="N/A",$E15="N/A"),"N/A",IF(E15&gt;100,"No",IF(E15&lt;95,"No","Yes")))</f>
        <v>No</v>
      </c>
      <c r="G15" s="66">
        <v>0</v>
      </c>
      <c r="H15" s="5" t="str">
        <f>IF($B15="N/A","N/A",IF(G15&gt;100,"No",IF(G15&lt;95,"No","Yes")))</f>
        <v>No</v>
      </c>
      <c r="I15" s="69" t="s">
        <v>1748</v>
      </c>
      <c r="J15" s="69" t="s">
        <v>1748</v>
      </c>
      <c r="K15" s="105" t="str">
        <f t="shared" si="0"/>
        <v>N/A</v>
      </c>
    </row>
    <row r="16" spans="1:11" x14ac:dyDescent="0.2">
      <c r="A16" s="124" t="s">
        <v>331</v>
      </c>
      <c r="B16" s="22" t="s">
        <v>213</v>
      </c>
      <c r="C16" s="56">
        <v>29149768</v>
      </c>
      <c r="D16" s="5" t="str">
        <f>IF($B16="N/A","N/A",IF(C16&gt;15,"No",IF(C16&lt;-15,"No","Yes")))</f>
        <v>N/A</v>
      </c>
      <c r="E16" s="23">
        <v>27870889</v>
      </c>
      <c r="F16" s="5" t="str">
        <f>IF($B16="N/A","N/A",IF(E16&gt;15,"No",IF(E16&lt;-15,"No","Yes")))</f>
        <v>N/A</v>
      </c>
      <c r="G16" s="23">
        <v>26719700</v>
      </c>
      <c r="H16" s="5" t="str">
        <f>IF($B16="N/A","N/A",IF(G16&gt;15,"No",IF(G16&lt;-15,"No","Yes")))</f>
        <v>N/A</v>
      </c>
      <c r="I16" s="6">
        <v>-4.3899999999999997</v>
      </c>
      <c r="J16" s="6">
        <v>-4.13</v>
      </c>
      <c r="K16" s="105" t="str">
        <f t="shared" si="0"/>
        <v>Yes</v>
      </c>
    </row>
    <row r="17" spans="1:11" x14ac:dyDescent="0.2">
      <c r="A17" s="124" t="s">
        <v>439</v>
      </c>
      <c r="B17" s="22" t="s">
        <v>215</v>
      </c>
      <c r="C17" s="66">
        <v>6.2205949631999999</v>
      </c>
      <c r="D17" s="5" t="str">
        <f>IF($B17="N/A","N/A",IF(C17&gt;20,"No",IF(C17&lt;5,"No","Yes")))</f>
        <v>Yes</v>
      </c>
      <c r="E17" s="5">
        <v>7.0477622727</v>
      </c>
      <c r="F17" s="5" t="str">
        <f>IF($B17="N/A","N/A",IF(E17&gt;20,"No",IF(E17&lt;5,"No","Yes")))</f>
        <v>Yes</v>
      </c>
      <c r="G17" s="5">
        <v>7.4678233663000002</v>
      </c>
      <c r="H17" s="5" t="str">
        <f>IF($B17="N/A","N/A",IF(G17&gt;20,"No",IF(G17&lt;5,"No","Yes")))</f>
        <v>Yes</v>
      </c>
      <c r="I17" s="6">
        <v>13.3</v>
      </c>
      <c r="J17" s="6">
        <v>5.96</v>
      </c>
      <c r="K17" s="105" t="str">
        <f t="shared" si="0"/>
        <v>Yes</v>
      </c>
    </row>
    <row r="18" spans="1:11" x14ac:dyDescent="0.2">
      <c r="A18" s="124" t="s">
        <v>440</v>
      </c>
      <c r="B18" s="17" t="s">
        <v>213</v>
      </c>
      <c r="C18" s="66">
        <v>93.779405037000004</v>
      </c>
      <c r="D18" s="5" t="str">
        <f>IF($B18="N/A","N/A",IF(C18&gt;15,"No",IF(C18&lt;-15,"No","Yes")))</f>
        <v>N/A</v>
      </c>
      <c r="E18" s="5">
        <v>92.952237726999996</v>
      </c>
      <c r="F18" s="5" t="str">
        <f>IF($B18="N/A","N/A",IF(E18&gt;15,"No",IF(E18&lt;-15,"No","Yes")))</f>
        <v>N/A</v>
      </c>
      <c r="G18" s="5">
        <v>92.532176633999995</v>
      </c>
      <c r="H18" s="5" t="str">
        <f>IF($B18="N/A","N/A",IF(G18&gt;15,"No",IF(G18&lt;-15,"No","Yes")))</f>
        <v>N/A</v>
      </c>
      <c r="I18" s="6">
        <v>-0.88200000000000001</v>
      </c>
      <c r="J18" s="6">
        <v>-0.45200000000000001</v>
      </c>
      <c r="K18" s="105" t="str">
        <f t="shared" si="0"/>
        <v>Yes</v>
      </c>
    </row>
    <row r="19" spans="1:11" x14ac:dyDescent="0.2">
      <c r="A19" s="124" t="s">
        <v>441</v>
      </c>
      <c r="B19" s="22" t="s">
        <v>216</v>
      </c>
      <c r="C19" s="66">
        <v>1.3726661564</v>
      </c>
      <c r="D19" s="5" t="str">
        <f>IF($B19="N/A","N/A",IF(C19&gt;1,"Yes","No"))</f>
        <v>Yes</v>
      </c>
      <c r="E19" s="5">
        <v>4.8052611454000003</v>
      </c>
      <c r="F19" s="5" t="str">
        <f>IF($B19="N/A","N/A",IF(E19&gt;1,"Yes","No"))</f>
        <v>Yes</v>
      </c>
      <c r="G19" s="5">
        <v>2.6338768774000001</v>
      </c>
      <c r="H19" s="5" t="str">
        <f>IF($B19="N/A","N/A",IF(G19&gt;1,"Yes","No"))</f>
        <v>Yes</v>
      </c>
      <c r="I19" s="6">
        <v>250.1</v>
      </c>
      <c r="J19" s="6">
        <v>-45.2</v>
      </c>
      <c r="K19" s="105" t="str">
        <f t="shared" si="0"/>
        <v>No</v>
      </c>
    </row>
    <row r="20" spans="1:11" x14ac:dyDescent="0.2">
      <c r="A20" s="124" t="s">
        <v>857</v>
      </c>
      <c r="B20" s="22" t="s">
        <v>213</v>
      </c>
      <c r="C20" s="59">
        <v>88.323003330999995</v>
      </c>
      <c r="D20" s="5" t="str">
        <f>IF($B20="N/A","N/A",IF(C20&gt;15,"No",IF(C20&lt;-15,"No","Yes")))</f>
        <v>N/A</v>
      </c>
      <c r="E20" s="24">
        <v>89.308990202999993</v>
      </c>
      <c r="F20" s="5" t="str">
        <f>IF($B20="N/A","N/A",IF(E20&gt;15,"No",IF(E20&lt;-15,"No","Yes")))</f>
        <v>N/A</v>
      </c>
      <c r="G20" s="24">
        <v>78.091515052999995</v>
      </c>
      <c r="H20" s="5" t="str">
        <f>IF($B20="N/A","N/A",IF(G20&gt;15,"No",IF(G20&lt;-15,"No","Yes")))</f>
        <v>N/A</v>
      </c>
      <c r="I20" s="6">
        <v>1.1160000000000001</v>
      </c>
      <c r="J20" s="6">
        <v>-12.6</v>
      </c>
      <c r="K20" s="105" t="str">
        <f t="shared" si="0"/>
        <v>Yes</v>
      </c>
    </row>
    <row r="21" spans="1:11" x14ac:dyDescent="0.2">
      <c r="A21" s="124" t="s">
        <v>34</v>
      </c>
      <c r="B21" s="22" t="s">
        <v>213</v>
      </c>
      <c r="C21" s="70">
        <v>8.5148906071999999</v>
      </c>
      <c r="D21" s="5" t="str">
        <f>IF($B21="N/A","N/A",IF(C21&gt;15,"No",IF(C21&lt;-15,"No","Yes")))</f>
        <v>N/A</v>
      </c>
      <c r="E21" s="71">
        <v>10.382271513999999</v>
      </c>
      <c r="F21" s="5" t="str">
        <f>IF($B21="N/A","N/A",IF(E21&gt;15,"No",IF(E21&lt;-15,"No","Yes")))</f>
        <v>N/A</v>
      </c>
      <c r="G21" s="71">
        <v>9.0721639223999997</v>
      </c>
      <c r="H21" s="5" t="str">
        <f>IF($B21="N/A","N/A",IF(G21&gt;15,"No",IF(G21&lt;-15,"No","Yes")))</f>
        <v>N/A</v>
      </c>
      <c r="I21" s="6">
        <v>21.93</v>
      </c>
      <c r="J21" s="6">
        <v>-12.6</v>
      </c>
      <c r="K21" s="105" t="str">
        <f t="shared" si="0"/>
        <v>Yes</v>
      </c>
    </row>
    <row r="22" spans="1:11" x14ac:dyDescent="0.2">
      <c r="A22" s="124" t="s">
        <v>1685</v>
      </c>
      <c r="B22" s="22" t="s">
        <v>213</v>
      </c>
      <c r="C22" s="70">
        <v>19.583951768999999</v>
      </c>
      <c r="D22" s="5" t="str">
        <f>IF($B22="N/A","N/A",IF(C22&gt;15,"No",IF(C22&lt;-15,"No","Yes")))</f>
        <v>N/A</v>
      </c>
      <c r="E22" s="71">
        <v>24.247089528</v>
      </c>
      <c r="F22" s="5" t="str">
        <f>IF($B22="N/A","N/A",IF(E22&gt;15,"No",IF(E22&lt;-15,"No","Yes")))</f>
        <v>N/A</v>
      </c>
      <c r="G22" s="71">
        <v>33.475243687999999</v>
      </c>
      <c r="H22" s="5" t="str">
        <f>IF($B22="N/A","N/A",IF(G22&gt;15,"No",IF(G22&lt;-15,"No","Yes")))</f>
        <v>N/A</v>
      </c>
      <c r="I22" s="6">
        <v>23.81</v>
      </c>
      <c r="J22" s="6">
        <v>38.06</v>
      </c>
      <c r="K22" s="105" t="str">
        <f t="shared" si="0"/>
        <v>No</v>
      </c>
    </row>
    <row r="23" spans="1:11" x14ac:dyDescent="0.2">
      <c r="A23" s="124" t="s">
        <v>35</v>
      </c>
      <c r="B23" s="22" t="s">
        <v>213</v>
      </c>
      <c r="C23" s="70">
        <v>11.98004609</v>
      </c>
      <c r="D23" s="5" t="str">
        <f>IF($B23="N/A","N/A",IF(C23&gt;15,"No",IF(C23&lt;-15,"No","Yes")))</f>
        <v>N/A</v>
      </c>
      <c r="E23" s="71">
        <v>10.506788993000001</v>
      </c>
      <c r="F23" s="5" t="str">
        <f>IF($B23="N/A","N/A",IF(E23&gt;15,"No",IF(E23&lt;-15,"No","Yes")))</f>
        <v>N/A</v>
      </c>
      <c r="G23" s="71">
        <v>10.132158848</v>
      </c>
      <c r="H23" s="5" t="str">
        <f>IF($B23="N/A","N/A",IF(G23&gt;15,"No",IF(G23&lt;-15,"No","Yes")))</f>
        <v>N/A</v>
      </c>
      <c r="I23" s="6">
        <v>-12.3</v>
      </c>
      <c r="J23" s="6">
        <v>-3.57</v>
      </c>
      <c r="K23" s="105" t="str">
        <f t="shared" si="0"/>
        <v>Yes</v>
      </c>
    </row>
    <row r="24" spans="1:11" x14ac:dyDescent="0.2">
      <c r="A24" s="124" t="s">
        <v>858</v>
      </c>
      <c r="B24" s="22" t="s">
        <v>243</v>
      </c>
      <c r="C24" s="59">
        <v>192.19867579000001</v>
      </c>
      <c r="D24" s="5" t="str">
        <f>IF($B24="N/A","N/A",IF(C24&gt;300,"No",IF(C24&lt;75,"No","Yes")))</f>
        <v>Yes</v>
      </c>
      <c r="E24" s="24">
        <v>260.88831585000003</v>
      </c>
      <c r="F24" s="5" t="str">
        <f>IF($B24="N/A","N/A",IF(E24&gt;300,"No",IF(E24&lt;75,"No","Yes")))</f>
        <v>Yes</v>
      </c>
      <c r="G24" s="24">
        <v>293.26906249000001</v>
      </c>
      <c r="H24" s="5" t="str">
        <f>IF($B24="N/A","N/A",IF(G24&gt;300,"No",IF(G24&lt;75,"No","Yes")))</f>
        <v>Yes</v>
      </c>
      <c r="I24" s="6">
        <v>35.74</v>
      </c>
      <c r="J24" s="6">
        <v>12.41</v>
      </c>
      <c r="K24" s="105" t="str">
        <f t="shared" si="0"/>
        <v>Yes</v>
      </c>
    </row>
    <row r="25" spans="1:11" x14ac:dyDescent="0.2">
      <c r="A25" s="124" t="s">
        <v>859</v>
      </c>
      <c r="B25" s="22" t="s">
        <v>244</v>
      </c>
      <c r="C25" s="59">
        <v>12.657018531</v>
      </c>
      <c r="D25" s="5" t="str">
        <f>IF($B25="N/A","N/A",IF(C25&gt;250,"No",IF(C25&lt;20,"No","Yes")))</f>
        <v>No</v>
      </c>
      <c r="E25" s="24">
        <v>11.901126077000001</v>
      </c>
      <c r="F25" s="5" t="str">
        <f>IF($B25="N/A","N/A",IF(E25&gt;250,"No",IF(E25&lt;20,"No","Yes")))</f>
        <v>No</v>
      </c>
      <c r="G25" s="24">
        <v>11.380109565</v>
      </c>
      <c r="H25" s="5" t="str">
        <f>IF($B25="N/A","N/A",IF(G25&gt;250,"No",IF(G25&lt;20,"No","Yes")))</f>
        <v>No</v>
      </c>
      <c r="I25" s="6">
        <v>-5.97</v>
      </c>
      <c r="J25" s="6">
        <v>-4.38</v>
      </c>
      <c r="K25" s="105" t="str">
        <f t="shared" si="0"/>
        <v>Yes</v>
      </c>
    </row>
    <row r="26" spans="1:11" x14ac:dyDescent="0.2">
      <c r="A26" s="124" t="s">
        <v>860</v>
      </c>
      <c r="B26" s="22" t="s">
        <v>245</v>
      </c>
      <c r="C26" s="59">
        <v>8.3146088776999996</v>
      </c>
      <c r="D26" s="5" t="str">
        <f>IF($B26="N/A","N/A",IF(C26&gt;5,"No",IF(C26&lt;3,"No","Yes")))</f>
        <v>No</v>
      </c>
      <c r="E26" s="24">
        <v>10.859305523</v>
      </c>
      <c r="F26" s="5" t="str">
        <f>IF($B26="N/A","N/A",IF(E26&gt;5,"No",IF(E26&lt;3,"No","Yes")))</f>
        <v>No</v>
      </c>
      <c r="G26" s="24">
        <v>10.826429558999999</v>
      </c>
      <c r="H26" s="5" t="str">
        <f>IF($B26="N/A","N/A",IF(G26&gt;5,"No",IF(G26&lt;3,"No","Yes")))</f>
        <v>No</v>
      </c>
      <c r="I26" s="6">
        <v>30.61</v>
      </c>
      <c r="J26" s="6">
        <v>-0.30299999999999999</v>
      </c>
      <c r="K26" s="105" t="str">
        <f t="shared" si="0"/>
        <v>Yes</v>
      </c>
    </row>
    <row r="27" spans="1:11" x14ac:dyDescent="0.2">
      <c r="A27" s="124" t="s">
        <v>131</v>
      </c>
      <c r="B27" s="22" t="s">
        <v>213</v>
      </c>
      <c r="C27" s="56">
        <v>1728434</v>
      </c>
      <c r="D27" s="22" t="s">
        <v>213</v>
      </c>
      <c r="E27" s="23">
        <v>2008700</v>
      </c>
      <c r="F27" s="22" t="s">
        <v>213</v>
      </c>
      <c r="G27" s="23">
        <v>2194157</v>
      </c>
      <c r="H27" s="5" t="str">
        <f>IF($B27="N/A","N/A",IF(G27&gt;15,"No",IF(G27&lt;-15,"No","Yes")))</f>
        <v>N/A</v>
      </c>
      <c r="I27" s="6">
        <v>16.22</v>
      </c>
      <c r="J27" s="6">
        <v>9.2330000000000005</v>
      </c>
      <c r="K27" s="105" t="str">
        <f t="shared" si="0"/>
        <v>Yes</v>
      </c>
    </row>
    <row r="28" spans="1:11" x14ac:dyDescent="0.2">
      <c r="A28" s="124" t="s">
        <v>346</v>
      </c>
      <c r="B28" s="22" t="s">
        <v>213</v>
      </c>
      <c r="C28" s="57">
        <v>3.0154928452999998</v>
      </c>
      <c r="D28" s="22" t="s">
        <v>213</v>
      </c>
      <c r="E28" s="4">
        <v>3.1843372522000002</v>
      </c>
      <c r="F28" s="22" t="s">
        <v>213</v>
      </c>
      <c r="G28" s="4">
        <v>3.1110442818999999</v>
      </c>
      <c r="H28" s="5" t="str">
        <f>IF($B28="N/A","N/A",IF(G28&gt;15,"No",IF(G28&lt;-15,"No","Yes")))</f>
        <v>N/A</v>
      </c>
      <c r="I28" s="6">
        <v>5.5990000000000002</v>
      </c>
      <c r="J28" s="6">
        <v>-2.2999999999999998</v>
      </c>
      <c r="K28" s="105" t="str">
        <f t="shared" si="0"/>
        <v>Yes</v>
      </c>
    </row>
    <row r="29" spans="1:11" ht="25.5" x14ac:dyDescent="0.2">
      <c r="A29" s="124" t="s">
        <v>836</v>
      </c>
      <c r="B29" s="22" t="s">
        <v>213</v>
      </c>
      <c r="C29" s="24">
        <v>37.27538801</v>
      </c>
      <c r="D29" s="22" t="s">
        <v>213</v>
      </c>
      <c r="E29" s="24">
        <v>42.229355802000001</v>
      </c>
      <c r="F29" s="22" t="s">
        <v>213</v>
      </c>
      <c r="G29" s="24">
        <v>41.592938883000002</v>
      </c>
      <c r="H29" s="22" t="s">
        <v>213</v>
      </c>
      <c r="I29" s="6">
        <v>13.29</v>
      </c>
      <c r="J29" s="6">
        <v>-1.51</v>
      </c>
      <c r="K29" s="105" t="str">
        <f t="shared" si="0"/>
        <v>Yes</v>
      </c>
    </row>
    <row r="30" spans="1:11" x14ac:dyDescent="0.2">
      <c r="A30" s="124" t="s">
        <v>27</v>
      </c>
      <c r="B30" s="22" t="s">
        <v>217</v>
      </c>
      <c r="C30" s="23">
        <v>0</v>
      </c>
      <c r="D30" s="5" t="str">
        <f>IF($B30="N/A","N/A",IF(C30="N/A","N/A",IF(C30=0,"Yes","No")))</f>
        <v>Yes</v>
      </c>
      <c r="E30" s="23">
        <v>11</v>
      </c>
      <c r="F30" s="5" t="str">
        <f>IF($B30="N/A","N/A",IF(E30="N/A","N/A",IF(E30=0,"Yes","No")))</f>
        <v>No</v>
      </c>
      <c r="G30" s="23">
        <v>0</v>
      </c>
      <c r="H30" s="5" t="str">
        <f>IF($B30="N/A","N/A",IF(G30=0,"Yes","No"))</f>
        <v>Yes</v>
      </c>
      <c r="I30" s="6" t="s">
        <v>1748</v>
      </c>
      <c r="J30" s="6">
        <v>-100</v>
      </c>
      <c r="K30" s="105" t="str">
        <f t="shared" si="0"/>
        <v>No</v>
      </c>
    </row>
    <row r="31" spans="1:11" x14ac:dyDescent="0.2">
      <c r="A31" s="124" t="s">
        <v>206</v>
      </c>
      <c r="B31" s="72" t="s">
        <v>213</v>
      </c>
      <c r="C31" s="56">
        <v>4142231</v>
      </c>
      <c r="D31" s="5" t="str">
        <f t="shared" ref="D31:F50" si="4">IF($B31="N/A","N/A",IF(C31&lt;0,"No","Yes"))</f>
        <v>N/A</v>
      </c>
      <c r="E31" s="56">
        <v>5274204</v>
      </c>
      <c r="F31" s="5" t="str">
        <f t="shared" si="4"/>
        <v>N/A</v>
      </c>
      <c r="G31" s="56">
        <v>5122639</v>
      </c>
      <c r="H31" s="5" t="str">
        <f t="shared" ref="H31:H50" si="5">IF($B31="N/A","N/A",IF(G31&lt;0,"No","Yes"))</f>
        <v>N/A</v>
      </c>
      <c r="I31" s="6">
        <v>27.33</v>
      </c>
      <c r="J31" s="6">
        <v>-2.87</v>
      </c>
      <c r="K31" s="105" t="str">
        <f t="shared" si="0"/>
        <v>Yes</v>
      </c>
    </row>
    <row r="32" spans="1:11" ht="25.5" x14ac:dyDescent="0.2">
      <c r="A32" s="128" t="s">
        <v>654</v>
      </c>
      <c r="B32" s="72" t="s">
        <v>213</v>
      </c>
      <c r="C32" s="57">
        <v>94.199406069000005</v>
      </c>
      <c r="D32" s="5" t="str">
        <f t="shared" si="4"/>
        <v>N/A</v>
      </c>
      <c r="E32" s="57">
        <v>94.717269184000003</v>
      </c>
      <c r="F32" s="5" t="str">
        <f t="shared" si="4"/>
        <v>N/A</v>
      </c>
      <c r="G32" s="57">
        <v>94.437613112999998</v>
      </c>
      <c r="H32" s="5" t="str">
        <f t="shared" si="5"/>
        <v>N/A</v>
      </c>
      <c r="I32" s="6">
        <v>0.54979999999999996</v>
      </c>
      <c r="J32" s="6">
        <v>-0.29499999999999998</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5.8005939310999999</v>
      </c>
      <c r="D35" s="5" t="str">
        <f t="shared" si="4"/>
        <v>N/A</v>
      </c>
      <c r="E35" s="57">
        <v>5.2827308158999999</v>
      </c>
      <c r="F35" s="5" t="str">
        <f t="shared" si="4"/>
        <v>N/A</v>
      </c>
      <c r="G35" s="57">
        <v>5.5623868868999997</v>
      </c>
      <c r="H35" s="5" t="str">
        <f t="shared" si="5"/>
        <v>N/A</v>
      </c>
      <c r="I35" s="6">
        <v>-8.93</v>
      </c>
      <c r="J35" s="6">
        <v>5.2939999999999996</v>
      </c>
      <c r="K35" s="105" t="str">
        <f t="shared" si="0"/>
        <v>Yes</v>
      </c>
    </row>
    <row r="36" spans="1:11" x14ac:dyDescent="0.2">
      <c r="A36" s="128" t="s">
        <v>349</v>
      </c>
      <c r="B36" s="72" t="s">
        <v>213</v>
      </c>
      <c r="C36" s="56">
        <v>9526987</v>
      </c>
      <c r="D36" s="5" t="str">
        <f t="shared" si="4"/>
        <v>N/A</v>
      </c>
      <c r="E36" s="56">
        <v>12317545</v>
      </c>
      <c r="F36" s="5" t="str">
        <f t="shared" si="4"/>
        <v>N/A</v>
      </c>
      <c r="G36" s="56">
        <v>18901950</v>
      </c>
      <c r="H36" s="5" t="str">
        <f t="shared" si="5"/>
        <v>N/A</v>
      </c>
      <c r="I36" s="6">
        <v>29.29</v>
      </c>
      <c r="J36" s="6">
        <v>53.46</v>
      </c>
      <c r="K36" s="105" t="str">
        <f t="shared" si="0"/>
        <v>No</v>
      </c>
    </row>
    <row r="37" spans="1:11" x14ac:dyDescent="0.2">
      <c r="A37" s="128" t="s">
        <v>658</v>
      </c>
      <c r="B37" s="72" t="s">
        <v>213</v>
      </c>
      <c r="C37" s="57">
        <v>0</v>
      </c>
      <c r="D37" s="5" t="str">
        <f t="shared" si="4"/>
        <v>N/A</v>
      </c>
      <c r="E37" s="57">
        <v>0</v>
      </c>
      <c r="F37" s="5" t="str">
        <f t="shared" si="4"/>
        <v>N/A</v>
      </c>
      <c r="G37" s="57">
        <v>31.700067982</v>
      </c>
      <c r="H37" s="5" t="str">
        <f t="shared" si="5"/>
        <v>N/A</v>
      </c>
      <c r="I37" s="6" t="s">
        <v>1748</v>
      </c>
      <c r="J37" s="6" t="s">
        <v>1748</v>
      </c>
      <c r="K37" s="105" t="str">
        <f t="shared" si="0"/>
        <v>N/A</v>
      </c>
    </row>
    <row r="38" spans="1:11" x14ac:dyDescent="0.2">
      <c r="A38" s="128" t="s">
        <v>659</v>
      </c>
      <c r="B38" s="72" t="s">
        <v>213</v>
      </c>
      <c r="C38" s="57">
        <v>60.315900505000002</v>
      </c>
      <c r="D38" s="5" t="str">
        <f t="shared" si="4"/>
        <v>N/A</v>
      </c>
      <c r="E38" s="57">
        <v>59.834341989000002</v>
      </c>
      <c r="F38" s="5" t="str">
        <f t="shared" si="4"/>
        <v>N/A</v>
      </c>
      <c r="G38" s="57">
        <v>37.342745061000002</v>
      </c>
      <c r="H38" s="5" t="str">
        <f t="shared" si="5"/>
        <v>N/A</v>
      </c>
      <c r="I38" s="6">
        <v>-0.79800000000000004</v>
      </c>
      <c r="J38" s="6">
        <v>-37.6</v>
      </c>
      <c r="K38" s="105" t="str">
        <f t="shared" si="0"/>
        <v>No</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0</v>
      </c>
      <c r="D41" s="5" t="str">
        <f t="shared" si="4"/>
        <v>N/A</v>
      </c>
      <c r="E41" s="57">
        <v>0</v>
      </c>
      <c r="F41" s="5" t="str">
        <f t="shared" si="4"/>
        <v>N/A</v>
      </c>
      <c r="G41" s="57">
        <v>0</v>
      </c>
      <c r="H41" s="5" t="str">
        <f t="shared" si="5"/>
        <v>N/A</v>
      </c>
      <c r="I41" s="6" t="s">
        <v>1748</v>
      </c>
      <c r="J41" s="6" t="s">
        <v>1748</v>
      </c>
      <c r="K41" s="105" t="str">
        <f t="shared" si="0"/>
        <v>N/A</v>
      </c>
    </row>
    <row r="42" spans="1:11" x14ac:dyDescent="0.2">
      <c r="A42" s="128" t="s">
        <v>663</v>
      </c>
      <c r="B42" s="72" t="s">
        <v>213</v>
      </c>
      <c r="C42" s="57">
        <v>60.315900505000002</v>
      </c>
      <c r="D42" s="5" t="str">
        <f t="shared" si="4"/>
        <v>N/A</v>
      </c>
      <c r="E42" s="57">
        <v>59.834341989000002</v>
      </c>
      <c r="F42" s="5" t="str">
        <f t="shared" si="4"/>
        <v>N/A</v>
      </c>
      <c r="G42" s="57">
        <v>69.042813042999995</v>
      </c>
      <c r="H42" s="5" t="str">
        <f t="shared" si="5"/>
        <v>N/A</v>
      </c>
      <c r="I42" s="6">
        <v>-0.79800000000000004</v>
      </c>
      <c r="J42" s="6">
        <v>15.39</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39.684099494999998</v>
      </c>
      <c r="D45" s="5" t="str">
        <f t="shared" si="4"/>
        <v>N/A</v>
      </c>
      <c r="E45" s="57">
        <v>40.165658010999998</v>
      </c>
      <c r="F45" s="5" t="str">
        <f t="shared" si="4"/>
        <v>N/A</v>
      </c>
      <c r="G45" s="57">
        <v>30.957186957000001</v>
      </c>
      <c r="H45" s="5" t="str">
        <f t="shared" si="5"/>
        <v>N/A</v>
      </c>
      <c r="I45" s="6">
        <v>1.2130000000000001</v>
      </c>
      <c r="J45" s="6">
        <v>-22.9</v>
      </c>
      <c r="K45" s="105" t="str">
        <f t="shared" si="0"/>
        <v>Yes</v>
      </c>
    </row>
    <row r="46" spans="1:11" x14ac:dyDescent="0.2">
      <c r="A46" s="128" t="s">
        <v>350</v>
      </c>
      <c r="B46" s="72" t="s">
        <v>213</v>
      </c>
      <c r="C46" s="56">
        <v>5827922</v>
      </c>
      <c r="D46" s="5" t="str">
        <f t="shared" si="4"/>
        <v>N/A</v>
      </c>
      <c r="E46" s="56">
        <v>5337459</v>
      </c>
      <c r="F46" s="5" t="str">
        <f t="shared" si="4"/>
        <v>N/A</v>
      </c>
      <c r="G46" s="56">
        <v>5721170</v>
      </c>
      <c r="H46" s="5" t="str">
        <f t="shared" si="5"/>
        <v>N/A</v>
      </c>
      <c r="I46" s="6">
        <v>-8.42</v>
      </c>
      <c r="J46" s="6">
        <v>7.1890000000000001</v>
      </c>
      <c r="K46" s="105" t="str">
        <f t="shared" si="0"/>
        <v>Yes</v>
      </c>
    </row>
    <row r="47" spans="1:11" x14ac:dyDescent="0.2">
      <c r="A47" s="128" t="s">
        <v>667</v>
      </c>
      <c r="B47" s="72" t="s">
        <v>213</v>
      </c>
      <c r="C47" s="57">
        <v>59.189690595999998</v>
      </c>
      <c r="D47" s="5" t="str">
        <f t="shared" si="4"/>
        <v>N/A</v>
      </c>
      <c r="E47" s="57">
        <v>93.484427702000005</v>
      </c>
      <c r="F47" s="5" t="str">
        <f t="shared" si="4"/>
        <v>N/A</v>
      </c>
      <c r="G47" s="57">
        <v>93.948265827</v>
      </c>
      <c r="H47" s="5" t="str">
        <f t="shared" si="5"/>
        <v>N/A</v>
      </c>
      <c r="I47" s="6">
        <v>57.94</v>
      </c>
      <c r="J47" s="6">
        <v>0.49619999999999997</v>
      </c>
      <c r="K47" s="105" t="str">
        <f t="shared" si="0"/>
        <v>Yes</v>
      </c>
    </row>
    <row r="48" spans="1:11" x14ac:dyDescent="0.2">
      <c r="A48" s="128" t="s">
        <v>668</v>
      </c>
      <c r="B48" s="72" t="s">
        <v>213</v>
      </c>
      <c r="C48" s="57">
        <v>0</v>
      </c>
      <c r="D48" s="5" t="str">
        <f t="shared" si="4"/>
        <v>N/A</v>
      </c>
      <c r="E48" s="57">
        <v>0</v>
      </c>
      <c r="F48" s="5" t="str">
        <f t="shared" si="4"/>
        <v>N/A</v>
      </c>
      <c r="G48" s="57">
        <v>0</v>
      </c>
      <c r="H48" s="5" t="str">
        <f t="shared" si="5"/>
        <v>N/A</v>
      </c>
      <c r="I48" s="6" t="s">
        <v>1748</v>
      </c>
      <c r="J48" s="6" t="s">
        <v>1748</v>
      </c>
      <c r="K48" s="105" t="str">
        <f t="shared" si="0"/>
        <v>N/A</v>
      </c>
    </row>
    <row r="49" spans="1:11" x14ac:dyDescent="0.2">
      <c r="A49" s="128" t="s">
        <v>669</v>
      </c>
      <c r="B49" s="72" t="s">
        <v>213</v>
      </c>
      <c r="C49" s="57">
        <v>0</v>
      </c>
      <c r="D49" s="5" t="str">
        <f t="shared" si="4"/>
        <v>N/A</v>
      </c>
      <c r="E49" s="57">
        <v>0</v>
      </c>
      <c r="F49" s="5" t="str">
        <f t="shared" si="4"/>
        <v>N/A</v>
      </c>
      <c r="G49" s="57">
        <v>0</v>
      </c>
      <c r="H49" s="5" t="str">
        <f t="shared" si="5"/>
        <v>N/A</v>
      </c>
      <c r="I49" s="6" t="s">
        <v>1748</v>
      </c>
      <c r="J49" s="6" t="s">
        <v>1748</v>
      </c>
      <c r="K49" s="105" t="str">
        <f t="shared" si="0"/>
        <v>N/A</v>
      </c>
    </row>
    <row r="50" spans="1:11" x14ac:dyDescent="0.2">
      <c r="A50" s="128" t="s">
        <v>670</v>
      </c>
      <c r="B50" s="72" t="s">
        <v>213</v>
      </c>
      <c r="C50" s="57">
        <v>40.810309404000002</v>
      </c>
      <c r="D50" s="5" t="str">
        <f t="shared" si="4"/>
        <v>N/A</v>
      </c>
      <c r="E50" s="57">
        <v>6.5155722976000003</v>
      </c>
      <c r="F50" s="5" t="str">
        <f t="shared" si="4"/>
        <v>N/A</v>
      </c>
      <c r="G50" s="57">
        <v>6.0517341732999999</v>
      </c>
      <c r="H50" s="5" t="str">
        <f t="shared" si="5"/>
        <v>N/A</v>
      </c>
      <c r="I50" s="6">
        <v>-84</v>
      </c>
      <c r="J50" s="6">
        <v>-7.12</v>
      </c>
      <c r="K50" s="105" t="str">
        <f t="shared" si="0"/>
        <v>Yes</v>
      </c>
    </row>
    <row r="51" spans="1:11" x14ac:dyDescent="0.2">
      <c r="A51" s="128" t="s">
        <v>351</v>
      </c>
      <c r="B51" s="22" t="s">
        <v>213</v>
      </c>
      <c r="C51" s="56">
        <v>8671550</v>
      </c>
      <c r="D51" s="22" t="s">
        <v>213</v>
      </c>
      <c r="E51" s="23">
        <v>12280533</v>
      </c>
      <c r="F51" s="22" t="s">
        <v>213</v>
      </c>
      <c r="G51" s="23">
        <v>14062531</v>
      </c>
      <c r="H51" s="22" t="s">
        <v>213</v>
      </c>
      <c r="I51" s="6">
        <v>41.62</v>
      </c>
      <c r="J51" s="6">
        <v>14.51</v>
      </c>
      <c r="K51" s="105" t="str">
        <f t="shared" si="0"/>
        <v>Yes</v>
      </c>
    </row>
    <row r="52" spans="1:11" x14ac:dyDescent="0.2">
      <c r="A52" s="128" t="s">
        <v>352</v>
      </c>
      <c r="B52" s="22" t="s">
        <v>213</v>
      </c>
      <c r="C52" s="57">
        <v>0</v>
      </c>
      <c r="D52" s="5" t="str">
        <f t="shared" ref="D52:D54" si="6">IF($B52="N/A","N/A",IF(C52&gt;15,"No",IF(C52&lt;-15,"No","Yes")))</f>
        <v>N/A</v>
      </c>
      <c r="E52" s="4">
        <v>72.135647532999997</v>
      </c>
      <c r="F52" s="5" t="str">
        <f t="shared" ref="F52:F54" si="7">IF($B52="N/A","N/A",IF(E52&gt;15,"No",IF(E52&lt;-15,"No","Yes")))</f>
        <v>N/A</v>
      </c>
      <c r="G52" s="4">
        <v>66.422225131000005</v>
      </c>
      <c r="H52" s="5" t="str">
        <f t="shared" ref="H52:H54" si="8">IF($B52="N/A","N/A",IF(G52&gt;15,"No",IF(G52&lt;-15,"No","Yes")))</f>
        <v>N/A</v>
      </c>
      <c r="I52" s="6" t="s">
        <v>1748</v>
      </c>
      <c r="J52" s="6">
        <v>-7.92</v>
      </c>
      <c r="K52" s="105" t="str">
        <f t="shared" si="0"/>
        <v>Yes</v>
      </c>
    </row>
    <row r="53" spans="1:11" x14ac:dyDescent="0.2">
      <c r="A53" s="128" t="s">
        <v>353</v>
      </c>
      <c r="B53" s="22" t="s">
        <v>213</v>
      </c>
      <c r="C53" s="57">
        <v>0</v>
      </c>
      <c r="D53" s="5" t="str">
        <f t="shared" si="6"/>
        <v>N/A</v>
      </c>
      <c r="E53" s="4">
        <v>10.469122146</v>
      </c>
      <c r="F53" s="5" t="str">
        <f t="shared" si="7"/>
        <v>N/A</v>
      </c>
      <c r="G53" s="4">
        <v>23.137143662</v>
      </c>
      <c r="H53" s="5" t="str">
        <f t="shared" si="8"/>
        <v>N/A</v>
      </c>
      <c r="I53" s="6" t="s">
        <v>1748</v>
      </c>
      <c r="J53" s="6">
        <v>121</v>
      </c>
      <c r="K53" s="105" t="str">
        <f t="shared" si="0"/>
        <v>No</v>
      </c>
    </row>
    <row r="54" spans="1:11" x14ac:dyDescent="0.2">
      <c r="A54" s="129" t="s">
        <v>354</v>
      </c>
      <c r="B54" s="113" t="s">
        <v>213</v>
      </c>
      <c r="C54" s="130">
        <v>100</v>
      </c>
      <c r="D54" s="114" t="str">
        <f t="shared" si="6"/>
        <v>N/A</v>
      </c>
      <c r="E54" s="118">
        <v>17.395230321</v>
      </c>
      <c r="F54" s="114" t="str">
        <f t="shared" si="7"/>
        <v>N/A</v>
      </c>
      <c r="G54" s="118">
        <v>10.440631206000001</v>
      </c>
      <c r="H54" s="114" t="str">
        <f t="shared" si="8"/>
        <v>N/A</v>
      </c>
      <c r="I54" s="115">
        <v>-82.6</v>
      </c>
      <c r="J54" s="115">
        <v>-40</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27336479</v>
      </c>
      <c r="D6" s="5" t="str">
        <f>IF($B6="N/A","N/A",IF(C6&gt;15,"No",IF(C6&lt;-15,"No","Yes")))</f>
        <v>N/A</v>
      </c>
      <c r="E6" s="23">
        <v>25906615</v>
      </c>
      <c r="F6" s="5" t="str">
        <f>IF($B6="N/A","N/A",IF(E6&gt;15,"No",IF(E6&lt;-15,"No","Yes")))</f>
        <v>N/A</v>
      </c>
      <c r="G6" s="23">
        <v>24724320</v>
      </c>
      <c r="H6" s="5" t="str">
        <f>IF($B6="N/A","N/A",IF(G6&gt;15,"No",IF(G6&lt;-15,"No","Yes")))</f>
        <v>N/A</v>
      </c>
      <c r="I6" s="6">
        <v>-5.23</v>
      </c>
      <c r="J6" s="6">
        <v>-4.5599999999999996</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2.8082731502999998</v>
      </c>
      <c r="D9" s="5" t="str">
        <f t="shared" ref="D9:D15" si="1">IF($B9="N/A","N/A",IF(C9&gt;15,"No",IF(C9&lt;-15,"No","Yes")))</f>
        <v>N/A</v>
      </c>
      <c r="E9" s="4">
        <v>2.8648821932000001</v>
      </c>
      <c r="F9" s="5" t="str">
        <f t="shared" ref="F9:F15" si="2">IF($B9="N/A","N/A",IF(E9&gt;15,"No",IF(E9&lt;-15,"No","Yes")))</f>
        <v>N/A</v>
      </c>
      <c r="G9" s="4">
        <v>2.9087473387</v>
      </c>
      <c r="H9" s="5" t="str">
        <f t="shared" ref="H9:H15" si="3">IF($B9="N/A","N/A",IF(G9&gt;15,"No",IF(G9&lt;-15,"No","Yes")))</f>
        <v>N/A</v>
      </c>
      <c r="I9" s="6">
        <v>2.016</v>
      </c>
      <c r="J9" s="6">
        <v>1.5309999999999999</v>
      </c>
      <c r="K9" s="105" t="str">
        <f t="shared" si="0"/>
        <v>Yes</v>
      </c>
    </row>
    <row r="10" spans="1:11" x14ac:dyDescent="0.2">
      <c r="A10" s="124" t="s">
        <v>36</v>
      </c>
      <c r="B10" s="22" t="s">
        <v>213</v>
      </c>
      <c r="C10" s="57">
        <v>0</v>
      </c>
      <c r="D10" s="5" t="str">
        <f t="shared" si="1"/>
        <v>N/A</v>
      </c>
      <c r="E10" s="4">
        <v>0</v>
      </c>
      <c r="F10" s="5" t="str">
        <f t="shared" si="2"/>
        <v>N/A</v>
      </c>
      <c r="G10" s="4">
        <v>0</v>
      </c>
      <c r="H10" s="5" t="str">
        <f t="shared" si="3"/>
        <v>N/A</v>
      </c>
      <c r="I10" s="6" t="s">
        <v>1748</v>
      </c>
      <c r="J10" s="6" t="s">
        <v>1748</v>
      </c>
      <c r="K10" s="105" t="str">
        <f t="shared" si="0"/>
        <v>N/A</v>
      </c>
    </row>
    <row r="11" spans="1:11" x14ac:dyDescent="0.2">
      <c r="A11" s="124" t="s">
        <v>37</v>
      </c>
      <c r="B11" s="22" t="s">
        <v>213</v>
      </c>
      <c r="C11" s="57">
        <v>0.14649401949999999</v>
      </c>
      <c r="D11" s="5" t="str">
        <f t="shared" si="1"/>
        <v>N/A</v>
      </c>
      <c r="E11" s="4">
        <v>0</v>
      </c>
      <c r="F11" s="5" t="str">
        <f t="shared" si="2"/>
        <v>N/A</v>
      </c>
      <c r="G11" s="4">
        <v>0</v>
      </c>
      <c r="H11" s="5" t="str">
        <f t="shared" si="3"/>
        <v>N/A</v>
      </c>
      <c r="I11" s="6">
        <v>-100</v>
      </c>
      <c r="J11" s="6" t="s">
        <v>1748</v>
      </c>
      <c r="K11" s="105" t="str">
        <f t="shared" si="0"/>
        <v>N/A</v>
      </c>
    </row>
    <row r="12" spans="1:11" x14ac:dyDescent="0.2">
      <c r="A12" s="124" t="s">
        <v>38</v>
      </c>
      <c r="B12" s="22" t="s">
        <v>213</v>
      </c>
      <c r="C12" s="57">
        <v>3.0249786524000002</v>
      </c>
      <c r="D12" s="5" t="str">
        <f t="shared" si="1"/>
        <v>N/A</v>
      </c>
      <c r="E12" s="4">
        <v>3.0590226752</v>
      </c>
      <c r="F12" s="5" t="str">
        <f t="shared" si="2"/>
        <v>N/A</v>
      </c>
      <c r="G12" s="4">
        <v>3.1257900936</v>
      </c>
      <c r="H12" s="5" t="str">
        <f t="shared" si="3"/>
        <v>N/A</v>
      </c>
      <c r="I12" s="6">
        <v>1.125</v>
      </c>
      <c r="J12" s="6">
        <v>2.1829999999999998</v>
      </c>
      <c r="K12" s="105" t="str">
        <f t="shared" si="0"/>
        <v>Yes</v>
      </c>
    </row>
    <row r="13" spans="1:11" x14ac:dyDescent="0.2">
      <c r="A13" s="124" t="s">
        <v>861</v>
      </c>
      <c r="B13" s="22" t="s">
        <v>213</v>
      </c>
      <c r="C13" s="57">
        <v>13.753168580000001</v>
      </c>
      <c r="D13" s="5" t="str">
        <f t="shared" si="1"/>
        <v>N/A</v>
      </c>
      <c r="E13" s="4">
        <v>14.188927253999999</v>
      </c>
      <c r="F13" s="5" t="str">
        <f t="shared" si="2"/>
        <v>N/A</v>
      </c>
      <c r="G13" s="4">
        <v>14.051679032999999</v>
      </c>
      <c r="H13" s="5" t="str">
        <f t="shared" si="3"/>
        <v>N/A</v>
      </c>
      <c r="I13" s="6">
        <v>3.1680000000000001</v>
      </c>
      <c r="J13" s="6">
        <v>-0.96699999999999997</v>
      </c>
      <c r="K13" s="105" t="str">
        <f t="shared" si="0"/>
        <v>Yes</v>
      </c>
    </row>
    <row r="14" spans="1:11" x14ac:dyDescent="0.2">
      <c r="A14" s="124" t="s">
        <v>862</v>
      </c>
      <c r="B14" s="22" t="s">
        <v>213</v>
      </c>
      <c r="C14" s="57">
        <v>6.2114743284999996</v>
      </c>
      <c r="D14" s="5" t="str">
        <f t="shared" si="1"/>
        <v>N/A</v>
      </c>
      <c r="E14" s="4">
        <v>6.4039119760999998</v>
      </c>
      <c r="F14" s="5" t="str">
        <f t="shared" si="2"/>
        <v>N/A</v>
      </c>
      <c r="G14" s="4">
        <v>6.6903176794999997</v>
      </c>
      <c r="H14" s="5" t="str">
        <f t="shared" si="3"/>
        <v>N/A</v>
      </c>
      <c r="I14" s="6">
        <v>3.0979999999999999</v>
      </c>
      <c r="J14" s="6">
        <v>4.4720000000000004</v>
      </c>
      <c r="K14" s="105" t="str">
        <f t="shared" si="0"/>
        <v>Yes</v>
      </c>
    </row>
    <row r="15" spans="1:11" x14ac:dyDescent="0.2">
      <c r="A15" s="124" t="s">
        <v>161</v>
      </c>
      <c r="B15" s="22" t="s">
        <v>213</v>
      </c>
      <c r="C15" s="57">
        <v>73.543834961000002</v>
      </c>
      <c r="D15" s="5" t="str">
        <f t="shared" si="1"/>
        <v>N/A</v>
      </c>
      <c r="E15" s="4">
        <v>73.583021169999995</v>
      </c>
      <c r="F15" s="5" t="str">
        <f t="shared" si="2"/>
        <v>N/A</v>
      </c>
      <c r="G15" s="4">
        <v>74.824205479</v>
      </c>
      <c r="H15" s="5" t="str">
        <f t="shared" si="3"/>
        <v>N/A</v>
      </c>
      <c r="I15" s="6">
        <v>5.33E-2</v>
      </c>
      <c r="J15" s="6">
        <v>1.6870000000000001</v>
      </c>
      <c r="K15" s="105" t="str">
        <f t="shared" si="0"/>
        <v>Yes</v>
      </c>
    </row>
    <row r="16" spans="1:11" x14ac:dyDescent="0.2">
      <c r="A16" s="124" t="s">
        <v>162</v>
      </c>
      <c r="B16" s="22" t="s">
        <v>246</v>
      </c>
      <c r="C16" s="57">
        <v>89.101079916000003</v>
      </c>
      <c r="D16" s="5" t="str">
        <f>IF($B16="N/A","N/A",IF(C16&gt;95,"Yes","No"))</f>
        <v>No</v>
      </c>
      <c r="E16" s="4">
        <v>87.172380489999995</v>
      </c>
      <c r="F16" s="5" t="str">
        <f>IF($B16="N/A","N/A",IF(E16&gt;95,"Yes","No"))</f>
        <v>No</v>
      </c>
      <c r="G16" s="4">
        <v>88.851547788000005</v>
      </c>
      <c r="H16" s="5" t="str">
        <f>IF($B16="N/A","N/A",IF(G16&gt;95,"Yes","No"))</f>
        <v>No</v>
      </c>
      <c r="I16" s="6">
        <v>-2.16</v>
      </c>
      <c r="J16" s="6">
        <v>1.9259999999999999</v>
      </c>
      <c r="K16" s="105" t="str">
        <f t="shared" ref="K16:K26" si="4">IF(J16="Div by 0", "N/A", IF(J16="N/A","N/A", IF(J16&gt;30, "No", IF(J16&lt;-30, "No", "Yes"))))</f>
        <v>Yes</v>
      </c>
    </row>
    <row r="17" spans="1:11" x14ac:dyDescent="0.2">
      <c r="A17" s="124" t="s">
        <v>863</v>
      </c>
      <c r="B17" s="38" t="s">
        <v>247</v>
      </c>
      <c r="C17" s="57">
        <v>28.597135717</v>
      </c>
      <c r="D17" s="5" t="str">
        <f>IF($B17="N/A","N/A",IF(C17&gt;90,"No",IF(C17&lt;50,"No","Yes")))</f>
        <v>No</v>
      </c>
      <c r="E17" s="4">
        <v>26.851860037000002</v>
      </c>
      <c r="F17" s="5" t="str">
        <f>IF($B17="N/A","N/A",IF(E17&gt;90,"No",IF(E17&lt;50,"No","Yes")))</f>
        <v>No</v>
      </c>
      <c r="G17" s="4">
        <v>22.12271561</v>
      </c>
      <c r="H17" s="5" t="str">
        <f>IF($B17="N/A","N/A",IF(G17&gt;90,"No",IF(G17&lt;50,"No","Yes")))</f>
        <v>No</v>
      </c>
      <c r="I17" s="6">
        <v>-6.1</v>
      </c>
      <c r="J17" s="6">
        <v>-17.600000000000001</v>
      </c>
      <c r="K17" s="105" t="str">
        <f t="shared" si="4"/>
        <v>Yes</v>
      </c>
    </row>
    <row r="18" spans="1:11" x14ac:dyDescent="0.2">
      <c r="A18" s="124" t="s">
        <v>864</v>
      </c>
      <c r="B18" s="38" t="s">
        <v>224</v>
      </c>
      <c r="C18" s="57">
        <v>25.577288136</v>
      </c>
      <c r="D18" s="5" t="str">
        <f t="shared" ref="D18:D23" si="5">IF($B18="N/A","N/A",IF(C18&gt;5,"No",IF(C18&lt;=0,"No","Yes")))</f>
        <v>No</v>
      </c>
      <c r="E18" s="4">
        <v>29.840092965</v>
      </c>
      <c r="F18" s="5" t="str">
        <f t="shared" ref="F18:F23" si="6">IF($B18="N/A","N/A",IF(E18&gt;5,"No",IF(E18&lt;=0,"No","Yes")))</f>
        <v>No</v>
      </c>
      <c r="G18" s="4">
        <v>29.776487281000001</v>
      </c>
      <c r="H18" s="5" t="str">
        <f t="shared" ref="H18:H23" si="7">IF($B18="N/A","N/A",IF(G18&gt;5,"No",IF(G18&lt;=0,"No","Yes")))</f>
        <v>No</v>
      </c>
      <c r="I18" s="6">
        <v>16.670000000000002</v>
      </c>
      <c r="J18" s="6">
        <v>-0.21299999999999999</v>
      </c>
      <c r="K18" s="105" t="str">
        <f t="shared" si="4"/>
        <v>Yes</v>
      </c>
    </row>
    <row r="19" spans="1:11" x14ac:dyDescent="0.2">
      <c r="A19" s="124" t="s">
        <v>865</v>
      </c>
      <c r="B19" s="38" t="s">
        <v>224</v>
      </c>
      <c r="C19" s="57">
        <v>16.487909800000001</v>
      </c>
      <c r="D19" s="5" t="str">
        <f t="shared" si="5"/>
        <v>No</v>
      </c>
      <c r="E19" s="4">
        <v>12.049906945</v>
      </c>
      <c r="F19" s="5" t="str">
        <f t="shared" si="6"/>
        <v>No</v>
      </c>
      <c r="G19" s="4">
        <v>16.000917314999999</v>
      </c>
      <c r="H19" s="5" t="str">
        <f t="shared" si="7"/>
        <v>No</v>
      </c>
      <c r="I19" s="6">
        <v>-26.9</v>
      </c>
      <c r="J19" s="6">
        <v>32.79</v>
      </c>
      <c r="K19" s="105" t="str">
        <f t="shared" si="4"/>
        <v>No</v>
      </c>
    </row>
    <row r="20" spans="1:11" x14ac:dyDescent="0.2">
      <c r="A20" s="124" t="s">
        <v>866</v>
      </c>
      <c r="B20" s="38" t="s">
        <v>224</v>
      </c>
      <c r="C20" s="57">
        <v>0.1181498173</v>
      </c>
      <c r="D20" s="5" t="str">
        <f t="shared" si="5"/>
        <v>Yes</v>
      </c>
      <c r="E20" s="4">
        <v>0.1292025222</v>
      </c>
      <c r="F20" s="5" t="str">
        <f t="shared" si="6"/>
        <v>Yes</v>
      </c>
      <c r="G20" s="4">
        <v>0.1452496975</v>
      </c>
      <c r="H20" s="5" t="str">
        <f t="shared" si="7"/>
        <v>Yes</v>
      </c>
      <c r="I20" s="6">
        <v>9.3550000000000004</v>
      </c>
      <c r="J20" s="6">
        <v>12.42</v>
      </c>
      <c r="K20" s="105" t="str">
        <f t="shared" si="4"/>
        <v>Yes</v>
      </c>
    </row>
    <row r="21" spans="1:11" x14ac:dyDescent="0.2">
      <c r="A21" s="124" t="s">
        <v>867</v>
      </c>
      <c r="B21" s="22" t="s">
        <v>213</v>
      </c>
      <c r="C21" s="57">
        <v>3.2571861200000003E-2</v>
      </c>
      <c r="D21" s="5" t="str">
        <f t="shared" si="5"/>
        <v>N/A</v>
      </c>
      <c r="E21" s="4">
        <v>9.7774256000000004E-3</v>
      </c>
      <c r="F21" s="5" t="str">
        <f t="shared" si="6"/>
        <v>N/A</v>
      </c>
      <c r="G21" s="4">
        <v>1.47304355E-2</v>
      </c>
      <c r="H21" s="5" t="str">
        <f t="shared" si="7"/>
        <v>N/A</v>
      </c>
      <c r="I21" s="6">
        <v>-70</v>
      </c>
      <c r="J21" s="6">
        <v>50.66</v>
      </c>
      <c r="K21" s="105" t="str">
        <f t="shared" si="4"/>
        <v>No</v>
      </c>
    </row>
    <row r="22" spans="1:11" x14ac:dyDescent="0.2">
      <c r="A22" s="124" t="s">
        <v>1703</v>
      </c>
      <c r="B22" s="22" t="s">
        <v>213</v>
      </c>
      <c r="C22" s="57">
        <v>1.2766823E-3</v>
      </c>
      <c r="D22" s="5" t="str">
        <f t="shared" si="5"/>
        <v>N/A</v>
      </c>
      <c r="E22" s="4">
        <v>7.8165364000000008E-3</v>
      </c>
      <c r="F22" s="5" t="str">
        <f t="shared" si="6"/>
        <v>N/A</v>
      </c>
      <c r="G22" s="4">
        <v>3.1022087000000002E-3</v>
      </c>
      <c r="H22" s="5" t="str">
        <f t="shared" si="7"/>
        <v>N/A</v>
      </c>
      <c r="I22" s="6">
        <v>512.29999999999995</v>
      </c>
      <c r="J22" s="6">
        <v>-60.3</v>
      </c>
      <c r="K22" s="105" t="str">
        <f t="shared" si="4"/>
        <v>No</v>
      </c>
    </row>
    <row r="23" spans="1:11" x14ac:dyDescent="0.2">
      <c r="A23" s="124" t="s">
        <v>868</v>
      </c>
      <c r="B23" s="22" t="s">
        <v>213</v>
      </c>
      <c r="C23" s="57">
        <v>3.6581156E-6</v>
      </c>
      <c r="D23" s="5" t="str">
        <f t="shared" si="5"/>
        <v>N/A</v>
      </c>
      <c r="E23" s="4">
        <v>1.389606E-4</v>
      </c>
      <c r="F23" s="5" t="str">
        <f t="shared" si="6"/>
        <v>N/A</v>
      </c>
      <c r="G23" s="4">
        <v>1.4156100000000001E-4</v>
      </c>
      <c r="H23" s="5" t="str">
        <f t="shared" si="7"/>
        <v>N/A</v>
      </c>
      <c r="I23" s="6">
        <v>3699</v>
      </c>
      <c r="J23" s="6">
        <v>1.871</v>
      </c>
      <c r="K23" s="105" t="str">
        <f t="shared" si="4"/>
        <v>Yes</v>
      </c>
    </row>
    <row r="24" spans="1:11" x14ac:dyDescent="0.2">
      <c r="A24" s="124" t="s">
        <v>869</v>
      </c>
      <c r="B24" s="22" t="s">
        <v>232</v>
      </c>
      <c r="C24" s="57">
        <v>4.4083475418000004</v>
      </c>
      <c r="D24" s="5" t="str">
        <f>IF($B24="N/A","N/A",IF(C24&gt;10,"No",IF(C24&lt;1,"No","Yes")))</f>
        <v>Yes</v>
      </c>
      <c r="E24" s="4">
        <v>3.4780228911000002</v>
      </c>
      <c r="F24" s="5" t="str">
        <f>IF($B24="N/A","N/A",IF(E24&gt;10,"No",IF(E24&lt;1,"No","Yes")))</f>
        <v>Yes</v>
      </c>
      <c r="G24" s="4">
        <v>4.2892423330999998</v>
      </c>
      <c r="H24" s="5" t="str">
        <f>IF($B24="N/A","N/A",IF(G24&gt;10,"No",IF(G24&lt;1,"No","Yes")))</f>
        <v>Yes</v>
      </c>
      <c r="I24" s="6">
        <v>-21.1</v>
      </c>
      <c r="J24" s="6">
        <v>23.32</v>
      </c>
      <c r="K24" s="105" t="str">
        <f t="shared" si="4"/>
        <v>Yes</v>
      </c>
    </row>
    <row r="25" spans="1:11" x14ac:dyDescent="0.2">
      <c r="A25" s="124" t="s">
        <v>870</v>
      </c>
      <c r="B25" s="60" t="s">
        <v>239</v>
      </c>
      <c r="C25" s="57">
        <v>2.1646899003</v>
      </c>
      <c r="D25" s="5" t="str">
        <f>IF($B25="N/A","N/A",IF(C25&gt;10,"No",IF(C25&lt;=0,"No","Yes")))</f>
        <v>Yes</v>
      </c>
      <c r="E25" s="4">
        <v>2.1369021000999999</v>
      </c>
      <c r="F25" s="5" t="str">
        <f>IF($B25="N/A","N/A",IF(E25&gt;10,"No",IF(E25&lt;=0,"No","Yes")))</f>
        <v>Yes</v>
      </c>
      <c r="G25" s="4">
        <v>2.4422350139</v>
      </c>
      <c r="H25" s="5" t="str">
        <f>IF($B25="N/A","N/A",IF(G25&gt;10,"No",IF(G25&lt;=0,"No","Yes")))</f>
        <v>Yes</v>
      </c>
      <c r="I25" s="6">
        <v>-1.28</v>
      </c>
      <c r="J25" s="6">
        <v>14.29</v>
      </c>
      <c r="K25" s="105" t="str">
        <f t="shared" si="4"/>
        <v>Yes</v>
      </c>
    </row>
    <row r="26" spans="1:11" x14ac:dyDescent="0.2">
      <c r="A26" s="124" t="s">
        <v>871</v>
      </c>
      <c r="B26" s="38" t="s">
        <v>248</v>
      </c>
      <c r="C26" s="57">
        <v>10.898920084</v>
      </c>
      <c r="D26" s="5" t="str">
        <f>IF($B26="N/A","N/A",IF(C26&gt;=5,"No",IF(C26&lt;0,"No","Yes")))</f>
        <v>No</v>
      </c>
      <c r="E26" s="4">
        <v>9.7406280210999991</v>
      </c>
      <c r="F26" s="5" t="str">
        <f>IF($B26="N/A","N/A",IF(E26&gt;=5,"No",IF(E26&lt;0,"No","Yes")))</f>
        <v>No</v>
      </c>
      <c r="G26" s="4">
        <v>11.010931747000001</v>
      </c>
      <c r="H26" s="5" t="str">
        <f>IF($B26="N/A","N/A",IF(G26&gt;=5,"No",IF(G26&lt;0,"No","Yes")))</f>
        <v>No</v>
      </c>
      <c r="I26" s="6">
        <v>-10.6</v>
      </c>
      <c r="J26" s="6">
        <v>13.04</v>
      </c>
      <c r="K26" s="105" t="str">
        <f t="shared" si="4"/>
        <v>Yes</v>
      </c>
    </row>
    <row r="27" spans="1:11" x14ac:dyDescent="0.2">
      <c r="A27" s="124" t="s">
        <v>14</v>
      </c>
      <c r="B27" s="38" t="s">
        <v>249</v>
      </c>
      <c r="C27" s="57">
        <v>0.18925992629999999</v>
      </c>
      <c r="D27" s="5" t="str">
        <f>IF($B27="N/A","N/A",IF(C27&gt;15,"No",IF(C27&lt;=0,"No","Yes")))</f>
        <v>Yes</v>
      </c>
      <c r="E27" s="4">
        <v>0.1738166102</v>
      </c>
      <c r="F27" s="5" t="str">
        <f>IF($B27="N/A","N/A",IF(E27&gt;15,"No",IF(E27&lt;=0,"No","Yes")))</f>
        <v>Yes</v>
      </c>
      <c r="G27" s="4">
        <v>0.1359349822</v>
      </c>
      <c r="H27" s="5" t="str">
        <f>IF($B27="N/A","N/A",IF(G27&gt;15,"No",IF(G27&lt;=0,"No","Yes")))</f>
        <v>Yes</v>
      </c>
      <c r="I27" s="6">
        <v>-8.16</v>
      </c>
      <c r="J27" s="6">
        <v>-21.8</v>
      </c>
      <c r="K27" s="105" t="str">
        <f>IF(J27="Div by 0", "N/A", IF(J27="N/A","N/A", IF(J27&gt;30, "No", IF(J27&lt;-30, "No", "Yes"))))</f>
        <v>Yes</v>
      </c>
    </row>
    <row r="28" spans="1:11" x14ac:dyDescent="0.2">
      <c r="A28" s="124" t="s">
        <v>872</v>
      </c>
      <c r="B28" s="22" t="s">
        <v>213</v>
      </c>
      <c r="C28" s="59">
        <v>49.061116802000001</v>
      </c>
      <c r="D28" s="5" t="str">
        <f>IF($B28="N/A","N/A",IF(C28&gt;15,"No",IF(C28&lt;-15,"No","Yes")))</f>
        <v>N/A</v>
      </c>
      <c r="E28" s="24">
        <v>52.985720631</v>
      </c>
      <c r="F28" s="5" t="str">
        <f>IF($B28="N/A","N/A",IF(E28&gt;15,"No",IF(E28&lt;-15,"No","Yes")))</f>
        <v>N/A</v>
      </c>
      <c r="G28" s="24">
        <v>64.511618912000003</v>
      </c>
      <c r="H28" s="5" t="str">
        <f>IF($B28="N/A","N/A",IF(G28&gt;15,"No",IF(G28&lt;-15,"No","Yes")))</f>
        <v>N/A</v>
      </c>
      <c r="I28" s="6">
        <v>7.9989999999999997</v>
      </c>
      <c r="J28" s="6">
        <v>21.75</v>
      </c>
      <c r="K28" s="105" t="str">
        <f>IF(J28="Div by 0", "N/A", IF(J28="N/A","N/A", IF(J28&gt;30, "No", IF(J28&lt;-30, "No", "Yes"))))</f>
        <v>Yes</v>
      </c>
    </row>
    <row r="29" spans="1:11" x14ac:dyDescent="0.2">
      <c r="A29" s="124" t="s">
        <v>376</v>
      </c>
      <c r="B29" s="22" t="s">
        <v>250</v>
      </c>
      <c r="C29" s="57">
        <v>12.289973409</v>
      </c>
      <c r="D29" s="5" t="str">
        <f>IF($B29="N/A","N/A",IF(C29&gt;35,"No",IF(C29&lt;10,"No","Yes")))</f>
        <v>Yes</v>
      </c>
      <c r="E29" s="4">
        <v>12.158215189</v>
      </c>
      <c r="F29" s="5" t="str">
        <f>IF($B29="N/A","N/A",IF(E29&gt;35,"No",IF(E29&lt;10,"No","Yes")))</f>
        <v>Yes</v>
      </c>
      <c r="G29" s="4">
        <v>12.820312145999999</v>
      </c>
      <c r="H29" s="5" t="str">
        <f>IF($B29="N/A","N/A",IF(G29&gt;35,"No",IF(G29&lt;10,"No","Yes")))</f>
        <v>Yes</v>
      </c>
      <c r="I29" s="6">
        <v>-1.07</v>
      </c>
      <c r="J29" s="6">
        <v>5.4459999999999997</v>
      </c>
      <c r="K29" s="105" t="str">
        <f t="shared" ref="K29:K54" si="8">IF(J29="Div by 0", "N/A", IF(J29="N/A","N/A", IF(J29&gt;30, "No", IF(J29&lt;-30, "No", "Yes"))))</f>
        <v>Yes</v>
      </c>
    </row>
    <row r="30" spans="1:11" x14ac:dyDescent="0.2">
      <c r="A30" s="124" t="s">
        <v>377</v>
      </c>
      <c r="B30" s="22" t="s">
        <v>251</v>
      </c>
      <c r="C30" s="57">
        <v>10.810020559</v>
      </c>
      <c r="D30" s="5" t="str">
        <f>IF($B30="N/A","N/A",IF(C30&gt;20,"No",IF(C30&lt;2,"No","Yes")))</f>
        <v>Yes</v>
      </c>
      <c r="E30" s="4">
        <v>11.099277153999999</v>
      </c>
      <c r="F30" s="5" t="str">
        <f>IF($B30="N/A","N/A",IF(E30&gt;20,"No",IF(E30&lt;2,"No","Yes")))</f>
        <v>Yes</v>
      </c>
      <c r="G30" s="4">
        <v>5.6397142570999996</v>
      </c>
      <c r="H30" s="5" t="str">
        <f>IF($B30="N/A","N/A",IF(G30&gt;20,"No",IF(G30&lt;2,"No","Yes")))</f>
        <v>Yes</v>
      </c>
      <c r="I30" s="6">
        <v>2.6760000000000002</v>
      </c>
      <c r="J30" s="6">
        <v>-49.2</v>
      </c>
      <c r="K30" s="105" t="str">
        <f t="shared" si="8"/>
        <v>No</v>
      </c>
    </row>
    <row r="31" spans="1:11" x14ac:dyDescent="0.2">
      <c r="A31" s="124" t="s">
        <v>378</v>
      </c>
      <c r="B31" s="22" t="s">
        <v>252</v>
      </c>
      <c r="C31" s="57">
        <v>0.69614305489999995</v>
      </c>
      <c r="D31" s="5" t="str">
        <f>IF($B31="N/A","N/A",IF(C31&gt;8,"No",IF(C31&lt;0.5,"No","Yes")))</f>
        <v>Yes</v>
      </c>
      <c r="E31" s="4">
        <v>0.73548010809999997</v>
      </c>
      <c r="F31" s="5" t="str">
        <f>IF($B31="N/A","N/A",IF(E31&gt;8,"No",IF(E31&lt;0.5,"No","Yes")))</f>
        <v>Yes</v>
      </c>
      <c r="G31" s="4">
        <v>0.92948157929999997</v>
      </c>
      <c r="H31" s="5" t="str">
        <f>IF($B31="N/A","N/A",IF(G31&gt;8,"No",IF(G31&lt;0.5,"No","Yes")))</f>
        <v>Yes</v>
      </c>
      <c r="I31" s="6">
        <v>5.6509999999999998</v>
      </c>
      <c r="J31" s="6">
        <v>26.38</v>
      </c>
      <c r="K31" s="105" t="str">
        <f t="shared" si="8"/>
        <v>Yes</v>
      </c>
    </row>
    <row r="32" spans="1:11" x14ac:dyDescent="0.2">
      <c r="A32" s="124" t="s">
        <v>379</v>
      </c>
      <c r="B32" s="22" t="s">
        <v>253</v>
      </c>
      <c r="C32" s="57">
        <v>6.5294290460999997</v>
      </c>
      <c r="D32" s="5" t="str">
        <f>IF($B32="N/A","N/A",IF(C32&gt;25,"No",IF(C32&lt;3,"No","Yes")))</f>
        <v>Yes</v>
      </c>
      <c r="E32" s="4">
        <v>5.7448416166999996</v>
      </c>
      <c r="F32" s="5" t="str">
        <f>IF($B32="N/A","N/A",IF(E32&gt;25,"No",IF(E32&lt;3,"No","Yes")))</f>
        <v>Yes</v>
      </c>
      <c r="G32" s="4">
        <v>6.3470340135000001</v>
      </c>
      <c r="H32" s="5" t="str">
        <f>IF($B32="N/A","N/A",IF(G32&gt;25,"No",IF(G32&lt;3,"No","Yes")))</f>
        <v>Yes</v>
      </c>
      <c r="I32" s="6">
        <v>-12</v>
      </c>
      <c r="J32" s="6">
        <v>10.48</v>
      </c>
      <c r="K32" s="105" t="str">
        <f t="shared" si="8"/>
        <v>Yes</v>
      </c>
    </row>
    <row r="33" spans="1:11" x14ac:dyDescent="0.2">
      <c r="A33" s="124" t="s">
        <v>380</v>
      </c>
      <c r="B33" s="22" t="s">
        <v>254</v>
      </c>
      <c r="C33" s="57">
        <v>2.1694600830000002</v>
      </c>
      <c r="D33" s="5" t="str">
        <f>IF($B33="N/A","N/A",IF(C33&gt;25,"No",IF(C33&lt;2,"No","Yes")))</f>
        <v>Yes</v>
      </c>
      <c r="E33" s="4">
        <v>2.0148560512000002</v>
      </c>
      <c r="F33" s="5" t="str">
        <f>IF($B33="N/A","N/A",IF(E33&gt;25,"No",IF(E33&lt;2,"No","Yes")))</f>
        <v>Yes</v>
      </c>
      <c r="G33" s="4">
        <v>2.1019223178000002</v>
      </c>
      <c r="H33" s="5" t="str">
        <f>IF($B33="N/A","N/A",IF(G33&gt;25,"No",IF(G33&lt;2,"No","Yes")))</f>
        <v>Yes</v>
      </c>
      <c r="I33" s="6">
        <v>-7.13</v>
      </c>
      <c r="J33" s="6">
        <v>4.3209999999999997</v>
      </c>
      <c r="K33" s="105" t="str">
        <f t="shared" si="8"/>
        <v>Yes</v>
      </c>
    </row>
    <row r="34" spans="1:11" x14ac:dyDescent="0.2">
      <c r="A34" s="124" t="s">
        <v>381</v>
      </c>
      <c r="B34" s="22" t="s">
        <v>255</v>
      </c>
      <c r="C34" s="57">
        <v>0.66672814739999997</v>
      </c>
      <c r="D34" s="5" t="str">
        <f>IF($B34="N/A","N/A",IF(C34&gt;25,"No",IF(C34&lt;=0,"No","Yes")))</f>
        <v>Yes</v>
      </c>
      <c r="E34" s="4">
        <v>0.60164556430000005</v>
      </c>
      <c r="F34" s="5" t="str">
        <f>IF($B34="N/A","N/A",IF(E34&gt;25,"No",IF(E34&lt;=0,"No","Yes")))</f>
        <v>Yes</v>
      </c>
      <c r="G34" s="4">
        <v>0.59657859140000002</v>
      </c>
      <c r="H34" s="5" t="str">
        <f>IF($B34="N/A","N/A",IF(G34&gt;25,"No",IF(G34&lt;=0,"No","Yes")))</f>
        <v>Yes</v>
      </c>
      <c r="I34" s="6">
        <v>-9.76</v>
      </c>
      <c r="J34" s="6">
        <v>-0.84199999999999997</v>
      </c>
      <c r="K34" s="105" t="str">
        <f t="shared" si="8"/>
        <v>Yes</v>
      </c>
    </row>
    <row r="35" spans="1:11" x14ac:dyDescent="0.2">
      <c r="A35" s="124" t="s">
        <v>382</v>
      </c>
      <c r="B35" s="22" t="s">
        <v>256</v>
      </c>
      <c r="C35" s="57">
        <v>17.941890029</v>
      </c>
      <c r="D35" s="5" t="str">
        <f>IF($B35="N/A","N/A",IF(C35&gt;20,"No",IF(C35&lt;4,"No","Yes")))</f>
        <v>Yes</v>
      </c>
      <c r="E35" s="4">
        <v>16.556516550000001</v>
      </c>
      <c r="F35" s="5" t="str">
        <f>IF($B35="N/A","N/A",IF(E35&gt;20,"No",IF(E35&lt;4,"No","Yes")))</f>
        <v>Yes</v>
      </c>
      <c r="G35" s="4">
        <v>18.200807949000001</v>
      </c>
      <c r="H35" s="5" t="str">
        <f>IF($B35="N/A","N/A",IF(G35&gt;20,"No",IF(G35&lt;4,"No","Yes")))</f>
        <v>Yes</v>
      </c>
      <c r="I35" s="6">
        <v>-7.72</v>
      </c>
      <c r="J35" s="6">
        <v>9.9309999999999992</v>
      </c>
      <c r="K35" s="105" t="str">
        <f t="shared" si="8"/>
        <v>Yes</v>
      </c>
    </row>
    <row r="36" spans="1:11" x14ac:dyDescent="0.2">
      <c r="A36" s="124" t="s">
        <v>383</v>
      </c>
      <c r="B36" s="22" t="s">
        <v>257</v>
      </c>
      <c r="C36" s="57">
        <v>2.8694258699999999E-2</v>
      </c>
      <c r="D36" s="5" t="str">
        <f>IF($B36="N/A","N/A",IF(C36&gt;=3,"No",IF(C36&lt;0,"No","Yes")))</f>
        <v>Yes</v>
      </c>
      <c r="E36" s="4">
        <v>3.0262541099999998E-2</v>
      </c>
      <c r="F36" s="5" t="str">
        <f>IF($B36="N/A","N/A",IF(E36&gt;=3,"No",IF(E36&lt;0,"No","Yes")))</f>
        <v>Yes</v>
      </c>
      <c r="G36" s="4">
        <v>3.0807722900000001E-2</v>
      </c>
      <c r="H36" s="5" t="str">
        <f>IF($B36="N/A","N/A",IF(G36&gt;=3,"No",IF(G36&lt;0,"No","Yes")))</f>
        <v>Yes</v>
      </c>
      <c r="I36" s="6">
        <v>5.4649999999999999</v>
      </c>
      <c r="J36" s="6">
        <v>1.802</v>
      </c>
      <c r="K36" s="105" t="str">
        <f t="shared" si="8"/>
        <v>Yes</v>
      </c>
    </row>
    <row r="37" spans="1:11" x14ac:dyDescent="0.2">
      <c r="A37" s="124" t="s">
        <v>384</v>
      </c>
      <c r="B37" s="22" t="s">
        <v>258</v>
      </c>
      <c r="C37" s="57">
        <v>19.245492443</v>
      </c>
      <c r="D37" s="5" t="str">
        <f>IF($B37="N/A","N/A",IF(C37&gt;=25,"No",IF(C37&lt;0,"No","Yes")))</f>
        <v>Yes</v>
      </c>
      <c r="E37" s="4">
        <v>18.491327408</v>
      </c>
      <c r="F37" s="5" t="str">
        <f>IF($B37="N/A","N/A",IF(E37&gt;=25,"No",IF(E37&lt;0,"No","Yes")))</f>
        <v>Yes</v>
      </c>
      <c r="G37" s="4">
        <v>19.8874873</v>
      </c>
      <c r="H37" s="5" t="str">
        <f>IF($B37="N/A","N/A",IF(G37&gt;=25,"No",IF(G37&lt;0,"No","Yes")))</f>
        <v>Yes</v>
      </c>
      <c r="I37" s="6">
        <v>-3.92</v>
      </c>
      <c r="J37" s="6">
        <v>7.55</v>
      </c>
      <c r="K37" s="105" t="str">
        <f t="shared" si="8"/>
        <v>Yes</v>
      </c>
    </row>
    <row r="38" spans="1:11" x14ac:dyDescent="0.2">
      <c r="A38" s="124" t="s">
        <v>385</v>
      </c>
      <c r="B38" s="22" t="s">
        <v>221</v>
      </c>
      <c r="C38" s="57">
        <v>2.9167289613</v>
      </c>
      <c r="D38" s="5" t="str">
        <f>IF($B38="N/A","N/A",IF(C38&gt;3,"Yes","No"))</f>
        <v>No</v>
      </c>
      <c r="E38" s="4">
        <v>2.5534906818000001</v>
      </c>
      <c r="F38" s="5" t="str">
        <f>IF($B38="N/A","N/A",IF(E38&gt;3,"Yes","No"))</f>
        <v>No</v>
      </c>
      <c r="G38" s="4">
        <v>2.6749936904</v>
      </c>
      <c r="H38" s="5" t="str">
        <f>IF($B38="N/A","N/A",IF(G38&gt;3,"Yes","No"))</f>
        <v>No</v>
      </c>
      <c r="I38" s="6">
        <v>-12.5</v>
      </c>
      <c r="J38" s="6">
        <v>4.758</v>
      </c>
      <c r="K38" s="105" t="str">
        <f t="shared" si="8"/>
        <v>Yes</v>
      </c>
    </row>
    <row r="39" spans="1:11" x14ac:dyDescent="0.2">
      <c r="A39" s="124" t="s">
        <v>386</v>
      </c>
      <c r="B39" s="22" t="s">
        <v>220</v>
      </c>
      <c r="C39" s="57">
        <v>1.5664489929000001</v>
      </c>
      <c r="D39" s="5" t="str">
        <f>IF($B39="N/A","N/A",IF(C39&gt;1,"Yes","No"))</f>
        <v>Yes</v>
      </c>
      <c r="E39" s="4">
        <v>2.0894508989</v>
      </c>
      <c r="F39" s="5" t="str">
        <f>IF($B39="N/A","N/A",IF(E39&gt;1,"Yes","No"))</f>
        <v>Yes</v>
      </c>
      <c r="G39" s="4">
        <v>2.4688363521999999</v>
      </c>
      <c r="H39" s="5" t="str">
        <f>IF($B39="N/A","N/A",IF(G39&gt;1,"Yes","No"))</f>
        <v>Yes</v>
      </c>
      <c r="I39" s="6">
        <v>33.39</v>
      </c>
      <c r="J39" s="6">
        <v>18.16</v>
      </c>
      <c r="K39" s="105" t="str">
        <f t="shared" si="8"/>
        <v>Yes</v>
      </c>
    </row>
    <row r="40" spans="1:11" x14ac:dyDescent="0.2">
      <c r="A40" s="124" t="s">
        <v>387</v>
      </c>
      <c r="B40" s="22" t="s">
        <v>213</v>
      </c>
      <c r="C40" s="57">
        <v>1.96879781E-2</v>
      </c>
      <c r="D40" s="5" t="str">
        <f>IF($B40="N/A","N/A",IF(C40&gt;15,"No",IF(C40&lt;-15,"No","Yes")))</f>
        <v>N/A</v>
      </c>
      <c r="E40" s="4">
        <v>2.0427215200000001E-2</v>
      </c>
      <c r="F40" s="5" t="str">
        <f>IF($B40="N/A","N/A",IF(E40&gt;15,"No",IF(E40&lt;-15,"No","Yes")))</f>
        <v>N/A</v>
      </c>
      <c r="G40" s="4">
        <v>2.29692869E-2</v>
      </c>
      <c r="H40" s="5" t="str">
        <f>IF($B40="N/A","N/A",IF(G40&gt;15,"No",IF(G40&lt;-15,"No","Yes")))</f>
        <v>N/A</v>
      </c>
      <c r="I40" s="6">
        <v>3.7549999999999999</v>
      </c>
      <c r="J40" s="6">
        <v>12.44</v>
      </c>
      <c r="K40" s="105" t="str">
        <f t="shared" si="8"/>
        <v>Yes</v>
      </c>
    </row>
    <row r="41" spans="1:11" x14ac:dyDescent="0.2">
      <c r="A41" s="124" t="s">
        <v>388</v>
      </c>
      <c r="B41" s="22" t="s">
        <v>213</v>
      </c>
      <c r="C41" s="57">
        <v>7.3162312E-6</v>
      </c>
      <c r="D41" s="5" t="str">
        <f>IF($B41="N/A","N/A",IF(C41&gt;15,"No",IF(C41&lt;-15,"No","Yes")))</f>
        <v>N/A</v>
      </c>
      <c r="E41" s="4">
        <v>3.8600199999999997E-5</v>
      </c>
      <c r="F41" s="5" t="str">
        <f>IF($B41="N/A","N/A",IF(E41&gt;15,"No",IF(E41&lt;-15,"No","Yes")))</f>
        <v>N/A</v>
      </c>
      <c r="G41" s="4">
        <v>1.2133800000000001E-5</v>
      </c>
      <c r="H41" s="5" t="str">
        <f>IF($B41="N/A","N/A",IF(G41&gt;15,"No",IF(G41&lt;-15,"No","Yes")))</f>
        <v>N/A</v>
      </c>
      <c r="I41" s="6">
        <v>427.6</v>
      </c>
      <c r="J41" s="6">
        <v>-68.599999999999994</v>
      </c>
      <c r="K41" s="105" t="str">
        <f t="shared" si="8"/>
        <v>No</v>
      </c>
    </row>
    <row r="42" spans="1:11" x14ac:dyDescent="0.2">
      <c r="A42" s="124" t="s">
        <v>389</v>
      </c>
      <c r="B42" s="22" t="s">
        <v>259</v>
      </c>
      <c r="C42" s="57">
        <v>17.981917129999999</v>
      </c>
      <c r="D42" s="5" t="str">
        <f>IF($B42="N/A","N/A",IF(C42&gt;0,"Yes","No"))</f>
        <v>Yes</v>
      </c>
      <c r="E42" s="4">
        <v>21.298521632</v>
      </c>
      <c r="F42" s="5" t="str">
        <f>IF($B42="N/A","N/A",IF(E42&gt;0,"Yes","No"))</f>
        <v>Yes</v>
      </c>
      <c r="G42" s="4">
        <v>20.767430611000002</v>
      </c>
      <c r="H42" s="5" t="str">
        <f>IF($B42="N/A","N/A",IF(G42&gt;0,"Yes","No"))</f>
        <v>Yes</v>
      </c>
      <c r="I42" s="6">
        <v>18.440000000000001</v>
      </c>
      <c r="J42" s="6">
        <v>-2.4900000000000002</v>
      </c>
      <c r="K42" s="105" t="str">
        <f t="shared" si="8"/>
        <v>Yes</v>
      </c>
    </row>
    <row r="43" spans="1:11" x14ac:dyDescent="0.2">
      <c r="A43" s="124" t="s">
        <v>390</v>
      </c>
      <c r="B43" s="22" t="s">
        <v>259</v>
      </c>
      <c r="C43" s="57">
        <v>0.76528509759999996</v>
      </c>
      <c r="D43" s="5" t="str">
        <f>IF($B43="N/A","N/A",IF(C43&gt;0,"Yes","No"))</f>
        <v>Yes</v>
      </c>
      <c r="E43" s="4">
        <v>0.41104173589999998</v>
      </c>
      <c r="F43" s="5" t="str">
        <f>IF($B43="N/A","N/A",IF(E43&gt;0,"Yes","No"))</f>
        <v>Yes</v>
      </c>
      <c r="G43" s="4">
        <v>0.4260016049</v>
      </c>
      <c r="H43" s="5" t="str">
        <f>IF($B43="N/A","N/A",IF(G43&gt;0,"Yes","No"))</f>
        <v>Yes</v>
      </c>
      <c r="I43" s="6">
        <v>-46.3</v>
      </c>
      <c r="J43" s="6">
        <v>3.64</v>
      </c>
      <c r="K43" s="105" t="str">
        <f t="shared" si="8"/>
        <v>Yes</v>
      </c>
    </row>
    <row r="44" spans="1:11" x14ac:dyDescent="0.2">
      <c r="A44" s="124" t="s">
        <v>391</v>
      </c>
      <c r="B44" s="22" t="s">
        <v>259</v>
      </c>
      <c r="C44" s="57">
        <v>0.1244417761</v>
      </c>
      <c r="D44" s="5" t="str">
        <f>IF($B44="N/A","N/A",IF(C44&gt;0,"Yes","No"))</f>
        <v>Yes</v>
      </c>
      <c r="E44" s="4">
        <v>9.3250314599999995E-2</v>
      </c>
      <c r="F44" s="5" t="str">
        <f>IF($B44="N/A","N/A",IF(E44&gt;0,"Yes","No"))</f>
        <v>Yes</v>
      </c>
      <c r="G44" s="4">
        <v>0.1028905952</v>
      </c>
      <c r="H44" s="5" t="str">
        <f>IF($B44="N/A","N/A",IF(G44&gt;0,"Yes","No"))</f>
        <v>Yes</v>
      </c>
      <c r="I44" s="6">
        <v>-25.1</v>
      </c>
      <c r="J44" s="6">
        <v>10.34</v>
      </c>
      <c r="K44" s="105" t="str">
        <f t="shared" si="8"/>
        <v>Yes</v>
      </c>
    </row>
    <row r="45" spans="1:11" x14ac:dyDescent="0.2">
      <c r="A45" s="124" t="s">
        <v>392</v>
      </c>
      <c r="B45" s="22" t="s">
        <v>220</v>
      </c>
      <c r="C45" s="57">
        <v>2.7693361680000002</v>
      </c>
      <c r="D45" s="5" t="str">
        <f>IF($B45="N/A","N/A",IF(C45&gt;1,"Yes","No"))</f>
        <v>Yes</v>
      </c>
      <c r="E45" s="4">
        <v>3.3291574372000001</v>
      </c>
      <c r="F45" s="5" t="str">
        <f>IF($B45="N/A","N/A",IF(E45&gt;1,"Yes","No"))</f>
        <v>Yes</v>
      </c>
      <c r="G45" s="4">
        <v>3.7689934445</v>
      </c>
      <c r="H45" s="5" t="str">
        <f>IF($B45="N/A","N/A",IF(G45&gt;1,"Yes","No"))</f>
        <v>Yes</v>
      </c>
      <c r="I45" s="6">
        <v>20.21</v>
      </c>
      <c r="J45" s="6">
        <v>13.21</v>
      </c>
      <c r="K45" s="105" t="str">
        <f t="shared" si="8"/>
        <v>Yes</v>
      </c>
    </row>
    <row r="46" spans="1:11" x14ac:dyDescent="0.2">
      <c r="A46" s="124" t="s">
        <v>393</v>
      </c>
      <c r="B46" s="22" t="s">
        <v>259</v>
      </c>
      <c r="C46" s="57">
        <v>8.3635496700000006E-2</v>
      </c>
      <c r="D46" s="5" t="str">
        <f>IF($B46="N/A","N/A",IF(C46&gt;0,"Yes","No"))</f>
        <v>Yes</v>
      </c>
      <c r="E46" s="4">
        <v>7.9732531600000003E-2</v>
      </c>
      <c r="F46" s="5" t="str">
        <f>IF($B46="N/A","N/A",IF(E46&gt;0,"Yes","No"))</f>
        <v>Yes</v>
      </c>
      <c r="G46" s="4">
        <v>8.0062869300000006E-2</v>
      </c>
      <c r="H46" s="5" t="str">
        <f>IF($B46="N/A","N/A",IF(G46&gt;0,"Yes","No"))</f>
        <v>Yes</v>
      </c>
      <c r="I46" s="6">
        <v>-4.67</v>
      </c>
      <c r="J46" s="6">
        <v>0.4143</v>
      </c>
      <c r="K46" s="105" t="str">
        <f t="shared" si="8"/>
        <v>Yes</v>
      </c>
    </row>
    <row r="47" spans="1:11" x14ac:dyDescent="0.2">
      <c r="A47" s="124" t="s">
        <v>394</v>
      </c>
      <c r="B47" s="22" t="s">
        <v>213</v>
      </c>
      <c r="C47" s="57">
        <v>2.6590842199999999E-2</v>
      </c>
      <c r="D47" s="5" t="str">
        <f>IF($B47="N/A","N/A",IF(C47&gt;15,"No",IF(C47&lt;-15,"No","Yes")))</f>
        <v>N/A</v>
      </c>
      <c r="E47" s="4">
        <v>2.7687909100000001E-2</v>
      </c>
      <c r="F47" s="5" t="str">
        <f>IF($B47="N/A","N/A",IF(E47&gt;15,"No",IF(E47&lt;-15,"No","Yes")))</f>
        <v>N/A</v>
      </c>
      <c r="G47" s="4">
        <v>2.15496321E-2</v>
      </c>
      <c r="H47" s="5" t="str">
        <f>IF($B47="N/A","N/A",IF(G47&gt;15,"No",IF(G47&lt;-15,"No","Yes")))</f>
        <v>N/A</v>
      </c>
      <c r="I47" s="6">
        <v>4.1260000000000003</v>
      </c>
      <c r="J47" s="6">
        <v>-22.2</v>
      </c>
      <c r="K47" s="105" t="str">
        <f t="shared" si="8"/>
        <v>Yes</v>
      </c>
    </row>
    <row r="48" spans="1:11" x14ac:dyDescent="0.2">
      <c r="A48" s="124" t="s">
        <v>395</v>
      </c>
      <c r="B48" s="22" t="s">
        <v>213</v>
      </c>
      <c r="C48" s="57">
        <v>1.4122374720999999</v>
      </c>
      <c r="D48" s="5" t="str">
        <f>IF($B48="N/A","N/A",IF(C48&gt;15,"No",IF(C48&lt;-15,"No","Yes")))</f>
        <v>N/A</v>
      </c>
      <c r="E48" s="4">
        <v>1.3621424489</v>
      </c>
      <c r="F48" s="5" t="str">
        <f>IF($B48="N/A","N/A",IF(E48&gt;15,"No",IF(E48&lt;-15,"No","Yes")))</f>
        <v>N/A</v>
      </c>
      <c r="G48" s="4">
        <v>1.6443485604000001</v>
      </c>
      <c r="H48" s="5" t="str">
        <f>IF($B48="N/A","N/A",IF(G48&gt;15,"No",IF(G48&lt;-15,"No","Yes")))</f>
        <v>N/A</v>
      </c>
      <c r="I48" s="6">
        <v>-3.55</v>
      </c>
      <c r="J48" s="6">
        <v>20.72</v>
      </c>
      <c r="K48" s="105" t="str">
        <f t="shared" si="8"/>
        <v>Yes</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0</v>
      </c>
      <c r="D51" s="5" t="str">
        <f>IF($B51="N/A","N/A",IF(C51&gt;15,"No",IF(C51&lt;-15,"No","Yes")))</f>
        <v>N/A</v>
      </c>
      <c r="E51" s="4">
        <v>5.1724240000000003E-4</v>
      </c>
      <c r="F51" s="5" t="str">
        <f>IF($B51="N/A","N/A",IF(E51&gt;15,"No",IF(E51&lt;-15,"No","Yes")))</f>
        <v>N/A</v>
      </c>
      <c r="G51" s="4">
        <v>8.4127690000000005E-4</v>
      </c>
      <c r="H51" s="5" t="str">
        <f>IF($B51="N/A","N/A",IF(G51&gt;15,"No",IF(G51&lt;-15,"No","Yes")))</f>
        <v>N/A</v>
      </c>
      <c r="I51" s="6" t="s">
        <v>1748</v>
      </c>
      <c r="J51" s="6">
        <v>62.65</v>
      </c>
      <c r="K51" s="105" t="str">
        <f t="shared" si="8"/>
        <v>No</v>
      </c>
    </row>
    <row r="52" spans="1:11" x14ac:dyDescent="0.2">
      <c r="A52" s="124" t="s">
        <v>399</v>
      </c>
      <c r="B52" s="22" t="s">
        <v>220</v>
      </c>
      <c r="C52" s="57">
        <v>0.77451452320000003</v>
      </c>
      <c r="D52" s="5" t="str">
        <f>IF($B52="N/A","N/A",IF(C52&gt;1,"Yes","No"))</f>
        <v>No</v>
      </c>
      <c r="E52" s="4">
        <v>2.2403544399999999E-2</v>
      </c>
      <c r="F52" s="5" t="str">
        <f>IF($B52="N/A","N/A",IF(E52&gt;1,"Yes","No"))</f>
        <v>No</v>
      </c>
      <c r="G52" s="4">
        <v>0.1125935921</v>
      </c>
      <c r="H52" s="5" t="str">
        <f>IF($B52="N/A","N/A",IF(G52&gt;1,"Yes","No"))</f>
        <v>No</v>
      </c>
      <c r="I52" s="6">
        <v>-97.1</v>
      </c>
      <c r="J52" s="6">
        <v>402.6</v>
      </c>
      <c r="K52" s="105" t="str">
        <f t="shared" si="8"/>
        <v>No</v>
      </c>
    </row>
    <row r="53" spans="1:11" x14ac:dyDescent="0.2">
      <c r="A53" s="124" t="s">
        <v>400</v>
      </c>
      <c r="B53" s="22" t="s">
        <v>259</v>
      </c>
      <c r="C53" s="57">
        <v>1.1813372161</v>
      </c>
      <c r="D53" s="5" t="str">
        <f>IF($B53="N/A","N/A",IF(C53&gt;0,"Yes","No"))</f>
        <v>Yes</v>
      </c>
      <c r="E53" s="4">
        <v>1.2797156247999999</v>
      </c>
      <c r="F53" s="5" t="str">
        <f>IF($B53="N/A","N/A",IF(E53&gt;0,"Yes","No"))</f>
        <v>Yes</v>
      </c>
      <c r="G53" s="4">
        <v>1.3543304730000001</v>
      </c>
      <c r="H53" s="5" t="str">
        <f>IF($B53="N/A","N/A",IF(G53&gt;0,"Yes","No"))</f>
        <v>Yes</v>
      </c>
      <c r="I53" s="6">
        <v>8.3279999999999994</v>
      </c>
      <c r="J53" s="6">
        <v>5.8310000000000004</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05" t="str">
        <f t="shared" si="8"/>
        <v>N/A</v>
      </c>
    </row>
    <row r="55" spans="1:11" x14ac:dyDescent="0.2">
      <c r="A55" s="124" t="s">
        <v>873</v>
      </c>
      <c r="B55" s="22" t="s">
        <v>213</v>
      </c>
      <c r="C55" s="59">
        <v>67.835445340000007</v>
      </c>
      <c r="D55" s="5" t="str">
        <f>IF($B55="N/A","N/A",IF(C55&gt;15,"No",IF(C55&lt;-15,"No","Yes")))</f>
        <v>N/A</v>
      </c>
      <c r="E55" s="24">
        <v>69.234368248999999</v>
      </c>
      <c r="F55" s="5" t="str">
        <f>IF($B55="N/A","N/A",IF(E55&gt;15,"No",IF(E55&lt;-15,"No","Yes")))</f>
        <v>N/A</v>
      </c>
      <c r="G55" s="24">
        <v>69.999986531000005</v>
      </c>
      <c r="H55" s="5" t="str">
        <f>IF($B55="N/A","N/A",IF(G55&gt;15,"No",IF(G55&lt;-15,"No","Yes")))</f>
        <v>N/A</v>
      </c>
      <c r="I55" s="6">
        <v>2.0619999999999998</v>
      </c>
      <c r="J55" s="6">
        <v>1.1060000000000001</v>
      </c>
      <c r="K55" s="105" t="str">
        <f t="shared" ref="K55:K74" si="9">IF(J55="Div by 0", "N/A", IF(J55="N/A","N/A", IF(J55&gt;30, "No", IF(J55&lt;-30, "No", "Yes"))))</f>
        <v>Yes</v>
      </c>
    </row>
    <row r="56" spans="1:11" x14ac:dyDescent="0.2">
      <c r="A56" s="124" t="s">
        <v>874</v>
      </c>
      <c r="B56" s="22" t="s">
        <v>261</v>
      </c>
      <c r="C56" s="59">
        <v>74.377365651000005</v>
      </c>
      <c r="D56" s="5" t="str">
        <f>IF($B56="N/A","N/A",IF(C56&gt;90,"No",IF(C56&lt;20,"No","Yes")))</f>
        <v>Yes</v>
      </c>
      <c r="E56" s="24">
        <v>84.714038622000004</v>
      </c>
      <c r="F56" s="5" t="str">
        <f>IF($B56="N/A","N/A",IF(E56&gt;90,"No",IF(E56&lt;20,"No","Yes")))</f>
        <v>Yes</v>
      </c>
      <c r="G56" s="24">
        <v>83.116038721999999</v>
      </c>
      <c r="H56" s="5" t="str">
        <f>IF($B56="N/A","N/A",IF(G56&gt;90,"No",IF(G56&lt;20,"No","Yes")))</f>
        <v>Yes</v>
      </c>
      <c r="I56" s="6">
        <v>13.9</v>
      </c>
      <c r="J56" s="6">
        <v>-1.89</v>
      </c>
      <c r="K56" s="105" t="str">
        <f t="shared" si="9"/>
        <v>Yes</v>
      </c>
    </row>
    <row r="57" spans="1:11" x14ac:dyDescent="0.2">
      <c r="A57" s="124" t="s">
        <v>875</v>
      </c>
      <c r="B57" s="22" t="s">
        <v>262</v>
      </c>
      <c r="C57" s="59">
        <v>50.714191397</v>
      </c>
      <c r="D57" s="5" t="str">
        <f>IF($B57="N/A","N/A",IF(C57&gt;60,"No",IF(C57&lt;10,"No","Yes")))</f>
        <v>Yes</v>
      </c>
      <c r="E57" s="24">
        <v>48.869623748999999</v>
      </c>
      <c r="F57" s="5" t="str">
        <f>IF($B57="N/A","N/A",IF(E57&gt;60,"No",IF(E57&lt;10,"No","Yes")))</f>
        <v>Yes</v>
      </c>
      <c r="G57" s="24">
        <v>47.714462546</v>
      </c>
      <c r="H57" s="5" t="str">
        <f>IF($B57="N/A","N/A",IF(G57&gt;60,"No",IF(G57&lt;10,"No","Yes")))</f>
        <v>Yes</v>
      </c>
      <c r="I57" s="6">
        <v>-3.64</v>
      </c>
      <c r="J57" s="6">
        <v>-2.36</v>
      </c>
      <c r="K57" s="105" t="str">
        <f t="shared" si="9"/>
        <v>Yes</v>
      </c>
    </row>
    <row r="58" spans="1:11" ht="25.5" x14ac:dyDescent="0.2">
      <c r="A58" s="124" t="s">
        <v>876</v>
      </c>
      <c r="B58" s="22" t="s">
        <v>263</v>
      </c>
      <c r="C58" s="59">
        <v>95.628546356000001</v>
      </c>
      <c r="D58" s="5" t="str">
        <f>IF($B58="N/A","N/A",IF(C58&gt;100,"No",IF(C58&lt;10,"No","Yes")))</f>
        <v>Yes</v>
      </c>
      <c r="E58" s="24">
        <v>82.818681838000003</v>
      </c>
      <c r="F58" s="5" t="str">
        <f>IF($B58="N/A","N/A",IF(E58&gt;100,"No",IF(E58&lt;10,"No","Yes")))</f>
        <v>Yes</v>
      </c>
      <c r="G58" s="24">
        <v>74.196868690000002</v>
      </c>
      <c r="H58" s="5" t="str">
        <f>IF($B58="N/A","N/A",IF(G58&gt;100,"No",IF(G58&lt;10,"No","Yes")))</f>
        <v>Yes</v>
      </c>
      <c r="I58" s="6">
        <v>-13.4</v>
      </c>
      <c r="J58" s="6">
        <v>-10.4</v>
      </c>
      <c r="K58" s="105" t="str">
        <f t="shared" si="9"/>
        <v>Yes</v>
      </c>
    </row>
    <row r="59" spans="1:11" x14ac:dyDescent="0.2">
      <c r="A59" s="124" t="s">
        <v>877</v>
      </c>
      <c r="B59" s="22" t="s">
        <v>264</v>
      </c>
      <c r="C59" s="59">
        <v>80.532467073999996</v>
      </c>
      <c r="D59" s="5" t="str">
        <f>IF($B59="N/A","N/A",IF(C59&gt;100,"No",IF(C59&lt;20,"No","Yes")))</f>
        <v>Yes</v>
      </c>
      <c r="E59" s="24">
        <v>80.145636547999999</v>
      </c>
      <c r="F59" s="5" t="str">
        <f>IF($B59="N/A","N/A",IF(E59&gt;100,"No",IF(E59&lt;20,"No","Yes")))</f>
        <v>Yes</v>
      </c>
      <c r="G59" s="24">
        <v>85.098489670999996</v>
      </c>
      <c r="H59" s="5" t="str">
        <f>IF($B59="N/A","N/A",IF(G59&gt;100,"No",IF(G59&lt;20,"No","Yes")))</f>
        <v>Yes</v>
      </c>
      <c r="I59" s="6">
        <v>-0.48</v>
      </c>
      <c r="J59" s="6">
        <v>6.18</v>
      </c>
      <c r="K59" s="105" t="str">
        <f t="shared" si="9"/>
        <v>Yes</v>
      </c>
    </row>
    <row r="60" spans="1:11" x14ac:dyDescent="0.2">
      <c r="A60" s="124" t="s">
        <v>878</v>
      </c>
      <c r="B60" s="22" t="s">
        <v>264</v>
      </c>
      <c r="C60" s="59">
        <v>115.4401471</v>
      </c>
      <c r="D60" s="5" t="str">
        <f>IF($B60="N/A","N/A",IF(C60&gt;100,"No",IF(C60&lt;20,"No","Yes")))</f>
        <v>No</v>
      </c>
      <c r="E60" s="24">
        <v>117.63739676</v>
      </c>
      <c r="F60" s="5" t="str">
        <f>IF($B60="N/A","N/A",IF(E60&gt;100,"No",IF(E60&lt;20,"No","Yes")))</f>
        <v>No</v>
      </c>
      <c r="G60" s="24">
        <v>115.93171838000001</v>
      </c>
      <c r="H60" s="5" t="str">
        <f>IF($B60="N/A","N/A",IF(G60&gt;100,"No",IF(G60&lt;20,"No","Yes")))</f>
        <v>No</v>
      </c>
      <c r="I60" s="6">
        <v>1.903</v>
      </c>
      <c r="J60" s="6">
        <v>-1.45</v>
      </c>
      <c r="K60" s="105" t="str">
        <f t="shared" si="9"/>
        <v>Yes</v>
      </c>
    </row>
    <row r="61" spans="1:11" ht="25.5" x14ac:dyDescent="0.2">
      <c r="A61" s="124" t="s">
        <v>879</v>
      </c>
      <c r="B61" s="22" t="s">
        <v>213</v>
      </c>
      <c r="C61" s="59">
        <v>177.07443762</v>
      </c>
      <c r="D61" s="5" t="str">
        <f>IF($B61="N/A","N/A",IF(C61&gt;15,"No",IF(C61&lt;-15,"No","Yes")))</f>
        <v>N/A</v>
      </c>
      <c r="E61" s="24">
        <v>199.03640306</v>
      </c>
      <c r="F61" s="5" t="str">
        <f>IF($B61="N/A","N/A",IF(E61&gt;15,"No",IF(E61&lt;-15,"No","Yes")))</f>
        <v>N/A</v>
      </c>
      <c r="G61" s="24">
        <v>201.91183728999999</v>
      </c>
      <c r="H61" s="5" t="str">
        <f>IF($B61="N/A","N/A",IF(G61&gt;15,"No",IF(G61&lt;-15,"No","Yes")))</f>
        <v>N/A</v>
      </c>
      <c r="I61" s="6">
        <v>12.4</v>
      </c>
      <c r="J61" s="6">
        <v>1.4450000000000001</v>
      </c>
      <c r="K61" s="105" t="str">
        <f t="shared" si="9"/>
        <v>Yes</v>
      </c>
    </row>
    <row r="62" spans="1:11" x14ac:dyDescent="0.2">
      <c r="A62" s="124" t="s">
        <v>880</v>
      </c>
      <c r="B62" s="22" t="s">
        <v>265</v>
      </c>
      <c r="C62" s="59">
        <v>27.876356484999999</v>
      </c>
      <c r="D62" s="5" t="str">
        <f>IF($B62="N/A","N/A",IF(C62&gt;60,"No",IF(C62&lt;10,"No","Yes")))</f>
        <v>Yes</v>
      </c>
      <c r="E62" s="24">
        <v>27.092732430000002</v>
      </c>
      <c r="F62" s="5" t="str">
        <f>IF($B62="N/A","N/A",IF(E62&gt;60,"No",IF(E62&lt;10,"No","Yes")))</f>
        <v>Yes</v>
      </c>
      <c r="G62" s="24">
        <v>27.585176397000001</v>
      </c>
      <c r="H62" s="5" t="str">
        <f>IF($B62="N/A","N/A",IF(G62&gt;60,"No",IF(G62&lt;10,"No","Yes")))</f>
        <v>Yes</v>
      </c>
      <c r="I62" s="6">
        <v>-2.81</v>
      </c>
      <c r="J62" s="6">
        <v>1.8180000000000001</v>
      </c>
      <c r="K62" s="105" t="str">
        <f t="shared" si="9"/>
        <v>Yes</v>
      </c>
    </row>
    <row r="63" spans="1:11" x14ac:dyDescent="0.2">
      <c r="A63" s="124" t="s">
        <v>881</v>
      </c>
      <c r="B63" s="22" t="s">
        <v>265</v>
      </c>
      <c r="C63" s="59">
        <v>65.649286079000007</v>
      </c>
      <c r="D63" s="5" t="str">
        <f>IF($B63="N/A","N/A",IF(C63&gt;60,"No",IF(C63&lt;10,"No","Yes")))</f>
        <v>No</v>
      </c>
      <c r="E63" s="24">
        <v>66.604974490000004</v>
      </c>
      <c r="F63" s="5" t="str">
        <f>IF($B63="N/A","N/A",IF(E63&gt;60,"No",IF(E63&lt;10,"No","Yes")))</f>
        <v>No</v>
      </c>
      <c r="G63" s="24">
        <v>52.724038335000003</v>
      </c>
      <c r="H63" s="5" t="str">
        <f>IF($B63="N/A","N/A",IF(G63&gt;60,"No",IF(G63&lt;10,"No","Yes")))</f>
        <v>Yes</v>
      </c>
      <c r="I63" s="6">
        <v>1.456</v>
      </c>
      <c r="J63" s="6">
        <v>-20.8</v>
      </c>
      <c r="K63" s="105" t="str">
        <f t="shared" si="9"/>
        <v>Yes</v>
      </c>
    </row>
    <row r="64" spans="1:11" x14ac:dyDescent="0.2">
      <c r="A64" s="124" t="s">
        <v>882</v>
      </c>
      <c r="B64" s="22" t="s">
        <v>213</v>
      </c>
      <c r="C64" s="59">
        <v>109.1063649</v>
      </c>
      <c r="D64" s="5" t="str">
        <f t="shared" ref="D64:D74" si="10">IF($B64="N/A","N/A",IF(C64&gt;15,"No",IF(C64&lt;-15,"No","Yes")))</f>
        <v>N/A</v>
      </c>
      <c r="E64" s="24">
        <v>117.65907654</v>
      </c>
      <c r="F64" s="5" t="str">
        <f>IF($B64="N/A","N/A",IF(E64&gt;15,"No",IF(E64&lt;-15,"No","Yes")))</f>
        <v>N/A</v>
      </c>
      <c r="G64" s="24">
        <v>116.79992866000001</v>
      </c>
      <c r="H64" s="5" t="str">
        <f>IF($B64="N/A","N/A",IF(G64&gt;15,"No",IF(G64&lt;-15,"No","Yes")))</f>
        <v>N/A</v>
      </c>
      <c r="I64" s="6">
        <v>7.8390000000000004</v>
      </c>
      <c r="J64" s="6">
        <v>-0.73</v>
      </c>
      <c r="K64" s="105" t="str">
        <f t="shared" si="9"/>
        <v>Yes</v>
      </c>
    </row>
    <row r="65" spans="1:11" ht="24.95" customHeight="1" x14ac:dyDescent="0.2">
      <c r="A65" s="124" t="s">
        <v>883</v>
      </c>
      <c r="B65" s="22" t="s">
        <v>213</v>
      </c>
      <c r="C65" s="59">
        <v>67.111058017000005</v>
      </c>
      <c r="D65" s="5" t="str">
        <f t="shared" si="10"/>
        <v>N/A</v>
      </c>
      <c r="E65" s="24">
        <v>75.710974523999994</v>
      </c>
      <c r="F65" s="5" t="str">
        <f t="shared" ref="F65:F73" si="11">IF($B65="N/A","N/A",IF(E65&gt;15,"No",IF(E65&lt;-15,"No","Yes")))</f>
        <v>N/A</v>
      </c>
      <c r="G65" s="24">
        <v>77.699292685000003</v>
      </c>
      <c r="H65" s="5" t="str">
        <f t="shared" ref="H65:H86" si="12">IF($B65="N/A","N/A",IF(G65&gt;15,"No",IF(G65&lt;-15,"No","Yes")))</f>
        <v>N/A</v>
      </c>
      <c r="I65" s="6">
        <v>12.81</v>
      </c>
      <c r="J65" s="6">
        <v>2.6259999999999999</v>
      </c>
      <c r="K65" s="105" t="str">
        <f t="shared" si="9"/>
        <v>Yes</v>
      </c>
    </row>
    <row r="66" spans="1:11" ht="25.5" x14ac:dyDescent="0.2">
      <c r="A66" s="124" t="s">
        <v>884</v>
      </c>
      <c r="B66" s="22" t="s">
        <v>213</v>
      </c>
      <c r="C66" s="59">
        <v>93.491249660999998</v>
      </c>
      <c r="D66" s="5" t="str">
        <f t="shared" si="10"/>
        <v>N/A</v>
      </c>
      <c r="E66" s="24">
        <v>73.976833806000002</v>
      </c>
      <c r="F66" s="5" t="str">
        <f t="shared" si="11"/>
        <v>N/A</v>
      </c>
      <c r="G66" s="24">
        <v>71.508144619000007</v>
      </c>
      <c r="H66" s="5" t="str">
        <f t="shared" si="12"/>
        <v>N/A</v>
      </c>
      <c r="I66" s="6">
        <v>-20.9</v>
      </c>
      <c r="J66" s="6">
        <v>-3.34</v>
      </c>
      <c r="K66" s="105" t="str">
        <f t="shared" si="9"/>
        <v>Yes</v>
      </c>
    </row>
    <row r="67" spans="1:11" ht="25.5" x14ac:dyDescent="0.2">
      <c r="A67" s="124" t="s">
        <v>885</v>
      </c>
      <c r="B67" s="22" t="s">
        <v>213</v>
      </c>
      <c r="C67" s="59">
        <v>46.023798814999999</v>
      </c>
      <c r="D67" s="5" t="str">
        <f t="shared" si="10"/>
        <v>N/A</v>
      </c>
      <c r="E67" s="24">
        <v>46.580612193999997</v>
      </c>
      <c r="F67" s="5" t="str">
        <f t="shared" si="11"/>
        <v>N/A</v>
      </c>
      <c r="G67" s="24">
        <v>45.464721732999998</v>
      </c>
      <c r="H67" s="5" t="str">
        <f t="shared" si="12"/>
        <v>N/A</v>
      </c>
      <c r="I67" s="6">
        <v>1.21</v>
      </c>
      <c r="J67" s="6">
        <v>-2.4</v>
      </c>
      <c r="K67" s="105" t="str">
        <f t="shared" si="9"/>
        <v>Yes</v>
      </c>
    </row>
    <row r="68" spans="1:11" ht="25.5" x14ac:dyDescent="0.2">
      <c r="A68" s="124" t="s">
        <v>886</v>
      </c>
      <c r="B68" s="22" t="s">
        <v>213</v>
      </c>
      <c r="C68" s="59">
        <v>124.59867496</v>
      </c>
      <c r="D68" s="5" t="str">
        <f t="shared" si="10"/>
        <v>N/A</v>
      </c>
      <c r="E68" s="24">
        <v>103.01812427999999</v>
      </c>
      <c r="F68" s="5" t="str">
        <f t="shared" si="11"/>
        <v>N/A</v>
      </c>
      <c r="G68" s="24">
        <v>84.280073295999998</v>
      </c>
      <c r="H68" s="5" t="str">
        <f t="shared" si="12"/>
        <v>N/A</v>
      </c>
      <c r="I68" s="6">
        <v>-17.3</v>
      </c>
      <c r="J68" s="6">
        <v>-18.2</v>
      </c>
      <c r="K68" s="105" t="str">
        <f t="shared" si="9"/>
        <v>Yes</v>
      </c>
    </row>
    <row r="69" spans="1:11" ht="25.5" x14ac:dyDescent="0.2">
      <c r="A69" s="124" t="s">
        <v>887</v>
      </c>
      <c r="B69" s="22" t="s">
        <v>213</v>
      </c>
      <c r="C69" s="59">
        <v>29.861867246999999</v>
      </c>
      <c r="D69" s="5" t="str">
        <f t="shared" si="10"/>
        <v>N/A</v>
      </c>
      <c r="E69" s="24">
        <v>29.987457571</v>
      </c>
      <c r="F69" s="5" t="str">
        <f t="shared" si="11"/>
        <v>N/A</v>
      </c>
      <c r="G69" s="24">
        <v>41.978261723999999</v>
      </c>
      <c r="H69" s="5" t="str">
        <f t="shared" si="12"/>
        <v>N/A</v>
      </c>
      <c r="I69" s="6">
        <v>0.42059999999999997</v>
      </c>
      <c r="J69" s="6">
        <v>39.99</v>
      </c>
      <c r="K69" s="105" t="str">
        <f t="shared" si="9"/>
        <v>No</v>
      </c>
    </row>
    <row r="70" spans="1:11" ht="25.5" x14ac:dyDescent="0.2">
      <c r="A70" s="124" t="s">
        <v>888</v>
      </c>
      <c r="B70" s="22" t="s">
        <v>213</v>
      </c>
      <c r="C70" s="59">
        <v>25.304185121</v>
      </c>
      <c r="D70" s="5" t="str">
        <f t="shared" si="10"/>
        <v>N/A</v>
      </c>
      <c r="E70" s="24">
        <v>23.218191431000001</v>
      </c>
      <c r="F70" s="5" t="str">
        <f t="shared" si="11"/>
        <v>N/A</v>
      </c>
      <c r="G70" s="24">
        <v>21.061830235999999</v>
      </c>
      <c r="H70" s="5" t="str">
        <f t="shared" si="12"/>
        <v>N/A</v>
      </c>
      <c r="I70" s="6">
        <v>-8.24</v>
      </c>
      <c r="J70" s="6">
        <v>-9.2899999999999991</v>
      </c>
      <c r="K70" s="105" t="str">
        <f t="shared" si="9"/>
        <v>Yes</v>
      </c>
    </row>
    <row r="71" spans="1:11" x14ac:dyDescent="0.2">
      <c r="A71" s="124" t="s">
        <v>889</v>
      </c>
      <c r="B71" s="22" t="s">
        <v>213</v>
      </c>
      <c r="C71" s="59">
        <v>2636.8649346000002</v>
      </c>
      <c r="D71" s="5" t="str">
        <f t="shared" si="10"/>
        <v>N/A</v>
      </c>
      <c r="E71" s="24">
        <v>2829.2248257000001</v>
      </c>
      <c r="F71" s="5" t="str">
        <f t="shared" si="11"/>
        <v>N/A</v>
      </c>
      <c r="G71" s="24">
        <v>2921.5279111</v>
      </c>
      <c r="H71" s="5" t="str">
        <f t="shared" si="12"/>
        <v>N/A</v>
      </c>
      <c r="I71" s="6">
        <v>7.2949999999999999</v>
      </c>
      <c r="J71" s="6">
        <v>3.262</v>
      </c>
      <c r="K71" s="105" t="str">
        <f t="shared" si="9"/>
        <v>Yes</v>
      </c>
    </row>
    <row r="72" spans="1:11" ht="25.5" x14ac:dyDescent="0.2">
      <c r="A72" s="124" t="s">
        <v>890</v>
      </c>
      <c r="B72" s="22" t="s">
        <v>213</v>
      </c>
      <c r="C72" s="59" t="s">
        <v>1748</v>
      </c>
      <c r="D72" s="5" t="str">
        <f t="shared" si="10"/>
        <v>N/A</v>
      </c>
      <c r="E72" s="24">
        <v>512.68656715999998</v>
      </c>
      <c r="F72" s="5" t="str">
        <f t="shared" si="11"/>
        <v>N/A</v>
      </c>
      <c r="G72" s="24">
        <v>437.74038461999999</v>
      </c>
      <c r="H72" s="5" t="str">
        <f t="shared" si="12"/>
        <v>N/A</v>
      </c>
      <c r="I72" s="6" t="s">
        <v>1748</v>
      </c>
      <c r="J72" s="6">
        <v>-14.6</v>
      </c>
      <c r="K72" s="105" t="str">
        <f t="shared" si="9"/>
        <v>Yes</v>
      </c>
    </row>
    <row r="73" spans="1:11" x14ac:dyDescent="0.2">
      <c r="A73" s="124" t="s">
        <v>891</v>
      </c>
      <c r="B73" s="22" t="s">
        <v>213</v>
      </c>
      <c r="C73" s="59">
        <v>71.446820168000002</v>
      </c>
      <c r="D73" s="5" t="str">
        <f t="shared" si="10"/>
        <v>N/A</v>
      </c>
      <c r="E73" s="24">
        <v>53.284803584000002</v>
      </c>
      <c r="F73" s="5" t="str">
        <f t="shared" si="11"/>
        <v>N/A</v>
      </c>
      <c r="G73" s="24">
        <v>75.847151375999999</v>
      </c>
      <c r="H73" s="5" t="str">
        <f t="shared" si="12"/>
        <v>N/A</v>
      </c>
      <c r="I73" s="6">
        <v>-25.4</v>
      </c>
      <c r="J73" s="6">
        <v>42.34</v>
      </c>
      <c r="K73" s="105" t="str">
        <f t="shared" si="9"/>
        <v>No</v>
      </c>
    </row>
    <row r="74" spans="1:11" x14ac:dyDescent="0.2">
      <c r="A74" s="124" t="s">
        <v>892</v>
      </c>
      <c r="B74" s="22" t="s">
        <v>213</v>
      </c>
      <c r="C74" s="59">
        <v>59.073915575000001</v>
      </c>
      <c r="D74" s="5" t="str">
        <f t="shared" si="10"/>
        <v>N/A</v>
      </c>
      <c r="E74" s="24">
        <v>59.060422705999997</v>
      </c>
      <c r="F74" s="5" t="str">
        <f>IF($B74="N/A","N/A",IF(E74&gt;15,"No",IF(E74&lt;-15,"No","Yes")))</f>
        <v>N/A</v>
      </c>
      <c r="G74" s="24">
        <v>58.994077928000003</v>
      </c>
      <c r="H74" s="5" t="str">
        <f t="shared" si="12"/>
        <v>N/A</v>
      </c>
      <c r="I74" s="6">
        <v>-2.3E-2</v>
      </c>
      <c r="J74" s="6">
        <v>-0.112</v>
      </c>
      <c r="K74" s="105" t="str">
        <f t="shared" si="9"/>
        <v>Yes</v>
      </c>
    </row>
    <row r="75" spans="1:11" x14ac:dyDescent="0.2">
      <c r="A75" s="124" t="s">
        <v>893</v>
      </c>
      <c r="B75" s="22" t="s">
        <v>213</v>
      </c>
      <c r="C75" s="57">
        <v>0.92596050870000002</v>
      </c>
      <c r="D75" s="5" t="str">
        <f t="shared" ref="D75:D80" si="13">IF($B75="N/A","N/A",IF(C75&gt;15,"No",IF(C75&lt;-15,"No","Yes")))</f>
        <v>N/A</v>
      </c>
      <c r="E75" s="4">
        <v>0.8617528766</v>
      </c>
      <c r="F75" s="5" t="str">
        <f>IF($B75="N/A","N/A",IF(E75&gt;15,"No",IF(E75&lt;-15,"No","Yes")))</f>
        <v>N/A</v>
      </c>
      <c r="G75" s="4">
        <v>0.66197978349999997</v>
      </c>
      <c r="H75" s="5" t="str">
        <f t="shared" si="12"/>
        <v>N/A</v>
      </c>
      <c r="I75" s="6">
        <v>-6.93</v>
      </c>
      <c r="J75" s="6">
        <v>-23.2</v>
      </c>
      <c r="K75" s="105" t="str">
        <f t="shared" ref="K75:K80" si="14">IF(J75="Div by 0", "N/A", IF(J75="N/A","N/A", IF(J75&gt;30, "No", IF(J75&lt;-30, "No", "Yes"))))</f>
        <v>Yes</v>
      </c>
    </row>
    <row r="76" spans="1:11" x14ac:dyDescent="0.2">
      <c r="A76" s="124" t="s">
        <v>894</v>
      </c>
      <c r="B76" s="22" t="s">
        <v>213</v>
      </c>
      <c r="C76" s="57">
        <v>1.0202850190999999</v>
      </c>
      <c r="D76" s="5" t="str">
        <f t="shared" si="13"/>
        <v>N/A</v>
      </c>
      <c r="E76" s="4">
        <v>0.87049581740000004</v>
      </c>
      <c r="F76" s="5" t="str">
        <f t="shared" ref="F76:F86" si="15">IF($B76="N/A","N/A",IF(E76&gt;15,"No",IF(E76&lt;-15,"No","Yes")))</f>
        <v>N/A</v>
      </c>
      <c r="G76" s="4">
        <v>0.9886015065</v>
      </c>
      <c r="H76" s="5" t="str">
        <f t="shared" si="12"/>
        <v>N/A</v>
      </c>
      <c r="I76" s="6">
        <v>-14.7</v>
      </c>
      <c r="J76" s="6">
        <v>13.57</v>
      </c>
      <c r="K76" s="105" t="str">
        <f t="shared" si="14"/>
        <v>Yes</v>
      </c>
    </row>
    <row r="77" spans="1:11" x14ac:dyDescent="0.2">
      <c r="A77" s="124" t="s">
        <v>895</v>
      </c>
      <c r="B77" s="22" t="s">
        <v>213</v>
      </c>
      <c r="C77" s="57">
        <v>0.78040043120000002</v>
      </c>
      <c r="D77" s="5" t="str">
        <f t="shared" si="13"/>
        <v>N/A</v>
      </c>
      <c r="E77" s="4">
        <v>0.70335703829999996</v>
      </c>
      <c r="F77" s="5" t="str">
        <f t="shared" si="15"/>
        <v>N/A</v>
      </c>
      <c r="G77" s="4">
        <v>0.66648951320000005</v>
      </c>
      <c r="H77" s="5" t="str">
        <f t="shared" si="12"/>
        <v>N/A</v>
      </c>
      <c r="I77" s="6">
        <v>-9.8699999999999992</v>
      </c>
      <c r="J77" s="6">
        <v>-5.24</v>
      </c>
      <c r="K77" s="105" t="str">
        <f t="shared" si="14"/>
        <v>Yes</v>
      </c>
    </row>
    <row r="78" spans="1:11" x14ac:dyDescent="0.2">
      <c r="A78" s="124" t="s">
        <v>896</v>
      </c>
      <c r="B78" s="22" t="s">
        <v>213</v>
      </c>
      <c r="C78" s="57">
        <v>2.011964E-4</v>
      </c>
      <c r="D78" s="5" t="str">
        <f t="shared" si="13"/>
        <v>N/A</v>
      </c>
      <c r="E78" s="4">
        <v>7.5656349999999998E-4</v>
      </c>
      <c r="F78" s="5" t="str">
        <f t="shared" si="15"/>
        <v>N/A</v>
      </c>
      <c r="G78" s="4">
        <v>1.0920422E-3</v>
      </c>
      <c r="H78" s="5" t="str">
        <f t="shared" si="12"/>
        <v>N/A</v>
      </c>
      <c r="I78" s="6">
        <v>276</v>
      </c>
      <c r="J78" s="6">
        <v>44.34</v>
      </c>
      <c r="K78" s="105" t="str">
        <f t="shared" si="14"/>
        <v>No</v>
      </c>
    </row>
    <row r="79" spans="1:11" ht="25.5" x14ac:dyDescent="0.2">
      <c r="A79" s="124" t="s">
        <v>897</v>
      </c>
      <c r="B79" s="22" t="s">
        <v>213</v>
      </c>
      <c r="C79" s="57">
        <v>15.054638163</v>
      </c>
      <c r="D79" s="5" t="str">
        <f t="shared" si="13"/>
        <v>N/A</v>
      </c>
      <c r="E79" s="4">
        <v>17.753562168999999</v>
      </c>
      <c r="F79" s="5" t="str">
        <f t="shared" si="15"/>
        <v>N/A</v>
      </c>
      <c r="G79" s="4">
        <v>19.054902217999999</v>
      </c>
      <c r="H79" s="5" t="str">
        <f t="shared" si="12"/>
        <v>N/A</v>
      </c>
      <c r="I79" s="6">
        <v>17.93</v>
      </c>
      <c r="J79" s="6">
        <v>7.33</v>
      </c>
      <c r="K79" s="105" t="str">
        <f t="shared" si="14"/>
        <v>Yes</v>
      </c>
    </row>
    <row r="80" spans="1:11" ht="25.5" x14ac:dyDescent="0.2">
      <c r="A80" s="124" t="s">
        <v>898</v>
      </c>
      <c r="B80" s="22" t="s">
        <v>213</v>
      </c>
      <c r="C80" s="61">
        <v>15.052483533</v>
      </c>
      <c r="D80" s="5" t="str">
        <f t="shared" si="13"/>
        <v>N/A</v>
      </c>
      <c r="E80" s="61">
        <v>17.752952286999999</v>
      </c>
      <c r="F80" s="5" t="str">
        <f t="shared" si="15"/>
        <v>N/A</v>
      </c>
      <c r="G80" s="61">
        <v>19.052649375000001</v>
      </c>
      <c r="H80" s="5" t="str">
        <f t="shared" si="12"/>
        <v>N/A</v>
      </c>
      <c r="I80" s="6">
        <v>17.940000000000001</v>
      </c>
      <c r="J80" s="62">
        <v>7.3209999999999997</v>
      </c>
      <c r="K80" s="105" t="str">
        <f t="shared" si="14"/>
        <v>Yes</v>
      </c>
    </row>
    <row r="81" spans="1:11" x14ac:dyDescent="0.2">
      <c r="A81" s="124" t="s">
        <v>899</v>
      </c>
      <c r="B81" s="22" t="s">
        <v>213</v>
      </c>
      <c r="C81" s="63">
        <v>35.095474568</v>
      </c>
      <c r="D81" s="5" t="str">
        <f t="shared" ref="D81:D86" si="16">IF($B81="N/A","N/A",IF(C81&gt;15,"No",IF(C81&lt;-15,"No","Yes")))</f>
        <v>N/A</v>
      </c>
      <c r="E81" s="64">
        <v>32.308379358000003</v>
      </c>
      <c r="F81" s="5" t="str">
        <f t="shared" si="15"/>
        <v>N/A</v>
      </c>
      <c r="G81" s="64">
        <v>34.019441559000001</v>
      </c>
      <c r="H81" s="5" t="str">
        <f>IF($B81="N/A","N/A",IF(G81&gt;15,"No",IF(G81&lt;-15,"No","Yes")))</f>
        <v>N/A</v>
      </c>
      <c r="I81" s="6">
        <v>-7.94</v>
      </c>
      <c r="J81" s="6">
        <v>5.2960000000000003</v>
      </c>
      <c r="K81" s="105" t="str">
        <f t="shared" ref="K81:K86" si="17">IF(J81="Div by 0", "N/A", IF(J81="N/A","N/A", IF(J81&gt;30, "No", IF(J81&lt;-30, "No", "Yes"))))</f>
        <v>Yes</v>
      </c>
    </row>
    <row r="82" spans="1:11" x14ac:dyDescent="0.2">
      <c r="A82" s="124" t="s">
        <v>900</v>
      </c>
      <c r="B82" s="22" t="s">
        <v>213</v>
      </c>
      <c r="C82" s="63">
        <v>113.96069341</v>
      </c>
      <c r="D82" s="5" t="str">
        <f t="shared" si="16"/>
        <v>N/A</v>
      </c>
      <c r="E82" s="64">
        <v>118.12143706000001</v>
      </c>
      <c r="F82" s="5" t="str">
        <f t="shared" si="15"/>
        <v>N/A</v>
      </c>
      <c r="G82" s="64">
        <v>118.29252327</v>
      </c>
      <c r="H82" s="5" t="str">
        <f t="shared" si="12"/>
        <v>N/A</v>
      </c>
      <c r="I82" s="6">
        <v>3.6509999999999998</v>
      </c>
      <c r="J82" s="6">
        <v>0.14480000000000001</v>
      </c>
      <c r="K82" s="105" t="str">
        <f t="shared" si="17"/>
        <v>Yes</v>
      </c>
    </row>
    <row r="83" spans="1:11" x14ac:dyDescent="0.2">
      <c r="A83" s="124" t="s">
        <v>901</v>
      </c>
      <c r="B83" s="22" t="s">
        <v>213</v>
      </c>
      <c r="C83" s="63">
        <v>153.09830593999999</v>
      </c>
      <c r="D83" s="5" t="str">
        <f t="shared" si="16"/>
        <v>N/A</v>
      </c>
      <c r="E83" s="64">
        <v>168.08017408000001</v>
      </c>
      <c r="F83" s="5" t="str">
        <f t="shared" si="15"/>
        <v>N/A</v>
      </c>
      <c r="G83" s="64">
        <v>154.48665836999999</v>
      </c>
      <c r="H83" s="5" t="str">
        <f t="shared" si="12"/>
        <v>N/A</v>
      </c>
      <c r="I83" s="6">
        <v>9.7859999999999996</v>
      </c>
      <c r="J83" s="6">
        <v>-8.09</v>
      </c>
      <c r="K83" s="105" t="str">
        <f t="shared" si="17"/>
        <v>Yes</v>
      </c>
    </row>
    <row r="84" spans="1:11" x14ac:dyDescent="0.2">
      <c r="A84" s="124" t="s">
        <v>902</v>
      </c>
      <c r="B84" s="22" t="s">
        <v>213</v>
      </c>
      <c r="C84" s="63">
        <v>253</v>
      </c>
      <c r="D84" s="5" t="str">
        <f t="shared" si="16"/>
        <v>N/A</v>
      </c>
      <c r="E84" s="64">
        <v>257.16326530999999</v>
      </c>
      <c r="F84" s="5" t="str">
        <f t="shared" si="15"/>
        <v>N/A</v>
      </c>
      <c r="G84" s="64">
        <v>333.75925926000002</v>
      </c>
      <c r="H84" s="5" t="str">
        <f t="shared" si="12"/>
        <v>N/A</v>
      </c>
      <c r="I84" s="6">
        <v>1.6459999999999999</v>
      </c>
      <c r="J84" s="6">
        <v>29.78</v>
      </c>
      <c r="K84" s="105" t="str">
        <f t="shared" si="17"/>
        <v>Yes</v>
      </c>
    </row>
    <row r="85" spans="1:11" x14ac:dyDescent="0.2">
      <c r="A85" s="124" t="s">
        <v>903</v>
      </c>
      <c r="B85" s="22" t="s">
        <v>213</v>
      </c>
      <c r="C85" s="63">
        <v>128.42393268999999</v>
      </c>
      <c r="D85" s="5" t="str">
        <f t="shared" si="16"/>
        <v>N/A</v>
      </c>
      <c r="E85" s="64">
        <v>124.20388677</v>
      </c>
      <c r="F85" s="5" t="str">
        <f t="shared" si="15"/>
        <v>N/A</v>
      </c>
      <c r="G85" s="64">
        <v>123.04611525999999</v>
      </c>
      <c r="H85" s="5" t="str">
        <f t="shared" si="12"/>
        <v>N/A</v>
      </c>
      <c r="I85" s="6">
        <v>-3.29</v>
      </c>
      <c r="J85" s="6">
        <v>-0.93200000000000005</v>
      </c>
      <c r="K85" s="105" t="str">
        <f t="shared" si="17"/>
        <v>Yes</v>
      </c>
    </row>
    <row r="86" spans="1:11" ht="25.5" x14ac:dyDescent="0.2">
      <c r="A86" s="124" t="s">
        <v>904</v>
      </c>
      <c r="B86" s="22" t="s">
        <v>213</v>
      </c>
      <c r="C86" s="65">
        <v>128.41820745999999</v>
      </c>
      <c r="D86" s="5" t="str">
        <f t="shared" si="16"/>
        <v>N/A</v>
      </c>
      <c r="E86" s="65">
        <v>124.19304447</v>
      </c>
      <c r="F86" s="5" t="str">
        <f t="shared" si="15"/>
        <v>N/A</v>
      </c>
      <c r="G86" s="65">
        <v>123.03682070000001</v>
      </c>
      <c r="H86" s="5" t="str">
        <f t="shared" si="12"/>
        <v>N/A</v>
      </c>
      <c r="I86" s="6">
        <v>-3.29</v>
      </c>
      <c r="J86" s="6">
        <v>-0.93100000000000005</v>
      </c>
      <c r="K86" s="105" t="str">
        <f t="shared" si="17"/>
        <v>Yes</v>
      </c>
    </row>
    <row r="87" spans="1:11" x14ac:dyDescent="0.2">
      <c r="A87" s="124" t="s">
        <v>32</v>
      </c>
      <c r="B87" s="22" t="s">
        <v>266</v>
      </c>
      <c r="C87" s="57">
        <v>87.293034336999995</v>
      </c>
      <c r="D87" s="5" t="str">
        <f>IF($B87="N/A","N/A",IF(C87&gt;60,"Yes","No"))</f>
        <v>Yes</v>
      </c>
      <c r="E87" s="4">
        <v>87.976078697000005</v>
      </c>
      <c r="F87" s="5" t="str">
        <f>IF($B87="N/A","N/A",IF(E87&gt;60,"Yes","No"))</f>
        <v>Yes</v>
      </c>
      <c r="G87" s="4">
        <v>93.650118587999998</v>
      </c>
      <c r="H87" s="5" t="str">
        <f>IF($B87="N/A","N/A",IF(G87&gt;60,"Yes","No"))</f>
        <v>Yes</v>
      </c>
      <c r="I87" s="6">
        <v>0.78249999999999997</v>
      </c>
      <c r="J87" s="6">
        <v>6.45</v>
      </c>
      <c r="K87" s="105" t="str">
        <f t="shared" ref="K87:K105" si="18">IF(J87="Div by 0", "N/A", IF(J87="N/A","N/A", IF(J87&gt;30, "No", IF(J87&lt;-30, "No", "Yes"))))</f>
        <v>Yes</v>
      </c>
    </row>
    <row r="88" spans="1:11" x14ac:dyDescent="0.2">
      <c r="A88" s="124" t="s">
        <v>39</v>
      </c>
      <c r="B88" s="22" t="s">
        <v>267</v>
      </c>
      <c r="C88" s="57">
        <v>99.972166139999999</v>
      </c>
      <c r="D88" s="5" t="str">
        <f>IF($B88="N/A","N/A",IF(C88&gt;100,"No",IF(C88&lt;85,"No","Yes")))</f>
        <v>Yes</v>
      </c>
      <c r="E88" s="4">
        <v>99.999980620000002</v>
      </c>
      <c r="F88" s="5" t="str">
        <f>IF($B88="N/A","N/A",IF(E88&gt;100,"No",IF(E88&lt;85,"No","Yes")))</f>
        <v>Yes</v>
      </c>
      <c r="G88" s="4">
        <v>99.999942950999994</v>
      </c>
      <c r="H88" s="5" t="str">
        <f>IF($B88="N/A","N/A",IF(G88&gt;100,"No",IF(G88&lt;85,"No","Yes")))</f>
        <v>Yes</v>
      </c>
      <c r="I88" s="6">
        <v>2.7799999999999998E-2</v>
      </c>
      <c r="J88" s="6">
        <v>0</v>
      </c>
      <c r="K88" s="105" t="str">
        <f t="shared" si="18"/>
        <v>Yes</v>
      </c>
    </row>
    <row r="89" spans="1:11" x14ac:dyDescent="0.2">
      <c r="A89" s="124" t="s">
        <v>905</v>
      </c>
      <c r="B89" s="22" t="s">
        <v>213</v>
      </c>
      <c r="C89" s="57">
        <v>30.618398260999999</v>
      </c>
      <c r="D89" s="5" t="str">
        <f>IF($B89="N/A","N/A",IF(C89&gt;15,"No",IF(C89&lt;-15,"No","Yes")))</f>
        <v>N/A</v>
      </c>
      <c r="E89" s="4">
        <v>29.178886068000001</v>
      </c>
      <c r="F89" s="5" t="str">
        <f>IF($B89="N/A","N/A",IF(E89&gt;15,"No",IF(E89&lt;-15,"No","Yes")))</f>
        <v>N/A</v>
      </c>
      <c r="G89" s="4">
        <v>30.452025116000002</v>
      </c>
      <c r="H89" s="5" t="str">
        <f>IF($B89="N/A","N/A",IF(G89&gt;15,"No",IF(G89&lt;-15,"No","Yes")))</f>
        <v>N/A</v>
      </c>
      <c r="I89" s="6">
        <v>-4.7</v>
      </c>
      <c r="J89" s="6">
        <v>4.3630000000000004</v>
      </c>
      <c r="K89" s="105" t="str">
        <f t="shared" si="18"/>
        <v>Yes</v>
      </c>
    </row>
    <row r="90" spans="1:11" x14ac:dyDescent="0.2">
      <c r="A90" s="124" t="s">
        <v>846</v>
      </c>
      <c r="B90" s="22" t="s">
        <v>268</v>
      </c>
      <c r="C90" s="57">
        <v>8.7408281042000002</v>
      </c>
      <c r="D90" s="5" t="str">
        <f>IF($B90="N/A","N/A",IF(C90&gt;25,"No",IF(C90&lt;5,"No","Yes")))</f>
        <v>Yes</v>
      </c>
      <c r="E90" s="4">
        <v>8.8328589485000002</v>
      </c>
      <c r="F90" s="5" t="str">
        <f>IF($B90="N/A","N/A",IF(E90&gt;25,"No",IF(E90&lt;5,"No","Yes")))</f>
        <v>Yes</v>
      </c>
      <c r="G90" s="4">
        <v>8.6758063439999997</v>
      </c>
      <c r="H90" s="5" t="str">
        <f>IF($B90="N/A","N/A",IF(G90&gt;25,"No",IF(G90&lt;5,"No","Yes")))</f>
        <v>Yes</v>
      </c>
      <c r="I90" s="6">
        <v>1.0529999999999999</v>
      </c>
      <c r="J90" s="6">
        <v>-1.78</v>
      </c>
      <c r="K90" s="105" t="str">
        <f t="shared" si="18"/>
        <v>Yes</v>
      </c>
    </row>
    <row r="91" spans="1:11" x14ac:dyDescent="0.2">
      <c r="A91" s="124" t="s">
        <v>847</v>
      </c>
      <c r="B91" s="22" t="s">
        <v>269</v>
      </c>
      <c r="C91" s="57">
        <v>53.659337811</v>
      </c>
      <c r="D91" s="5" t="str">
        <f>IF($B91="N/A","N/A",IF(C91&gt;70,"No",IF(C91&lt;40,"No","Yes")))</f>
        <v>Yes</v>
      </c>
      <c r="E91" s="4">
        <v>54.777443677999997</v>
      </c>
      <c r="F91" s="5" t="str">
        <f>IF($B91="N/A","N/A",IF(E91&gt;70,"No",IF(E91&lt;40,"No","Yes")))</f>
        <v>Yes</v>
      </c>
      <c r="G91" s="4">
        <v>54.877952765000003</v>
      </c>
      <c r="H91" s="5" t="str">
        <f>IF($B91="N/A","N/A",IF(G91&gt;70,"No",IF(G91&lt;40,"No","Yes")))</f>
        <v>Yes</v>
      </c>
      <c r="I91" s="6">
        <v>2.0840000000000001</v>
      </c>
      <c r="J91" s="6">
        <v>0.1835</v>
      </c>
      <c r="K91" s="105" t="str">
        <f t="shared" si="18"/>
        <v>Yes</v>
      </c>
    </row>
    <row r="92" spans="1:11" x14ac:dyDescent="0.2">
      <c r="A92" s="124" t="s">
        <v>848</v>
      </c>
      <c r="B92" s="22" t="s">
        <v>270</v>
      </c>
      <c r="C92" s="57">
        <v>37.599834084999998</v>
      </c>
      <c r="D92" s="5" t="str">
        <f>IF($B92="N/A","N/A",IF(C92&gt;55,"No",IF(C92&lt;20,"No","Yes")))</f>
        <v>Yes</v>
      </c>
      <c r="E92" s="4">
        <v>36.389697372999997</v>
      </c>
      <c r="F92" s="5" t="str">
        <f>IF($B92="N/A","N/A",IF(E92&gt;55,"No",IF(E92&lt;20,"No","Yes")))</f>
        <v>Yes</v>
      </c>
      <c r="G92" s="4">
        <v>36.446240891000002</v>
      </c>
      <c r="H92" s="5" t="str">
        <f>IF($B92="N/A","N/A",IF(G92&gt;55,"No",IF(G92&lt;20,"No","Yes")))</f>
        <v>Yes</v>
      </c>
      <c r="I92" s="6">
        <v>-3.22</v>
      </c>
      <c r="J92" s="6">
        <v>0.15540000000000001</v>
      </c>
      <c r="K92" s="105" t="str">
        <f t="shared" si="18"/>
        <v>Yes</v>
      </c>
    </row>
    <row r="93" spans="1:11" x14ac:dyDescent="0.2">
      <c r="A93" s="124" t="s">
        <v>163</v>
      </c>
      <c r="B93" s="22" t="s">
        <v>246</v>
      </c>
      <c r="C93" s="57">
        <v>99.171648989999994</v>
      </c>
      <c r="D93" s="5" t="str">
        <f>IF($B93="N/A","N/A",IF(C93&gt;95,"Yes","No"))</f>
        <v>Yes</v>
      </c>
      <c r="E93" s="4">
        <v>99.274046416000004</v>
      </c>
      <c r="F93" s="5" t="str">
        <f>IF($B93="N/A","N/A",IF(E93&gt;95,"Yes","No"))</f>
        <v>Yes</v>
      </c>
      <c r="G93" s="4">
        <v>99.306059782000005</v>
      </c>
      <c r="H93" s="5" t="str">
        <f>IF($B93="N/A","N/A",IF(G93&gt;95,"Yes","No"))</f>
        <v>Yes</v>
      </c>
      <c r="I93" s="6">
        <v>0.1033</v>
      </c>
      <c r="J93" s="6">
        <v>3.2199999999999999E-2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99.107417338000005</v>
      </c>
      <c r="D98" s="5" t="str">
        <f>IF($B98="N/A","N/A",IF(C98&gt;100,"No",IF(C98&lt;98,"No","Yes")))</f>
        <v>Yes</v>
      </c>
      <c r="E98" s="4">
        <v>99.224851731000001</v>
      </c>
      <c r="F98" s="5" t="str">
        <f>IF($B98="N/A","N/A",IF(E98&gt;100,"No",IF(E98&lt;98,"No","Yes")))</f>
        <v>Yes</v>
      </c>
      <c r="G98" s="4">
        <v>99.254279865000001</v>
      </c>
      <c r="H98" s="5" t="str">
        <f>IF($B98="N/A","N/A",IF(G98&gt;100,"No",IF(G98&lt;98,"No","Yes")))</f>
        <v>Yes</v>
      </c>
      <c r="I98" s="6">
        <v>0.11849999999999999</v>
      </c>
      <c r="J98" s="6">
        <v>2.9700000000000001E-2</v>
      </c>
      <c r="K98" s="105" t="str">
        <f t="shared" si="18"/>
        <v>Yes</v>
      </c>
    </row>
    <row r="99" spans="1:11" x14ac:dyDescent="0.2">
      <c r="A99" s="124" t="s">
        <v>44</v>
      </c>
      <c r="B99" s="22" t="s">
        <v>213</v>
      </c>
      <c r="C99" s="57">
        <v>44.059899291000001</v>
      </c>
      <c r="D99" s="5" t="str">
        <f>IF($B99="N/A","N/A",IF(C99&gt;15,"No",IF(C99&lt;-15,"No","Yes")))</f>
        <v>N/A</v>
      </c>
      <c r="E99" s="4">
        <v>41.126381760999998</v>
      </c>
      <c r="F99" s="5" t="str">
        <f>IF($B99="N/A","N/A",IF(E99&gt;15,"No",IF(E99&lt;-15,"No","Yes")))</f>
        <v>N/A</v>
      </c>
      <c r="G99" s="4">
        <v>44.971214627000002</v>
      </c>
      <c r="H99" s="5" t="str">
        <f>IF($B99="N/A","N/A",IF(G99&gt;15,"No",IF(G99&lt;-15,"No","Yes")))</f>
        <v>N/A</v>
      </c>
      <c r="I99" s="6">
        <v>-6.66</v>
      </c>
      <c r="J99" s="6">
        <v>9.3490000000000002</v>
      </c>
      <c r="K99" s="105" t="str">
        <f t="shared" si="18"/>
        <v>Yes</v>
      </c>
    </row>
    <row r="100" spans="1:11" x14ac:dyDescent="0.2">
      <c r="A100" s="124" t="s">
        <v>45</v>
      </c>
      <c r="B100" s="22" t="s">
        <v>213</v>
      </c>
      <c r="C100" s="57">
        <v>54.359125366999997</v>
      </c>
      <c r="D100" s="5" t="str">
        <f>IF($B100="N/A","N/A",IF(C100&gt;15,"No",IF(C100&lt;-15,"No","Yes")))</f>
        <v>N/A</v>
      </c>
      <c r="E100" s="4">
        <v>57.578743275999997</v>
      </c>
      <c r="F100" s="5" t="str">
        <f>IF($B100="N/A","N/A",IF(E100&gt;15,"No",IF(E100&lt;-15,"No","Yes")))</f>
        <v>N/A</v>
      </c>
      <c r="G100" s="4">
        <v>53.626636822999998</v>
      </c>
      <c r="H100" s="5" t="str">
        <f>IF($B100="N/A","N/A",IF(G100&gt;15,"No",IF(G100&lt;-15,"No","Yes")))</f>
        <v>N/A</v>
      </c>
      <c r="I100" s="6">
        <v>5.923</v>
      </c>
      <c r="J100" s="6">
        <v>-6.86</v>
      </c>
      <c r="K100" s="105" t="str">
        <f t="shared" si="18"/>
        <v>Yes</v>
      </c>
    </row>
    <row r="101" spans="1:11" x14ac:dyDescent="0.2">
      <c r="A101" s="124" t="s">
        <v>355</v>
      </c>
      <c r="B101" s="22" t="s">
        <v>213</v>
      </c>
      <c r="C101" s="57">
        <v>98.419024659000002</v>
      </c>
      <c r="D101" s="5" t="str">
        <f>IF($B101="N/A","N/A",IF(C101&gt;15,"No",IF(C101&lt;-15,"No","Yes")))</f>
        <v>N/A</v>
      </c>
      <c r="E101" s="4">
        <v>98.705125037000002</v>
      </c>
      <c r="F101" s="5" t="str">
        <f>IF($B101="N/A","N/A",IF(E101&gt;15,"No",IF(E101&lt;-15,"No","Yes")))</f>
        <v>N/A</v>
      </c>
      <c r="G101" s="4">
        <v>98.597851449999993</v>
      </c>
      <c r="H101" s="5" t="str">
        <f>IF($B101="N/A","N/A",IF(G101&gt;15,"No",IF(G101&lt;-15,"No","Yes")))</f>
        <v>N/A</v>
      </c>
      <c r="I101" s="6">
        <v>0.29070000000000001</v>
      </c>
      <c r="J101" s="6">
        <v>-0.109</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1.5809753413000001</v>
      </c>
      <c r="D103" s="5" t="str">
        <f>IF($B103="N/A","N/A",IF(C103&gt;15,"No",IF(C103&lt;-15,"No","Yes")))</f>
        <v>N/A</v>
      </c>
      <c r="E103" s="4">
        <v>1.2948749628</v>
      </c>
      <c r="F103" s="5" t="str">
        <f>IF($B103="N/A","N/A",IF(E103&gt;15,"No",IF(E103&lt;-15,"No","Yes")))</f>
        <v>N/A</v>
      </c>
      <c r="G103" s="4">
        <v>1.4021485496999999</v>
      </c>
      <c r="H103" s="5" t="str">
        <f>IF($B103="N/A","N/A",IF(G103&gt;15,"No",IF(G103&lt;-15,"No","Yes")))</f>
        <v>N/A</v>
      </c>
      <c r="I103" s="6">
        <v>-18.100000000000001</v>
      </c>
      <c r="J103" s="6">
        <v>8.2840000000000007</v>
      </c>
      <c r="K103" s="105" t="str">
        <f t="shared" si="18"/>
        <v>Yes</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63.176570765000001</v>
      </c>
      <c r="D107" s="5" t="str">
        <f t="shared" ref="D107:D130" si="19">IF($B107="N/A","N/A",IF(C107&gt;15,"No",IF(C107&lt;-15,"No","Yes")))</f>
        <v>N/A</v>
      </c>
      <c r="E107" s="5">
        <v>57.811917921000003</v>
      </c>
      <c r="F107" s="5" t="str">
        <f t="shared" ref="F107:F130" si="20">IF($B107="N/A","N/A",IF(E107&gt;15,"No",IF(E107&lt;-15,"No","Yes")))</f>
        <v>N/A</v>
      </c>
      <c r="G107" s="4">
        <v>56.843266063999998</v>
      </c>
      <c r="H107" s="5" t="str">
        <f t="shared" ref="H107:H130" si="21">IF($B107="N/A","N/A",IF(G107&gt;15,"No",IF(G107&lt;-15,"No","Yes")))</f>
        <v>N/A</v>
      </c>
      <c r="I107" s="6">
        <v>-8.49</v>
      </c>
      <c r="J107" s="6">
        <v>-1.68</v>
      </c>
      <c r="K107" s="105" t="str">
        <f t="shared" ref="K107:K130" si="22">IF(J107="Div by 0", "N/A", IF(J107="N/A","N/A", IF(J107&gt;30, "No", IF(J107&lt;-30, "No", "Yes"))))</f>
        <v>Yes</v>
      </c>
    </row>
    <row r="108" spans="1:11" x14ac:dyDescent="0.2">
      <c r="A108" s="124" t="s">
        <v>909</v>
      </c>
      <c r="B108" s="22" t="s">
        <v>213</v>
      </c>
      <c r="C108" s="66">
        <v>21.783899089999998</v>
      </c>
      <c r="D108" s="22" t="s">
        <v>213</v>
      </c>
      <c r="E108" s="5">
        <v>24.451338008</v>
      </c>
      <c r="F108" s="22" t="s">
        <v>213</v>
      </c>
      <c r="G108" s="4">
        <v>24.119166877000001</v>
      </c>
      <c r="H108" s="22" t="s">
        <v>213</v>
      </c>
      <c r="I108" s="6">
        <v>12.25</v>
      </c>
      <c r="J108" s="6">
        <v>-1.36</v>
      </c>
      <c r="K108" s="105" t="str">
        <f t="shared" si="22"/>
        <v>Yes</v>
      </c>
    </row>
    <row r="109" spans="1:11" x14ac:dyDescent="0.2">
      <c r="A109" s="124" t="s">
        <v>910</v>
      </c>
      <c r="B109" s="22" t="s">
        <v>213</v>
      </c>
      <c r="C109" s="66">
        <v>17.957250456000001</v>
      </c>
      <c r="D109" s="5" t="str">
        <f t="shared" si="19"/>
        <v>N/A</v>
      </c>
      <c r="E109" s="5">
        <v>21.260940497</v>
      </c>
      <c r="F109" s="5" t="str">
        <f t="shared" si="20"/>
        <v>N/A</v>
      </c>
      <c r="G109" s="4">
        <v>20.712027672000001</v>
      </c>
      <c r="H109" s="5" t="str">
        <f t="shared" si="21"/>
        <v>N/A</v>
      </c>
      <c r="I109" s="6">
        <v>18.399999999999999</v>
      </c>
      <c r="J109" s="6">
        <v>-2.58</v>
      </c>
      <c r="K109" s="105" t="str">
        <f t="shared" si="22"/>
        <v>Yes</v>
      </c>
    </row>
    <row r="110" spans="1:11" x14ac:dyDescent="0.2">
      <c r="A110" s="124" t="s">
        <v>911</v>
      </c>
      <c r="B110" s="22" t="s">
        <v>213</v>
      </c>
      <c r="C110" s="66">
        <v>0</v>
      </c>
      <c r="D110" s="5" t="str">
        <f t="shared" si="19"/>
        <v>N/A</v>
      </c>
      <c r="E110" s="5">
        <v>0</v>
      </c>
      <c r="F110" s="5" t="str">
        <f t="shared" si="20"/>
        <v>N/A</v>
      </c>
      <c r="G110" s="4">
        <v>0</v>
      </c>
      <c r="H110" s="5" t="str">
        <f t="shared" si="21"/>
        <v>N/A</v>
      </c>
      <c r="I110" s="6" t="s">
        <v>1748</v>
      </c>
      <c r="J110" s="6" t="s">
        <v>1748</v>
      </c>
      <c r="K110" s="105" t="str">
        <f t="shared" si="22"/>
        <v>N/A</v>
      </c>
    </row>
    <row r="111" spans="1:11" x14ac:dyDescent="0.2">
      <c r="A111" s="124" t="s">
        <v>912</v>
      </c>
      <c r="B111" s="22" t="s">
        <v>213</v>
      </c>
      <c r="C111" s="66">
        <v>8.227102E-3</v>
      </c>
      <c r="D111" s="5" t="str">
        <f t="shared" si="19"/>
        <v>N/A</v>
      </c>
      <c r="E111" s="5">
        <v>2.582352E-3</v>
      </c>
      <c r="F111" s="5" t="str">
        <f t="shared" si="20"/>
        <v>N/A</v>
      </c>
      <c r="G111" s="4">
        <v>2.491474E-3</v>
      </c>
      <c r="H111" s="5" t="str">
        <f t="shared" si="21"/>
        <v>N/A</v>
      </c>
      <c r="I111" s="6">
        <v>-68.599999999999994</v>
      </c>
      <c r="J111" s="6">
        <v>-3.52</v>
      </c>
      <c r="K111" s="105" t="str">
        <f t="shared" si="22"/>
        <v>Yes</v>
      </c>
    </row>
    <row r="112" spans="1:11" x14ac:dyDescent="0.2">
      <c r="A112" s="124" t="s">
        <v>913</v>
      </c>
      <c r="B112" s="22" t="s">
        <v>213</v>
      </c>
      <c r="C112" s="66">
        <v>0.65927656589999994</v>
      </c>
      <c r="D112" s="5" t="str">
        <f t="shared" si="19"/>
        <v>N/A</v>
      </c>
      <c r="E112" s="5">
        <v>0.59397184849999995</v>
      </c>
      <c r="F112" s="5" t="str">
        <f t="shared" si="20"/>
        <v>N/A</v>
      </c>
      <c r="G112" s="4">
        <v>0.58844085499999998</v>
      </c>
      <c r="H112" s="5" t="str">
        <f t="shared" si="21"/>
        <v>N/A</v>
      </c>
      <c r="I112" s="6">
        <v>-9.91</v>
      </c>
      <c r="J112" s="6">
        <v>-0.93100000000000005</v>
      </c>
      <c r="K112" s="105" t="str">
        <f t="shared" si="22"/>
        <v>Yes</v>
      </c>
    </row>
    <row r="113" spans="1:11" x14ac:dyDescent="0.2">
      <c r="A113" s="124" t="s">
        <v>914</v>
      </c>
      <c r="B113" s="22" t="s">
        <v>213</v>
      </c>
      <c r="C113" s="66">
        <v>0</v>
      </c>
      <c r="D113" s="5" t="str">
        <f t="shared" si="19"/>
        <v>N/A</v>
      </c>
      <c r="E113" s="5">
        <v>0</v>
      </c>
      <c r="F113" s="5" t="str">
        <f t="shared" si="20"/>
        <v>N/A</v>
      </c>
      <c r="G113" s="4">
        <v>0</v>
      </c>
      <c r="H113" s="5" t="str">
        <f t="shared" si="21"/>
        <v>N/A</v>
      </c>
      <c r="I113" s="6" t="s">
        <v>1748</v>
      </c>
      <c r="J113" s="6" t="s">
        <v>1748</v>
      </c>
      <c r="K113" s="105" t="str">
        <f t="shared" si="22"/>
        <v>N/A</v>
      </c>
    </row>
    <row r="114" spans="1:11" x14ac:dyDescent="0.2">
      <c r="A114" s="124" t="s">
        <v>915</v>
      </c>
      <c r="B114" s="22" t="s">
        <v>213</v>
      </c>
      <c r="C114" s="66">
        <v>0</v>
      </c>
      <c r="D114" s="5" t="str">
        <f t="shared" si="19"/>
        <v>N/A</v>
      </c>
      <c r="E114" s="5">
        <v>0</v>
      </c>
      <c r="F114" s="5" t="str">
        <f t="shared" si="20"/>
        <v>N/A</v>
      </c>
      <c r="G114" s="4">
        <v>0</v>
      </c>
      <c r="H114" s="5" t="str">
        <f t="shared" si="21"/>
        <v>N/A</v>
      </c>
      <c r="I114" s="6" t="s">
        <v>1748</v>
      </c>
      <c r="J114" s="6" t="s">
        <v>1748</v>
      </c>
      <c r="K114" s="105" t="str">
        <f t="shared" si="22"/>
        <v>N/A</v>
      </c>
    </row>
    <row r="115" spans="1:11" x14ac:dyDescent="0.2">
      <c r="A115" s="124" t="s">
        <v>916</v>
      </c>
      <c r="B115" s="22" t="s">
        <v>213</v>
      </c>
      <c r="C115" s="66">
        <v>0.45917398510000001</v>
      </c>
      <c r="D115" s="5" t="str">
        <f t="shared" si="19"/>
        <v>N/A</v>
      </c>
      <c r="E115" s="5">
        <v>0.17269334489999999</v>
      </c>
      <c r="F115" s="5" t="str">
        <f t="shared" si="20"/>
        <v>N/A</v>
      </c>
      <c r="G115" s="4">
        <v>0.144849282</v>
      </c>
      <c r="H115" s="5" t="str">
        <f t="shared" si="21"/>
        <v>N/A</v>
      </c>
      <c r="I115" s="6">
        <v>-62.4</v>
      </c>
      <c r="J115" s="6">
        <v>-16.100000000000001</v>
      </c>
      <c r="K115" s="105" t="str">
        <f t="shared" si="22"/>
        <v>Yes</v>
      </c>
    </row>
    <row r="116" spans="1:11" x14ac:dyDescent="0.2">
      <c r="A116" s="124" t="s">
        <v>917</v>
      </c>
      <c r="B116" s="22" t="s">
        <v>213</v>
      </c>
      <c r="C116" s="66">
        <v>1.1325452704000001</v>
      </c>
      <c r="D116" s="5" t="str">
        <f t="shared" si="19"/>
        <v>N/A</v>
      </c>
      <c r="E116" s="5">
        <v>1.0719231361999999</v>
      </c>
      <c r="F116" s="5" t="str">
        <f t="shared" si="20"/>
        <v>N/A</v>
      </c>
      <c r="G116" s="4">
        <v>1.3410884506</v>
      </c>
      <c r="H116" s="5" t="str">
        <f t="shared" si="21"/>
        <v>N/A</v>
      </c>
      <c r="I116" s="6">
        <v>-5.35</v>
      </c>
      <c r="J116" s="6">
        <v>25.11</v>
      </c>
      <c r="K116" s="105" t="str">
        <f t="shared" si="22"/>
        <v>Yes</v>
      </c>
    </row>
    <row r="117" spans="1:11" x14ac:dyDescent="0.2">
      <c r="A117" s="124" t="s">
        <v>918</v>
      </c>
      <c r="B117" s="22" t="s">
        <v>213</v>
      </c>
      <c r="C117" s="66">
        <v>8.2936796699999996E-2</v>
      </c>
      <c r="D117" s="5" t="str">
        <f t="shared" si="19"/>
        <v>N/A</v>
      </c>
      <c r="E117" s="5">
        <v>7.8659446600000002E-2</v>
      </c>
      <c r="F117" s="5" t="str">
        <f t="shared" si="20"/>
        <v>N/A</v>
      </c>
      <c r="G117" s="4">
        <v>7.9221592300000004E-2</v>
      </c>
      <c r="H117" s="5" t="str">
        <f t="shared" si="21"/>
        <v>N/A</v>
      </c>
      <c r="I117" s="6">
        <v>-5.16</v>
      </c>
      <c r="J117" s="6">
        <v>0.7147</v>
      </c>
      <c r="K117" s="105" t="str">
        <f t="shared" si="22"/>
        <v>Yes</v>
      </c>
    </row>
    <row r="118" spans="1:11" x14ac:dyDescent="0.2">
      <c r="A118" s="124" t="s">
        <v>919</v>
      </c>
      <c r="B118" s="22" t="s">
        <v>213</v>
      </c>
      <c r="C118" s="66">
        <v>1.4844889131000001</v>
      </c>
      <c r="D118" s="5" t="str">
        <f t="shared" si="19"/>
        <v>N/A</v>
      </c>
      <c r="E118" s="5">
        <v>1.2705673821000001</v>
      </c>
      <c r="F118" s="5" t="str">
        <f t="shared" si="20"/>
        <v>N/A</v>
      </c>
      <c r="G118" s="4">
        <v>1.2510475515999999</v>
      </c>
      <c r="H118" s="5" t="str">
        <f t="shared" si="21"/>
        <v>N/A</v>
      </c>
      <c r="I118" s="6">
        <v>-14.4</v>
      </c>
      <c r="J118" s="6">
        <v>-1.54</v>
      </c>
      <c r="K118" s="105" t="str">
        <f t="shared" si="22"/>
        <v>Yes</v>
      </c>
    </row>
    <row r="119" spans="1:11" x14ac:dyDescent="0.2">
      <c r="A119" s="124" t="s">
        <v>920</v>
      </c>
      <c r="B119" s="22" t="s">
        <v>213</v>
      </c>
      <c r="C119" s="66">
        <v>15.039530146000001</v>
      </c>
      <c r="D119" s="5" t="str">
        <f t="shared" si="19"/>
        <v>N/A</v>
      </c>
      <c r="E119" s="5">
        <v>17.736744071</v>
      </c>
      <c r="F119" s="5" t="str">
        <f t="shared" si="20"/>
        <v>N/A</v>
      </c>
      <c r="G119" s="4">
        <v>19.037567059000001</v>
      </c>
      <c r="H119" s="5" t="str">
        <f t="shared" si="21"/>
        <v>N/A</v>
      </c>
      <c r="I119" s="6">
        <v>17.93</v>
      </c>
      <c r="J119" s="6">
        <v>7.3339999999999996</v>
      </c>
      <c r="K119" s="105" t="str">
        <f t="shared" si="22"/>
        <v>Yes</v>
      </c>
    </row>
    <row r="120" spans="1:11" x14ac:dyDescent="0.2">
      <c r="A120" s="124" t="s">
        <v>921</v>
      </c>
      <c r="B120" s="22" t="s">
        <v>213</v>
      </c>
      <c r="C120" s="66">
        <v>13.604634305999999</v>
      </c>
      <c r="D120" s="5" t="str">
        <f t="shared" si="19"/>
        <v>N/A</v>
      </c>
      <c r="E120" s="5">
        <v>15.558161497</v>
      </c>
      <c r="F120" s="5" t="str">
        <f t="shared" si="20"/>
        <v>N/A</v>
      </c>
      <c r="G120" s="4">
        <v>16.718344528999999</v>
      </c>
      <c r="H120" s="5" t="str">
        <f t="shared" si="21"/>
        <v>N/A</v>
      </c>
      <c r="I120" s="6">
        <v>14.36</v>
      </c>
      <c r="J120" s="6">
        <v>7.4569999999999999</v>
      </c>
      <c r="K120" s="105" t="str">
        <f t="shared" si="22"/>
        <v>Yes</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1.1731101141</v>
      </c>
      <c r="D123" s="5" t="str">
        <f t="shared" si="19"/>
        <v>N/A</v>
      </c>
      <c r="E123" s="5">
        <v>1.2771332727</v>
      </c>
      <c r="F123" s="5" t="str">
        <f t="shared" si="20"/>
        <v>N/A</v>
      </c>
      <c r="G123" s="4">
        <v>1.3518389989999999</v>
      </c>
      <c r="H123" s="5" t="str">
        <f t="shared" si="21"/>
        <v>N/A</v>
      </c>
      <c r="I123" s="6">
        <v>8.8670000000000009</v>
      </c>
      <c r="J123" s="6">
        <v>5.8490000000000002</v>
      </c>
      <c r="K123" s="105" t="str">
        <f t="shared" si="22"/>
        <v>Yes</v>
      </c>
    </row>
    <row r="124" spans="1:11" x14ac:dyDescent="0.2">
      <c r="A124" s="124" t="s">
        <v>925</v>
      </c>
      <c r="B124" s="22" t="s">
        <v>213</v>
      </c>
      <c r="C124" s="66">
        <v>4.828713E-4</v>
      </c>
      <c r="D124" s="5" t="str">
        <f t="shared" si="19"/>
        <v>N/A</v>
      </c>
      <c r="E124" s="5">
        <v>3.2424150999999998E-3</v>
      </c>
      <c r="F124" s="5" t="str">
        <f t="shared" si="20"/>
        <v>N/A</v>
      </c>
      <c r="G124" s="4">
        <v>5.4035864000000003E-3</v>
      </c>
      <c r="H124" s="5" t="str">
        <f t="shared" si="21"/>
        <v>N/A</v>
      </c>
      <c r="I124" s="6">
        <v>571.5</v>
      </c>
      <c r="J124" s="6">
        <v>66.650000000000006</v>
      </c>
      <c r="K124" s="105" t="str">
        <f t="shared" si="22"/>
        <v>No</v>
      </c>
    </row>
    <row r="125" spans="1:11" x14ac:dyDescent="0.2">
      <c r="A125" s="124" t="s">
        <v>926</v>
      </c>
      <c r="B125" s="22" t="s">
        <v>213</v>
      </c>
      <c r="C125" s="66">
        <v>0</v>
      </c>
      <c r="D125" s="5" t="str">
        <f t="shared" si="19"/>
        <v>N/A</v>
      </c>
      <c r="E125" s="5">
        <v>5.1724240000000003E-4</v>
      </c>
      <c r="F125" s="5" t="str">
        <f t="shared" si="20"/>
        <v>N/A</v>
      </c>
      <c r="G125" s="4">
        <v>8.4127690000000005E-4</v>
      </c>
      <c r="H125" s="5" t="str">
        <f t="shared" si="21"/>
        <v>N/A</v>
      </c>
      <c r="I125" s="6" t="s">
        <v>1748</v>
      </c>
      <c r="J125" s="6">
        <v>62.65</v>
      </c>
      <c r="K125" s="105" t="str">
        <f t="shared" si="22"/>
        <v>No</v>
      </c>
    </row>
    <row r="126" spans="1:11" x14ac:dyDescent="0.2">
      <c r="A126" s="124" t="s">
        <v>927</v>
      </c>
      <c r="B126" s="22" t="s">
        <v>213</v>
      </c>
      <c r="C126" s="66">
        <v>0.1138076341</v>
      </c>
      <c r="D126" s="5" t="str">
        <f t="shared" si="19"/>
        <v>N/A</v>
      </c>
      <c r="E126" s="5">
        <v>7.8389245400000002E-2</v>
      </c>
      <c r="F126" s="5" t="str">
        <f t="shared" si="20"/>
        <v>N/A</v>
      </c>
      <c r="G126" s="4">
        <v>8.7201589400000001E-2</v>
      </c>
      <c r="H126" s="5" t="str">
        <f t="shared" si="21"/>
        <v>N/A</v>
      </c>
      <c r="I126" s="6">
        <v>-31.1</v>
      </c>
      <c r="J126" s="6">
        <v>11.24</v>
      </c>
      <c r="K126" s="105" t="str">
        <f t="shared" si="22"/>
        <v>Yes</v>
      </c>
    </row>
    <row r="127" spans="1:11" x14ac:dyDescent="0.2">
      <c r="A127" s="124" t="s">
        <v>928</v>
      </c>
      <c r="B127" s="22" t="s">
        <v>213</v>
      </c>
      <c r="C127" s="66">
        <v>7.1856364500000006E-2</v>
      </c>
      <c r="D127" s="5" t="str">
        <f t="shared" si="19"/>
        <v>N/A</v>
      </c>
      <c r="E127" s="5">
        <v>7.2236376699999993E-2</v>
      </c>
      <c r="F127" s="5" t="str">
        <f t="shared" si="20"/>
        <v>N/A</v>
      </c>
      <c r="G127" s="4">
        <v>7.2818989599999995E-2</v>
      </c>
      <c r="H127" s="5" t="str">
        <f t="shared" si="21"/>
        <v>N/A</v>
      </c>
      <c r="I127" s="6">
        <v>0.52880000000000005</v>
      </c>
      <c r="J127" s="6">
        <v>0.80649999999999999</v>
      </c>
      <c r="K127" s="105" t="str">
        <f t="shared" si="22"/>
        <v>Yes</v>
      </c>
    </row>
    <row r="128" spans="1:11" x14ac:dyDescent="0.2">
      <c r="A128" s="124" t="s">
        <v>929</v>
      </c>
      <c r="B128" s="22" t="s">
        <v>213</v>
      </c>
      <c r="C128" s="66">
        <v>0</v>
      </c>
      <c r="D128" s="5" t="str">
        <f t="shared" si="19"/>
        <v>N/A</v>
      </c>
      <c r="E128" s="5">
        <v>0.6376633921</v>
      </c>
      <c r="F128" s="5" t="str">
        <f t="shared" si="20"/>
        <v>N/A</v>
      </c>
      <c r="G128" s="4">
        <v>0.69137998540000001</v>
      </c>
      <c r="H128" s="5" t="str">
        <f t="shared" si="21"/>
        <v>N/A</v>
      </c>
      <c r="I128" s="6" t="s">
        <v>1748</v>
      </c>
      <c r="J128" s="6">
        <v>8.4239999999999995</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7.5638856099999999E-2</v>
      </c>
      <c r="D130" s="114" t="str">
        <f t="shared" si="19"/>
        <v>N/A</v>
      </c>
      <c r="E130" s="114">
        <v>0.1094006299</v>
      </c>
      <c r="F130" s="114" t="str">
        <f t="shared" si="20"/>
        <v>N/A</v>
      </c>
      <c r="G130" s="118">
        <v>0.109738104</v>
      </c>
      <c r="H130" s="114" t="str">
        <f t="shared" si="21"/>
        <v>N/A</v>
      </c>
      <c r="I130" s="115">
        <v>44.64</v>
      </c>
      <c r="J130" s="115">
        <v>0.3085</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1813289</v>
      </c>
      <c r="D6" s="5" t="str">
        <f>IF($B6="N/A","N/A",IF(C6&gt;15,"No",IF(C6&lt;-15,"No","Yes")))</f>
        <v>N/A</v>
      </c>
      <c r="E6" s="23">
        <v>1964274</v>
      </c>
      <c r="F6" s="5" t="str">
        <f>IF($B6="N/A","N/A",IF(E6&gt;15,"No",IF(E6&lt;-15,"No","Yes")))</f>
        <v>N/A</v>
      </c>
      <c r="G6" s="23">
        <v>1995380</v>
      </c>
      <c r="H6" s="5" t="str">
        <f>IF($B6="N/A","N/A",IF(G6&gt;15,"No",IF(G6&lt;-15,"No","Yes")))</f>
        <v>N/A</v>
      </c>
      <c r="I6" s="6">
        <v>8.327</v>
      </c>
      <c r="J6" s="6">
        <v>1.5840000000000001</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37.368657726000002</v>
      </c>
      <c r="D9" s="5" t="str">
        <f t="shared" ref="D9:D17" si="1">IF($B9="N/A","N/A",IF(C9&gt;15,"No",IF(C9&lt;-15,"No","Yes")))</f>
        <v>N/A</v>
      </c>
      <c r="E9" s="24">
        <v>37.311133273999999</v>
      </c>
      <c r="F9" s="5" t="str">
        <f>IF($B9="N/A","N/A",IF(E9&gt;15,"No",IF(E9&lt;-15,"No","Yes")))</f>
        <v>N/A</v>
      </c>
      <c r="G9" s="24">
        <v>38.316053083</v>
      </c>
      <c r="H9" s="5" t="str">
        <f>IF($B9="N/A","N/A",IF(G9&gt;15,"No",IF(G9&lt;-15,"No","Yes")))</f>
        <v>N/A</v>
      </c>
      <c r="I9" s="6">
        <v>-0.154</v>
      </c>
      <c r="J9" s="6">
        <v>2.6930000000000001</v>
      </c>
      <c r="K9" s="105" t="str">
        <f t="shared" si="0"/>
        <v>Yes</v>
      </c>
    </row>
    <row r="10" spans="1:11" x14ac:dyDescent="0.2">
      <c r="A10" s="124" t="s">
        <v>16</v>
      </c>
      <c r="B10" s="22" t="s">
        <v>213</v>
      </c>
      <c r="C10" s="57">
        <v>3.0400559425</v>
      </c>
      <c r="D10" s="5" t="str">
        <f t="shared" si="1"/>
        <v>N/A</v>
      </c>
      <c r="E10" s="4">
        <v>3.1198804240000002</v>
      </c>
      <c r="F10" s="5" t="str">
        <f>IF($B10="N/A","N/A",IF(E10&gt;15,"No",IF(E10&lt;-15,"No","Yes")))</f>
        <v>N/A</v>
      </c>
      <c r="G10" s="4">
        <v>2.9304192685000001</v>
      </c>
      <c r="H10" s="5" t="str">
        <f>IF($B10="N/A","N/A",IF(G10&gt;15,"No",IF(G10&lt;-15,"No","Yes")))</f>
        <v>N/A</v>
      </c>
      <c r="I10" s="6">
        <v>2.6259999999999999</v>
      </c>
      <c r="J10" s="6">
        <v>-6.07</v>
      </c>
      <c r="K10" s="105" t="str">
        <f t="shared" si="0"/>
        <v>Yes</v>
      </c>
    </row>
    <row r="11" spans="1:11" x14ac:dyDescent="0.2">
      <c r="A11" s="124" t="s">
        <v>36</v>
      </c>
      <c r="B11" s="22" t="s">
        <v>213</v>
      </c>
      <c r="C11" s="57">
        <v>8.5998983400999993</v>
      </c>
      <c r="D11" s="5" t="str">
        <f t="shared" si="1"/>
        <v>N/A</v>
      </c>
      <c r="E11" s="4">
        <v>9.0773863024000008</v>
      </c>
      <c r="F11" s="5" t="str">
        <f>IF($B11="N/A","N/A",IF(E11&gt;15,"No",IF(E11&lt;-15,"No","Yes")))</f>
        <v>N/A</v>
      </c>
      <c r="G11" s="4">
        <v>12.898149713</v>
      </c>
      <c r="H11" s="5" t="str">
        <f>IF($B11="N/A","N/A",IF(G11&gt;15,"No",IF(G11&lt;-15,"No","Yes")))</f>
        <v>N/A</v>
      </c>
      <c r="I11" s="6">
        <v>5.5519999999999996</v>
      </c>
      <c r="J11" s="6">
        <v>42.09</v>
      </c>
      <c r="K11" s="105" t="str">
        <f t="shared" si="0"/>
        <v>No</v>
      </c>
    </row>
    <row r="12" spans="1:11" x14ac:dyDescent="0.2">
      <c r="A12" s="124" t="s">
        <v>37</v>
      </c>
      <c r="B12" s="22" t="s">
        <v>213</v>
      </c>
      <c r="C12" s="57">
        <v>100</v>
      </c>
      <c r="D12" s="5" t="str">
        <f t="shared" si="1"/>
        <v>N/A</v>
      </c>
      <c r="E12" s="4">
        <v>100</v>
      </c>
      <c r="F12" s="5" t="str">
        <f>IF($B12="N/A","N/A",IF(E12&gt;15,"No",IF(E12&lt;-15,"No","Yes")))</f>
        <v>N/A</v>
      </c>
      <c r="G12" s="4" t="s">
        <v>1748</v>
      </c>
      <c r="H12" s="5" t="str">
        <f>IF($B12="N/A","N/A",IF(G12&gt;15,"No",IF(G12&lt;-15,"No","Yes")))</f>
        <v>N/A</v>
      </c>
      <c r="I12" s="6">
        <v>0</v>
      </c>
      <c r="J12" s="6" t="s">
        <v>1748</v>
      </c>
      <c r="K12" s="105" t="str">
        <f t="shared" si="0"/>
        <v>N/A</v>
      </c>
    </row>
    <row r="13" spans="1:11" x14ac:dyDescent="0.2">
      <c r="A13" s="124" t="s">
        <v>38</v>
      </c>
      <c r="B13" s="22" t="s">
        <v>213</v>
      </c>
      <c r="C13" s="57">
        <v>2.6662923676000001</v>
      </c>
      <c r="D13" s="5" t="str">
        <f t="shared" si="1"/>
        <v>N/A</v>
      </c>
      <c r="E13" s="4">
        <v>2.3587156158</v>
      </c>
      <c r="F13" s="5" t="str">
        <f>IF($B13="N/A","N/A",IF(E13&gt;15,"No",IF(E13&lt;-15,"No","Yes")))</f>
        <v>N/A</v>
      </c>
      <c r="G13" s="4">
        <v>2.4338504082000001</v>
      </c>
      <c r="H13" s="5" t="str">
        <f>IF($B13="N/A","N/A",IF(G13&gt;15,"No",IF(G13&lt;-15,"No","Yes")))</f>
        <v>N/A</v>
      </c>
      <c r="I13" s="6">
        <v>-11.5</v>
      </c>
      <c r="J13" s="6">
        <v>3.1850000000000001</v>
      </c>
      <c r="K13" s="105" t="str">
        <f t="shared" si="0"/>
        <v>Yes</v>
      </c>
    </row>
    <row r="14" spans="1:11" x14ac:dyDescent="0.2">
      <c r="A14" s="124" t="s">
        <v>671</v>
      </c>
      <c r="B14" s="22" t="s">
        <v>213</v>
      </c>
      <c r="C14" s="57">
        <v>33.411827899000002</v>
      </c>
      <c r="D14" s="5" t="str">
        <f t="shared" si="1"/>
        <v>N/A</v>
      </c>
      <c r="E14" s="4">
        <v>39.879976010999997</v>
      </c>
      <c r="F14" s="5" t="str">
        <f t="shared" ref="F14:F33" si="2">IF($B14="N/A","N/A",IF(E14&gt;15,"No",IF(E14&lt;-15,"No","Yes")))</f>
        <v>N/A</v>
      </c>
      <c r="G14" s="4">
        <v>46.764726518000003</v>
      </c>
      <c r="H14" s="5" t="str">
        <f t="shared" ref="H14:H33" si="3">IF($B14="N/A","N/A",IF(G14&gt;15,"No",IF(G14&lt;-15,"No","Yes")))</f>
        <v>N/A</v>
      </c>
      <c r="I14" s="6">
        <v>19.36</v>
      </c>
      <c r="J14" s="6">
        <v>17.260000000000002</v>
      </c>
      <c r="K14" s="105" t="str">
        <f t="shared" ref="K14:K30" si="4">IF(J14="Div by 0", "N/A", IF(J14="N/A","N/A", IF(J14&gt;30, "No", IF(J14&lt;-30, "No", "Yes"))))</f>
        <v>Yes</v>
      </c>
    </row>
    <row r="15" spans="1:11" x14ac:dyDescent="0.2">
      <c r="A15" s="124" t="s">
        <v>672</v>
      </c>
      <c r="B15" s="22" t="s">
        <v>213</v>
      </c>
      <c r="C15" s="57">
        <v>0.87040730960000001</v>
      </c>
      <c r="D15" s="5" t="str">
        <f t="shared" si="1"/>
        <v>N/A</v>
      </c>
      <c r="E15" s="4">
        <v>0.9062381317</v>
      </c>
      <c r="F15" s="5" t="str">
        <f t="shared" si="2"/>
        <v>N/A</v>
      </c>
      <c r="G15" s="4">
        <v>1.1563712175</v>
      </c>
      <c r="H15" s="5" t="str">
        <f t="shared" si="3"/>
        <v>N/A</v>
      </c>
      <c r="I15" s="6">
        <v>4.117</v>
      </c>
      <c r="J15" s="6">
        <v>27.6</v>
      </c>
      <c r="K15" s="105" t="str">
        <f t="shared" si="4"/>
        <v>Yes</v>
      </c>
    </row>
    <row r="16" spans="1:11" x14ac:dyDescent="0.2">
      <c r="A16" s="124" t="s">
        <v>379</v>
      </c>
      <c r="B16" s="22" t="s">
        <v>213</v>
      </c>
      <c r="C16" s="57">
        <v>6.2927641429000003</v>
      </c>
      <c r="D16" s="5" t="str">
        <f t="shared" si="1"/>
        <v>N/A</v>
      </c>
      <c r="E16" s="4">
        <v>11.328358466999999</v>
      </c>
      <c r="F16" s="5" t="str">
        <f t="shared" si="2"/>
        <v>N/A</v>
      </c>
      <c r="G16" s="4">
        <v>4.7453617857000001</v>
      </c>
      <c r="H16" s="5" t="str">
        <f t="shared" si="3"/>
        <v>N/A</v>
      </c>
      <c r="I16" s="6">
        <v>80.02</v>
      </c>
      <c r="J16" s="6">
        <v>-58.1</v>
      </c>
      <c r="K16" s="105" t="str">
        <f t="shared" si="4"/>
        <v>No</v>
      </c>
    </row>
    <row r="17" spans="1:11" x14ac:dyDescent="0.2">
      <c r="A17" s="124" t="s">
        <v>380</v>
      </c>
      <c r="B17" s="22" t="s">
        <v>213</v>
      </c>
      <c r="C17" s="57">
        <v>7.2633761083000001</v>
      </c>
      <c r="D17" s="5" t="str">
        <f t="shared" si="1"/>
        <v>N/A</v>
      </c>
      <c r="E17" s="4">
        <v>9.4228198305999999</v>
      </c>
      <c r="F17" s="5" t="str">
        <f t="shared" si="2"/>
        <v>N/A</v>
      </c>
      <c r="G17" s="4">
        <v>7.4544197094999998</v>
      </c>
      <c r="H17" s="5" t="str">
        <f t="shared" si="3"/>
        <v>N/A</v>
      </c>
      <c r="I17" s="6">
        <v>29.73</v>
      </c>
      <c r="J17" s="6">
        <v>-20.9</v>
      </c>
      <c r="K17" s="105" t="str">
        <f t="shared" si="4"/>
        <v>Yes</v>
      </c>
    </row>
    <row r="18" spans="1:11" x14ac:dyDescent="0.2">
      <c r="A18" s="124" t="s">
        <v>381</v>
      </c>
      <c r="B18" s="22" t="s">
        <v>213</v>
      </c>
      <c r="C18" s="57">
        <v>3.8603880000000001E-4</v>
      </c>
      <c r="D18" s="5" t="str">
        <f t="shared" ref="D18:D33" si="5">IF($B18="N/A","N/A",IF(C18&gt;15,"No",IF(C18&lt;-15,"No","Yes")))</f>
        <v>N/A</v>
      </c>
      <c r="E18" s="4">
        <v>5.0909399999999997E-5</v>
      </c>
      <c r="F18" s="5" t="str">
        <f t="shared" si="2"/>
        <v>N/A</v>
      </c>
      <c r="G18" s="4">
        <v>0</v>
      </c>
      <c r="H18" s="5" t="str">
        <f t="shared" si="3"/>
        <v>N/A</v>
      </c>
      <c r="I18" s="6">
        <v>-86.8</v>
      </c>
      <c r="J18" s="6">
        <v>-100</v>
      </c>
      <c r="K18" s="105" t="str">
        <f t="shared" si="4"/>
        <v>No</v>
      </c>
    </row>
    <row r="19" spans="1:11" x14ac:dyDescent="0.2">
      <c r="A19" s="124" t="s">
        <v>382</v>
      </c>
      <c r="B19" s="22" t="s">
        <v>213</v>
      </c>
      <c r="C19" s="57">
        <v>25.830796966000001</v>
      </c>
      <c r="D19" s="5" t="str">
        <f t="shared" si="5"/>
        <v>N/A</v>
      </c>
      <c r="E19" s="4">
        <v>19.442908677999998</v>
      </c>
      <c r="F19" s="5" t="str">
        <f t="shared" si="2"/>
        <v>N/A</v>
      </c>
      <c r="G19" s="4">
        <v>18.839769868000001</v>
      </c>
      <c r="H19" s="5" t="str">
        <f t="shared" si="3"/>
        <v>N/A</v>
      </c>
      <c r="I19" s="6">
        <v>-24.7</v>
      </c>
      <c r="J19" s="6">
        <v>-3.1</v>
      </c>
      <c r="K19" s="105" t="str">
        <f t="shared" si="4"/>
        <v>Yes</v>
      </c>
    </row>
    <row r="20" spans="1:11" x14ac:dyDescent="0.2">
      <c r="A20" s="124" t="s">
        <v>384</v>
      </c>
      <c r="B20" s="22" t="s">
        <v>213</v>
      </c>
      <c r="C20" s="57">
        <v>0.51911195619999995</v>
      </c>
      <c r="D20" s="5" t="str">
        <f t="shared" si="5"/>
        <v>N/A</v>
      </c>
      <c r="E20" s="4">
        <v>0.27165252909999998</v>
      </c>
      <c r="F20" s="5" t="str">
        <f t="shared" si="2"/>
        <v>N/A</v>
      </c>
      <c r="G20" s="4">
        <v>0.1844761399</v>
      </c>
      <c r="H20" s="5" t="str">
        <f t="shared" si="3"/>
        <v>N/A</v>
      </c>
      <c r="I20" s="6">
        <v>-47.7</v>
      </c>
      <c r="J20" s="6">
        <v>-32.1</v>
      </c>
      <c r="K20" s="105" t="str">
        <f t="shared" si="4"/>
        <v>No</v>
      </c>
    </row>
    <row r="21" spans="1:11" x14ac:dyDescent="0.2">
      <c r="A21" s="124" t="s">
        <v>385</v>
      </c>
      <c r="B21" s="22" t="s">
        <v>213</v>
      </c>
      <c r="C21" s="57">
        <v>15.083916574</v>
      </c>
      <c r="D21" s="5" t="str">
        <f t="shared" si="5"/>
        <v>N/A</v>
      </c>
      <c r="E21" s="4">
        <v>10.033325290000001</v>
      </c>
      <c r="F21" s="5" t="str">
        <f t="shared" si="2"/>
        <v>N/A</v>
      </c>
      <c r="G21" s="4">
        <v>11.867163146999999</v>
      </c>
      <c r="H21" s="5" t="str">
        <f t="shared" si="3"/>
        <v>N/A</v>
      </c>
      <c r="I21" s="6">
        <v>-33.5</v>
      </c>
      <c r="J21" s="6">
        <v>18.28</v>
      </c>
      <c r="K21" s="105" t="str">
        <f t="shared" si="4"/>
        <v>Yes</v>
      </c>
    </row>
    <row r="22" spans="1:11" x14ac:dyDescent="0.2">
      <c r="A22" s="124" t="s">
        <v>386</v>
      </c>
      <c r="B22" s="22" t="s">
        <v>213</v>
      </c>
      <c r="C22" s="57">
        <v>8.7674937640999993</v>
      </c>
      <c r="D22" s="5" t="str">
        <f t="shared" si="5"/>
        <v>N/A</v>
      </c>
      <c r="E22" s="4">
        <v>7.5538341392000001</v>
      </c>
      <c r="F22" s="5" t="str">
        <f t="shared" si="2"/>
        <v>N/A</v>
      </c>
      <c r="G22" s="4">
        <v>7.4673996933</v>
      </c>
      <c r="H22" s="5" t="str">
        <f t="shared" si="3"/>
        <v>N/A</v>
      </c>
      <c r="I22" s="6">
        <v>-13.8</v>
      </c>
      <c r="J22" s="6">
        <v>-1.1399999999999999</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2.1507878999999998E-3</v>
      </c>
      <c r="D25" s="5" t="str">
        <f t="shared" si="5"/>
        <v>N/A</v>
      </c>
      <c r="E25" s="4">
        <v>1.1709161E-3</v>
      </c>
      <c r="F25" s="5" t="str">
        <f t="shared" si="2"/>
        <v>N/A</v>
      </c>
      <c r="G25" s="4">
        <v>2.47571891E-2</v>
      </c>
      <c r="H25" s="5" t="str">
        <f t="shared" si="3"/>
        <v>N/A</v>
      </c>
      <c r="I25" s="6">
        <v>-45.6</v>
      </c>
      <c r="J25" s="6">
        <v>2014</v>
      </c>
      <c r="K25" s="105" t="str">
        <f t="shared" si="4"/>
        <v>No</v>
      </c>
    </row>
    <row r="26" spans="1:11" x14ac:dyDescent="0.2">
      <c r="A26" s="124" t="s">
        <v>392</v>
      </c>
      <c r="B26" s="22" t="s">
        <v>213</v>
      </c>
      <c r="C26" s="57">
        <v>0.1222088702</v>
      </c>
      <c r="D26" s="5" t="str">
        <f t="shared" si="5"/>
        <v>N/A</v>
      </c>
      <c r="E26" s="4">
        <v>0.254343335</v>
      </c>
      <c r="F26" s="5" t="str">
        <f t="shared" si="2"/>
        <v>N/A</v>
      </c>
      <c r="G26" s="4">
        <v>0.21755254639999999</v>
      </c>
      <c r="H26" s="5" t="str">
        <f t="shared" si="3"/>
        <v>N/A</v>
      </c>
      <c r="I26" s="6">
        <v>108.1</v>
      </c>
      <c r="J26" s="6">
        <v>-14.5</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1.4896136247</v>
      </c>
      <c r="D29" s="5" t="str">
        <f t="shared" si="5"/>
        <v>N/A</v>
      </c>
      <c r="E29" s="4">
        <v>0.56830157100000001</v>
      </c>
      <c r="F29" s="5" t="str">
        <f t="shared" si="2"/>
        <v>N/A</v>
      </c>
      <c r="G29" s="4">
        <v>0.50451543060000004</v>
      </c>
      <c r="H29" s="5" t="str">
        <f t="shared" si="3"/>
        <v>N/A</v>
      </c>
      <c r="I29" s="6">
        <v>-61.8</v>
      </c>
      <c r="J29" s="6">
        <v>-11.2</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99.997408024999999</v>
      </c>
      <c r="D31" s="5" t="str">
        <f t="shared" si="5"/>
        <v>N/A</v>
      </c>
      <c r="E31" s="4">
        <v>99.982894443000006</v>
      </c>
      <c r="F31" s="5" t="str">
        <f t="shared" si="2"/>
        <v>N/A</v>
      </c>
      <c r="G31" s="4">
        <v>99.827952569999994</v>
      </c>
      <c r="H31" s="5" t="str">
        <f t="shared" si="3"/>
        <v>N/A</v>
      </c>
      <c r="I31" s="6">
        <v>-1.4999999999999999E-2</v>
      </c>
      <c r="J31" s="6">
        <v>-0.155</v>
      </c>
      <c r="K31" s="105" t="str">
        <f t="shared" ref="K31:K43" si="6">IF(J31="Div by 0", "N/A", IF(J31="N/A","N/A", IF(J31&gt;30, "No", IF(J31&lt;-30, "No", "Yes"))))</f>
        <v>Yes</v>
      </c>
    </row>
    <row r="32" spans="1:11" x14ac:dyDescent="0.2">
      <c r="A32" s="124" t="s">
        <v>39</v>
      </c>
      <c r="B32" s="22" t="s">
        <v>267</v>
      </c>
      <c r="C32" s="57">
        <v>99.996829739000006</v>
      </c>
      <c r="D32" s="5" t="str">
        <f>IF($B32="N/A","N/A",IF(C32&gt;100,"No",IF(C32&lt;85,"No","Yes")))</f>
        <v>Yes</v>
      </c>
      <c r="E32" s="4">
        <v>99.987153242999995</v>
      </c>
      <c r="F32" s="5" t="str">
        <f>IF($B32="N/A","N/A",IF(E32&gt;100,"No",IF(E32&lt;85,"No","Yes")))</f>
        <v>Yes</v>
      </c>
      <c r="G32" s="4">
        <v>99.970932356999995</v>
      </c>
      <c r="H32" s="5" t="str">
        <f>IF($B32="N/A","N/A",IF(G32&gt;100,"No",IF(G32&lt;85,"No","Yes")))</f>
        <v>Yes</v>
      </c>
      <c r="I32" s="6">
        <v>-0.01</v>
      </c>
      <c r="J32" s="6">
        <v>-1.6E-2</v>
      </c>
      <c r="K32" s="105" t="str">
        <f t="shared" si="6"/>
        <v>Yes</v>
      </c>
    </row>
    <row r="33" spans="1:11" x14ac:dyDescent="0.2">
      <c r="A33" s="124" t="s">
        <v>905</v>
      </c>
      <c r="B33" s="22" t="s">
        <v>213</v>
      </c>
      <c r="C33" s="57">
        <v>59.905737899000002</v>
      </c>
      <c r="D33" s="5" t="str">
        <f t="shared" si="5"/>
        <v>N/A</v>
      </c>
      <c r="E33" s="4">
        <v>63.523492085999997</v>
      </c>
      <c r="F33" s="5" t="str">
        <f t="shared" si="2"/>
        <v>N/A</v>
      </c>
      <c r="G33" s="4">
        <v>67.880119300000004</v>
      </c>
      <c r="H33" s="5" t="str">
        <f t="shared" si="3"/>
        <v>N/A</v>
      </c>
      <c r="I33" s="6">
        <v>6.0389999999999997</v>
      </c>
      <c r="J33" s="6">
        <v>6.8579999999999997</v>
      </c>
      <c r="K33" s="105" t="str">
        <f t="shared" si="6"/>
        <v>Yes</v>
      </c>
    </row>
    <row r="34" spans="1:11" x14ac:dyDescent="0.2">
      <c r="A34" s="124" t="s">
        <v>846</v>
      </c>
      <c r="B34" s="22" t="s">
        <v>268</v>
      </c>
      <c r="C34" s="57">
        <v>5.2851191402</v>
      </c>
      <c r="D34" s="5" t="str">
        <f>IF($B34="N/A","N/A",IF(C34&gt;25,"No",IF(C34&lt;5,"No","Yes")))</f>
        <v>Yes</v>
      </c>
      <c r="E34" s="4">
        <v>5.3485904341000001</v>
      </c>
      <c r="F34" s="5" t="str">
        <f>IF($B34="N/A","N/A",IF(E34&gt;25,"No",IF(E34&lt;5,"No","Yes")))</f>
        <v>Yes</v>
      </c>
      <c r="G34" s="4">
        <v>5.4279054613</v>
      </c>
      <c r="H34" s="5" t="str">
        <f>IF($B34="N/A","N/A",IF(G34&gt;25,"No",IF(G34&lt;5,"No","Yes")))</f>
        <v>Yes</v>
      </c>
      <c r="I34" s="6">
        <v>1.2010000000000001</v>
      </c>
      <c r="J34" s="6">
        <v>1.4830000000000001</v>
      </c>
      <c r="K34" s="105" t="str">
        <f t="shared" si="6"/>
        <v>Yes</v>
      </c>
    </row>
    <row r="35" spans="1:11" x14ac:dyDescent="0.2">
      <c r="A35" s="124" t="s">
        <v>847</v>
      </c>
      <c r="B35" s="22" t="s">
        <v>269</v>
      </c>
      <c r="C35" s="57">
        <v>39.899252279000002</v>
      </c>
      <c r="D35" s="5" t="str">
        <f>IF($B35="N/A","N/A",IF(C35&gt;70,"No",IF(C35&lt;40,"No","Yes")))</f>
        <v>No</v>
      </c>
      <c r="E35" s="4">
        <v>41.258939945999998</v>
      </c>
      <c r="F35" s="5" t="str">
        <f>IF($B35="N/A","N/A",IF(E35&gt;70,"No",IF(E35&lt;40,"No","Yes")))</f>
        <v>Yes</v>
      </c>
      <c r="G35" s="4">
        <v>42.947528222000003</v>
      </c>
      <c r="H35" s="5" t="str">
        <f>IF($B35="N/A","N/A",IF(G35&gt;70,"No",IF(G35&lt;40,"No","Yes")))</f>
        <v>Yes</v>
      </c>
      <c r="I35" s="6">
        <v>3.4079999999999999</v>
      </c>
      <c r="J35" s="6">
        <v>4.093</v>
      </c>
      <c r="K35" s="105" t="str">
        <f t="shared" si="6"/>
        <v>Yes</v>
      </c>
    </row>
    <row r="36" spans="1:11" x14ac:dyDescent="0.2">
      <c r="A36" s="124" t="s">
        <v>848</v>
      </c>
      <c r="B36" s="22" t="s">
        <v>270</v>
      </c>
      <c r="C36" s="57">
        <v>54.815628580999999</v>
      </c>
      <c r="D36" s="5" t="str">
        <f>IF($B36="N/A","N/A",IF(C36&gt;55,"No",IF(C36&lt;20,"No","Yes")))</f>
        <v>Yes</v>
      </c>
      <c r="E36" s="4">
        <v>53.39246962</v>
      </c>
      <c r="F36" s="5" t="str">
        <f>IF($B36="N/A","N/A",IF(E36&gt;55,"No",IF(E36&lt;20,"No","Yes")))</f>
        <v>Yes</v>
      </c>
      <c r="G36" s="4">
        <v>51.624566315999999</v>
      </c>
      <c r="H36" s="5" t="str">
        <f>IF($B36="N/A","N/A",IF(G36&gt;55,"No",IF(G36&lt;20,"No","Yes")))</f>
        <v>Yes</v>
      </c>
      <c r="I36" s="6">
        <v>-2.6</v>
      </c>
      <c r="J36" s="6">
        <v>-3.31</v>
      </c>
      <c r="K36" s="105" t="str">
        <f t="shared" si="6"/>
        <v>Yes</v>
      </c>
    </row>
    <row r="37" spans="1:11" x14ac:dyDescent="0.2">
      <c r="A37" s="124" t="s">
        <v>163</v>
      </c>
      <c r="B37" s="22" t="s">
        <v>246</v>
      </c>
      <c r="C37" s="57">
        <v>80.152584613000002</v>
      </c>
      <c r="D37" s="5" t="str">
        <f>IF($B37="N/A","N/A",IF(C37&gt;95,"Yes","No"))</f>
        <v>No</v>
      </c>
      <c r="E37" s="4">
        <v>81.665847025000005</v>
      </c>
      <c r="F37" s="5" t="str">
        <f>IF($B37="N/A","N/A",IF(E37&gt;95,"Yes","No"))</f>
        <v>No</v>
      </c>
      <c r="G37" s="4">
        <v>83.701199771000006</v>
      </c>
      <c r="H37" s="5" t="str">
        <f>IF($B37="N/A","N/A",IF(G37&gt;95,"Yes","No"))</f>
        <v>No</v>
      </c>
      <c r="I37" s="6">
        <v>1.8879999999999999</v>
      </c>
      <c r="J37" s="6">
        <v>2.492</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v>100</v>
      </c>
      <c r="D39" s="5" t="str">
        <f t="shared" si="7"/>
        <v>N/A</v>
      </c>
      <c r="E39" s="4">
        <v>100</v>
      </c>
      <c r="F39" s="5" t="str">
        <f>IF($B39="N/A","N/A",IF(E39&gt;15,"No",IF(E39&lt;-15,"No","Yes")))</f>
        <v>N/A</v>
      </c>
      <c r="G39" s="4" t="s">
        <v>1748</v>
      </c>
      <c r="H39" s="5" t="str">
        <f>IF($B39="N/A","N/A",IF(G39&gt;15,"No",IF(G39&lt;-15,"No","Yes")))</f>
        <v>N/A</v>
      </c>
      <c r="I39" s="6">
        <v>0</v>
      </c>
      <c r="J39" s="6" t="s">
        <v>1748</v>
      </c>
      <c r="K39" s="105" t="str">
        <f t="shared" si="6"/>
        <v>N/A</v>
      </c>
    </row>
    <row r="40" spans="1:11" x14ac:dyDescent="0.2">
      <c r="A40" s="124" t="s">
        <v>43</v>
      </c>
      <c r="B40" s="22" t="s">
        <v>223</v>
      </c>
      <c r="C40" s="57">
        <v>85.063819168999999</v>
      </c>
      <c r="D40" s="5" t="str">
        <f>IF($B40="N/A","N/A",IF(C40&gt;100,"No",IF(C40&lt;98,"No","Yes")))</f>
        <v>No</v>
      </c>
      <c r="E40" s="4">
        <v>91.463600177999993</v>
      </c>
      <c r="F40" s="5" t="str">
        <f>IF($B40="N/A","N/A",IF(E40&gt;100,"No",IF(E40&lt;98,"No","Yes")))</f>
        <v>No</v>
      </c>
      <c r="G40" s="4">
        <v>87.114272064999994</v>
      </c>
      <c r="H40" s="5" t="str">
        <f>IF($B40="N/A","N/A",IF(G40&gt;100,"No",IF(G40&lt;98,"No","Yes")))</f>
        <v>No</v>
      </c>
      <c r="I40" s="6">
        <v>7.524</v>
      </c>
      <c r="J40" s="6">
        <v>-4.76</v>
      </c>
      <c r="K40" s="105" t="str">
        <f t="shared" si="6"/>
        <v>Yes</v>
      </c>
    </row>
    <row r="41" spans="1:11" x14ac:dyDescent="0.2">
      <c r="A41" s="124" t="s">
        <v>44</v>
      </c>
      <c r="B41" s="22" t="s">
        <v>213</v>
      </c>
      <c r="C41" s="57">
        <v>66.815352711000003</v>
      </c>
      <c r="D41" s="5" t="str">
        <f t="shared" si="7"/>
        <v>N/A</v>
      </c>
      <c r="E41" s="4">
        <v>72.383163324999998</v>
      </c>
      <c r="F41" s="5" t="str">
        <f t="shared" ref="F41:F47" si="8">IF($B41="N/A","N/A",IF(E41&gt;15,"No",IF(E41&lt;-15,"No","Yes")))</f>
        <v>N/A</v>
      </c>
      <c r="G41" s="4">
        <v>73.482433088999997</v>
      </c>
      <c r="H41" s="5" t="str">
        <f t="shared" ref="H41:H47" si="9">IF($B41="N/A","N/A",IF(G41&gt;15,"No",IF(G41&lt;-15,"No","Yes")))</f>
        <v>N/A</v>
      </c>
      <c r="I41" s="6">
        <v>8.3330000000000002</v>
      </c>
      <c r="J41" s="6">
        <v>1.5189999999999999</v>
      </c>
      <c r="K41" s="105" t="str">
        <f t="shared" si="6"/>
        <v>Yes</v>
      </c>
    </row>
    <row r="42" spans="1:11" x14ac:dyDescent="0.2">
      <c r="A42" s="124" t="s">
        <v>45</v>
      </c>
      <c r="B42" s="22" t="s">
        <v>213</v>
      </c>
      <c r="C42" s="57">
        <v>33.16022177</v>
      </c>
      <c r="D42" s="5" t="str">
        <f t="shared" si="7"/>
        <v>N/A</v>
      </c>
      <c r="E42" s="4">
        <v>27.585293313000001</v>
      </c>
      <c r="F42" s="5" t="str">
        <f t="shared" si="8"/>
        <v>N/A</v>
      </c>
      <c r="G42" s="4">
        <v>26.466014871999999</v>
      </c>
      <c r="H42" s="5" t="str">
        <f t="shared" si="9"/>
        <v>N/A</v>
      </c>
      <c r="I42" s="6">
        <v>-16.8</v>
      </c>
      <c r="J42" s="6">
        <v>-4.0599999999999996</v>
      </c>
      <c r="K42" s="105" t="str">
        <f t="shared" si="6"/>
        <v>Yes</v>
      </c>
    </row>
    <row r="43" spans="1:11" x14ac:dyDescent="0.2">
      <c r="A43" s="124" t="s">
        <v>50</v>
      </c>
      <c r="B43" s="22" t="s">
        <v>213</v>
      </c>
      <c r="C43" s="57">
        <v>2.4425518699999999E-2</v>
      </c>
      <c r="D43" s="5" t="str">
        <f t="shared" si="7"/>
        <v>N/A</v>
      </c>
      <c r="E43" s="4">
        <v>3.1543361800000003E-2</v>
      </c>
      <c r="F43" s="5" t="str">
        <f t="shared" si="8"/>
        <v>N/A</v>
      </c>
      <c r="G43" s="4">
        <v>5.1552039700000003E-2</v>
      </c>
      <c r="H43" s="5" t="str">
        <f t="shared" si="9"/>
        <v>N/A</v>
      </c>
      <c r="I43" s="6">
        <v>29.14</v>
      </c>
      <c r="J43" s="6">
        <v>63.43</v>
      </c>
      <c r="K43" s="105" t="str">
        <f t="shared" si="6"/>
        <v>No</v>
      </c>
    </row>
    <row r="44" spans="1:11" x14ac:dyDescent="0.2">
      <c r="A44" s="124" t="s">
        <v>908</v>
      </c>
      <c r="B44" s="22" t="s">
        <v>213</v>
      </c>
      <c r="C44" s="57">
        <v>76.172744664999996</v>
      </c>
      <c r="D44" s="5" t="str">
        <f t="shared" si="7"/>
        <v>N/A</v>
      </c>
      <c r="E44" s="4">
        <v>82.433102509999998</v>
      </c>
      <c r="F44" s="5" t="str">
        <f t="shared" si="8"/>
        <v>N/A</v>
      </c>
      <c r="G44" s="4">
        <v>80.827461435999993</v>
      </c>
      <c r="H44" s="5" t="str">
        <f t="shared" si="9"/>
        <v>N/A</v>
      </c>
      <c r="I44" s="6">
        <v>8.2189999999999994</v>
      </c>
      <c r="J44" s="6">
        <v>-1.95</v>
      </c>
      <c r="K44" s="105" t="str">
        <f>IF(J44="Div by 0", "N/A", IF(J44="N/A","N/A", IF(J44&gt;30, "No", IF(J44&lt;-30, "No", "Yes"))))</f>
        <v>Yes</v>
      </c>
    </row>
    <row r="45" spans="1:11" x14ac:dyDescent="0.2">
      <c r="A45" s="124" t="s">
        <v>909</v>
      </c>
      <c r="B45" s="22" t="s">
        <v>213</v>
      </c>
      <c r="C45" s="57">
        <v>23.825104547999999</v>
      </c>
      <c r="D45" s="5" t="str">
        <f t="shared" si="7"/>
        <v>N/A</v>
      </c>
      <c r="E45" s="4">
        <v>17.565726573999999</v>
      </c>
      <c r="F45" s="5" t="str">
        <f t="shared" si="8"/>
        <v>N/A</v>
      </c>
      <c r="G45" s="4">
        <v>19.147781375000001</v>
      </c>
      <c r="H45" s="5" t="str">
        <f t="shared" si="9"/>
        <v>N/A</v>
      </c>
      <c r="I45" s="6">
        <v>-26.3</v>
      </c>
      <c r="J45" s="6">
        <v>9.0060000000000002</v>
      </c>
      <c r="K45" s="105" t="str">
        <f>IF(J45="Div by 0", "N/A", IF(J45="N/A","N/A", IF(J45&gt;30, "No", IF(J45&lt;-30, "No", "Yes"))))</f>
        <v>Yes</v>
      </c>
    </row>
    <row r="46" spans="1:11" x14ac:dyDescent="0.2">
      <c r="A46" s="124" t="s">
        <v>932</v>
      </c>
      <c r="B46" s="22" t="s">
        <v>213</v>
      </c>
      <c r="C46" s="57">
        <v>3.8603880000000001E-4</v>
      </c>
      <c r="D46" s="5" t="str">
        <f t="shared" si="7"/>
        <v>N/A</v>
      </c>
      <c r="E46" s="4">
        <v>5.0909399999999997E-5</v>
      </c>
      <c r="F46" s="5" t="str">
        <f t="shared" si="8"/>
        <v>N/A</v>
      </c>
      <c r="G46" s="4">
        <v>0</v>
      </c>
      <c r="H46" s="5" t="str">
        <f t="shared" si="9"/>
        <v>N/A</v>
      </c>
      <c r="I46" s="6">
        <v>-86.8</v>
      </c>
      <c r="J46" s="6">
        <v>-100</v>
      </c>
      <c r="K46" s="105" t="str">
        <f>IF(J46="Div by 0", "N/A", IF(J46="N/A","N/A", IF(J46&gt;30, "No", IF(J46&lt;-30, "No", "Yes"))))</f>
        <v>No</v>
      </c>
    </row>
    <row r="47" spans="1:11" x14ac:dyDescent="0.2">
      <c r="A47" s="131" t="s">
        <v>920</v>
      </c>
      <c r="B47" s="113" t="s">
        <v>213</v>
      </c>
      <c r="C47" s="130">
        <v>2.1507878999999998E-3</v>
      </c>
      <c r="D47" s="114" t="str">
        <f t="shared" si="7"/>
        <v>N/A</v>
      </c>
      <c r="E47" s="118">
        <v>1.1709161E-3</v>
      </c>
      <c r="F47" s="114" t="str">
        <f t="shared" si="8"/>
        <v>N/A</v>
      </c>
      <c r="G47" s="118">
        <v>2.47571891E-2</v>
      </c>
      <c r="H47" s="114" t="str">
        <f t="shared" si="9"/>
        <v>N/A</v>
      </c>
      <c r="I47" s="115">
        <v>-45.6</v>
      </c>
      <c r="J47" s="115">
        <v>2014</v>
      </c>
      <c r="K47" s="116" t="str">
        <f>IF(J47="Div by 0", "N/A", IF(J47="N/A","N/A", IF(J47&gt;30, "No", IF(J47&lt;-30, "No", "Yes"))))</f>
        <v>No</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8671550</v>
      </c>
      <c r="D6" s="5" t="str">
        <f t="shared" ref="D6:D15" si="0">IF($B6="N/A","N/A",IF(C6&lt;0,"No","Yes"))</f>
        <v>N/A</v>
      </c>
      <c r="E6" s="56">
        <v>12280533</v>
      </c>
      <c r="F6" s="5" t="str">
        <f t="shared" ref="F6:F15" si="1">IF($B6="N/A","N/A",IF(E6&lt;0,"No","Yes"))</f>
        <v>N/A</v>
      </c>
      <c r="G6" s="56">
        <v>14062531</v>
      </c>
      <c r="H6" s="5" t="str">
        <f t="shared" ref="H6:H15" si="2">IF($B6="N/A","N/A",IF(G6&lt;0,"No","Yes"))</f>
        <v>N/A</v>
      </c>
      <c r="I6" s="6">
        <v>41.62</v>
      </c>
      <c r="J6" s="6">
        <v>14.51</v>
      </c>
      <c r="K6" s="105" t="str">
        <f t="shared" ref="K6:K15" si="3">IF(J6="Div by 0", "N/A", IF(J6="N/A","N/A", IF(J6&gt;30, "No", IF(J6&lt;-30, "No", "Yes"))))</f>
        <v>Yes</v>
      </c>
    </row>
    <row r="7" spans="1:11" x14ac:dyDescent="0.2">
      <c r="A7" s="125" t="s">
        <v>442</v>
      </c>
      <c r="B7" s="3" t="s">
        <v>213</v>
      </c>
      <c r="C7" s="57">
        <v>0.34452894810000001</v>
      </c>
      <c r="D7" s="5" t="str">
        <f t="shared" si="0"/>
        <v>N/A</v>
      </c>
      <c r="E7" s="57">
        <v>0.4727237816</v>
      </c>
      <c r="F7" s="5" t="str">
        <f t="shared" si="1"/>
        <v>N/A</v>
      </c>
      <c r="G7" s="57">
        <v>0.39220535760000003</v>
      </c>
      <c r="H7" s="5" t="str">
        <f t="shared" si="2"/>
        <v>N/A</v>
      </c>
      <c r="I7" s="6">
        <v>37.21</v>
      </c>
      <c r="J7" s="6">
        <v>-17</v>
      </c>
      <c r="K7" s="105" t="str">
        <f t="shared" si="3"/>
        <v>Yes</v>
      </c>
    </row>
    <row r="8" spans="1:11" x14ac:dyDescent="0.2">
      <c r="A8" s="125" t="s">
        <v>443</v>
      </c>
      <c r="B8" s="3" t="s">
        <v>213</v>
      </c>
      <c r="C8" s="57">
        <v>32.261706384999997</v>
      </c>
      <c r="D8" s="5" t="str">
        <f t="shared" si="0"/>
        <v>N/A</v>
      </c>
      <c r="E8" s="57">
        <v>32.670910945000003</v>
      </c>
      <c r="F8" s="5" t="str">
        <f t="shared" si="1"/>
        <v>N/A</v>
      </c>
      <c r="G8" s="57">
        <v>29.292721203999999</v>
      </c>
      <c r="H8" s="5" t="str">
        <f t="shared" si="2"/>
        <v>N/A</v>
      </c>
      <c r="I8" s="6">
        <v>1.268</v>
      </c>
      <c r="J8" s="6">
        <v>-10.3</v>
      </c>
      <c r="K8" s="105" t="str">
        <f t="shared" si="3"/>
        <v>Yes</v>
      </c>
    </row>
    <row r="9" spans="1:11" x14ac:dyDescent="0.2">
      <c r="A9" s="125" t="s">
        <v>444</v>
      </c>
      <c r="B9" s="3" t="s">
        <v>213</v>
      </c>
      <c r="C9" s="57">
        <v>44.350698549000001</v>
      </c>
      <c r="D9" s="5" t="str">
        <f t="shared" si="0"/>
        <v>N/A</v>
      </c>
      <c r="E9" s="57">
        <v>45.140972300999998</v>
      </c>
      <c r="F9" s="5" t="str">
        <f t="shared" si="1"/>
        <v>N/A</v>
      </c>
      <c r="G9" s="57">
        <v>49.748164111000001</v>
      </c>
      <c r="H9" s="5" t="str">
        <f t="shared" si="2"/>
        <v>N/A</v>
      </c>
      <c r="I9" s="6">
        <v>1.782</v>
      </c>
      <c r="J9" s="6">
        <v>10.210000000000001</v>
      </c>
      <c r="K9" s="105" t="str">
        <f t="shared" si="3"/>
        <v>Yes</v>
      </c>
    </row>
    <row r="10" spans="1:11" x14ac:dyDescent="0.2">
      <c r="A10" s="125" t="s">
        <v>445</v>
      </c>
      <c r="B10" s="3" t="s">
        <v>213</v>
      </c>
      <c r="C10" s="57">
        <v>19.549596093000002</v>
      </c>
      <c r="D10" s="5" t="str">
        <f t="shared" si="0"/>
        <v>N/A</v>
      </c>
      <c r="E10" s="57">
        <v>18.532127229</v>
      </c>
      <c r="F10" s="5" t="str">
        <f t="shared" si="1"/>
        <v>N/A</v>
      </c>
      <c r="G10" s="57">
        <v>16.693090311999999</v>
      </c>
      <c r="H10" s="5" t="str">
        <f t="shared" si="2"/>
        <v>N/A</v>
      </c>
      <c r="I10" s="6">
        <v>-5.2</v>
      </c>
      <c r="J10" s="6">
        <v>-9.92</v>
      </c>
      <c r="K10" s="105" t="str">
        <f t="shared" si="3"/>
        <v>Yes</v>
      </c>
    </row>
    <row r="11" spans="1:11" x14ac:dyDescent="0.2">
      <c r="A11" s="125" t="s">
        <v>1616</v>
      </c>
      <c r="B11" s="3" t="s">
        <v>213</v>
      </c>
      <c r="C11" s="57">
        <v>95.743644446000005</v>
      </c>
      <c r="D11" s="5" t="str">
        <f t="shared" si="0"/>
        <v>N/A</v>
      </c>
      <c r="E11" s="57">
        <v>95.295798642999998</v>
      </c>
      <c r="F11" s="5" t="str">
        <f t="shared" si="1"/>
        <v>N/A</v>
      </c>
      <c r="G11" s="57">
        <v>97.328453889000002</v>
      </c>
      <c r="H11" s="5" t="str">
        <f t="shared" si="2"/>
        <v>N/A</v>
      </c>
      <c r="I11" s="6">
        <v>-0.46800000000000003</v>
      </c>
      <c r="J11" s="6">
        <v>2.133</v>
      </c>
      <c r="K11" s="105" t="str">
        <f t="shared" si="3"/>
        <v>Yes</v>
      </c>
    </row>
    <row r="12" spans="1:11" x14ac:dyDescent="0.2">
      <c r="A12" s="125" t="s">
        <v>16</v>
      </c>
      <c r="B12" s="3" t="s">
        <v>213</v>
      </c>
      <c r="C12" s="57">
        <v>0.1578956473</v>
      </c>
      <c r="D12" s="5" t="str">
        <f t="shared" si="0"/>
        <v>N/A</v>
      </c>
      <c r="E12" s="57">
        <v>0.13641101729999999</v>
      </c>
      <c r="F12" s="5" t="str">
        <f t="shared" si="1"/>
        <v>N/A</v>
      </c>
      <c r="G12" s="57">
        <v>0.14545745709999999</v>
      </c>
      <c r="H12" s="5" t="str">
        <f t="shared" si="2"/>
        <v>N/A</v>
      </c>
      <c r="I12" s="6">
        <v>-13.6</v>
      </c>
      <c r="J12" s="6">
        <v>6.6319999999999997</v>
      </c>
      <c r="K12" s="105" t="str">
        <f t="shared" si="3"/>
        <v>Yes</v>
      </c>
    </row>
    <row r="13" spans="1:11" x14ac:dyDescent="0.2">
      <c r="A13" s="125" t="s">
        <v>36</v>
      </c>
      <c r="B13" s="3" t="s">
        <v>213</v>
      </c>
      <c r="C13" s="57">
        <v>2.4409316000000001E-3</v>
      </c>
      <c r="D13" s="5" t="str">
        <f t="shared" si="0"/>
        <v>N/A</v>
      </c>
      <c r="E13" s="57">
        <v>2.4596648200000001E-2</v>
      </c>
      <c r="F13" s="5" t="str">
        <f t="shared" si="1"/>
        <v>N/A</v>
      </c>
      <c r="G13" s="57">
        <v>2.7960076800000001E-2</v>
      </c>
      <c r="H13" s="5" t="str">
        <f t="shared" si="2"/>
        <v>N/A</v>
      </c>
      <c r="I13" s="6">
        <v>907.7</v>
      </c>
      <c r="J13" s="6">
        <v>13.67</v>
      </c>
      <c r="K13" s="105" t="str">
        <f t="shared" si="3"/>
        <v>Yes</v>
      </c>
    </row>
    <row r="14" spans="1:11" x14ac:dyDescent="0.2">
      <c r="A14" s="125" t="s">
        <v>37</v>
      </c>
      <c r="B14" s="3" t="s">
        <v>213</v>
      </c>
      <c r="C14" s="57">
        <v>0</v>
      </c>
      <c r="D14" s="5" t="str">
        <f t="shared" si="0"/>
        <v>N/A</v>
      </c>
      <c r="E14" s="57">
        <v>0.1945777662</v>
      </c>
      <c r="F14" s="5" t="str">
        <f t="shared" si="1"/>
        <v>N/A</v>
      </c>
      <c r="G14" s="57">
        <v>0.52452946619999996</v>
      </c>
      <c r="H14" s="5" t="str">
        <f t="shared" si="2"/>
        <v>N/A</v>
      </c>
      <c r="I14" s="6" t="s">
        <v>1748</v>
      </c>
      <c r="J14" s="6">
        <v>169.6</v>
      </c>
      <c r="K14" s="105" t="str">
        <f t="shared" si="3"/>
        <v>No</v>
      </c>
    </row>
    <row r="15" spans="1:11" x14ac:dyDescent="0.2">
      <c r="A15" s="125" t="s">
        <v>38</v>
      </c>
      <c r="B15" s="3" t="s">
        <v>213</v>
      </c>
      <c r="C15" s="57">
        <v>0.18203351579999999</v>
      </c>
      <c r="D15" s="5" t="str">
        <f t="shared" si="0"/>
        <v>N/A</v>
      </c>
      <c r="E15" s="57">
        <v>0.15373429559999999</v>
      </c>
      <c r="F15" s="5" t="str">
        <f t="shared" si="1"/>
        <v>N/A</v>
      </c>
      <c r="G15" s="57">
        <v>0.1598839661</v>
      </c>
      <c r="H15" s="5" t="str">
        <f t="shared" si="2"/>
        <v>N/A</v>
      </c>
      <c r="I15" s="6">
        <v>-15.5</v>
      </c>
      <c r="J15" s="6">
        <v>4</v>
      </c>
      <c r="K15" s="105" t="str">
        <f t="shared" si="3"/>
        <v>Yes</v>
      </c>
    </row>
    <row r="16" spans="1:11" x14ac:dyDescent="0.2">
      <c r="A16" s="125" t="s">
        <v>376</v>
      </c>
      <c r="B16" s="3" t="s">
        <v>213</v>
      </c>
      <c r="C16" s="4">
        <v>21.479308774</v>
      </c>
      <c r="D16" s="5" t="str">
        <f t="shared" ref="D16:D41" si="4">IF($B16="N/A","N/A",IF(C16&lt;0,"No","Yes"))</f>
        <v>N/A</v>
      </c>
      <c r="E16" s="4">
        <v>25.647730436</v>
      </c>
      <c r="F16" s="5" t="str">
        <f t="shared" ref="F16:F41" si="5">IF($B16="N/A","N/A",IF(E16&lt;0,"No","Yes"))</f>
        <v>N/A</v>
      </c>
      <c r="G16" s="4">
        <v>21.068255778000001</v>
      </c>
      <c r="H16" s="5" t="str">
        <f t="shared" ref="H16:H41" si="6">IF($B16="N/A","N/A",IF(G16&lt;0,"No","Yes"))</f>
        <v>N/A</v>
      </c>
      <c r="I16" s="6">
        <v>19.41</v>
      </c>
      <c r="J16" s="6">
        <v>-17.899999999999999</v>
      </c>
      <c r="K16" s="105" t="str">
        <f t="shared" ref="K16:K41" si="7">IF(J16="Div by 0", "N/A", IF(J16="N/A","N/A", IF(J16&gt;30, "No", IF(J16&lt;-30, "No", "Yes"))))</f>
        <v>Yes</v>
      </c>
    </row>
    <row r="17" spans="1:11" x14ac:dyDescent="0.2">
      <c r="A17" s="125" t="s">
        <v>377</v>
      </c>
      <c r="B17" s="3" t="s">
        <v>213</v>
      </c>
      <c r="C17" s="4">
        <v>9.3870185000000002E-3</v>
      </c>
      <c r="D17" s="5" t="str">
        <f t="shared" si="4"/>
        <v>N/A</v>
      </c>
      <c r="E17" s="4">
        <v>2.98521245E-2</v>
      </c>
      <c r="F17" s="5" t="str">
        <f t="shared" si="5"/>
        <v>N/A</v>
      </c>
      <c r="G17" s="4">
        <v>10.412186824999999</v>
      </c>
      <c r="H17" s="5" t="str">
        <f t="shared" si="6"/>
        <v>N/A</v>
      </c>
      <c r="I17" s="6">
        <v>218</v>
      </c>
      <c r="J17" s="6">
        <v>34779</v>
      </c>
      <c r="K17" s="105" t="str">
        <f t="shared" si="7"/>
        <v>No</v>
      </c>
    </row>
    <row r="18" spans="1:11" x14ac:dyDescent="0.2">
      <c r="A18" s="125" t="s">
        <v>378</v>
      </c>
      <c r="B18" s="3" t="s">
        <v>213</v>
      </c>
      <c r="C18" s="4">
        <v>0.89780950349999999</v>
      </c>
      <c r="D18" s="5" t="str">
        <f t="shared" si="4"/>
        <v>N/A</v>
      </c>
      <c r="E18" s="4">
        <v>1.5173282788</v>
      </c>
      <c r="F18" s="5" t="str">
        <f t="shared" si="5"/>
        <v>N/A</v>
      </c>
      <c r="G18" s="4">
        <v>1.3852058353000001</v>
      </c>
      <c r="H18" s="5" t="str">
        <f t="shared" si="6"/>
        <v>N/A</v>
      </c>
      <c r="I18" s="6">
        <v>69</v>
      </c>
      <c r="J18" s="6">
        <v>-8.7100000000000009</v>
      </c>
      <c r="K18" s="105" t="str">
        <f t="shared" si="7"/>
        <v>Yes</v>
      </c>
    </row>
    <row r="19" spans="1:11" x14ac:dyDescent="0.2">
      <c r="A19" s="125" t="s">
        <v>379</v>
      </c>
      <c r="B19" s="3" t="s">
        <v>213</v>
      </c>
      <c r="C19" s="4">
        <v>13.22835018</v>
      </c>
      <c r="D19" s="5" t="str">
        <f t="shared" si="4"/>
        <v>N/A</v>
      </c>
      <c r="E19" s="4">
        <v>13.47414644</v>
      </c>
      <c r="F19" s="5" t="str">
        <f t="shared" si="5"/>
        <v>N/A</v>
      </c>
      <c r="G19" s="4">
        <v>11.317699494999999</v>
      </c>
      <c r="H19" s="5" t="str">
        <f t="shared" si="6"/>
        <v>N/A</v>
      </c>
      <c r="I19" s="6">
        <v>1.8580000000000001</v>
      </c>
      <c r="J19" s="6">
        <v>-16</v>
      </c>
      <c r="K19" s="105" t="str">
        <f t="shared" si="7"/>
        <v>Yes</v>
      </c>
    </row>
    <row r="20" spans="1:11" x14ac:dyDescent="0.2">
      <c r="A20" s="125" t="s">
        <v>380</v>
      </c>
      <c r="B20" s="3" t="s">
        <v>213</v>
      </c>
      <c r="C20" s="4">
        <v>5.2292958006000001</v>
      </c>
      <c r="D20" s="5" t="str">
        <f t="shared" si="4"/>
        <v>N/A</v>
      </c>
      <c r="E20" s="4">
        <v>6.7735659355999998</v>
      </c>
      <c r="F20" s="5" t="str">
        <f t="shared" si="5"/>
        <v>N/A</v>
      </c>
      <c r="G20" s="4">
        <v>5.1293540259999997</v>
      </c>
      <c r="H20" s="5" t="str">
        <f t="shared" si="6"/>
        <v>N/A</v>
      </c>
      <c r="I20" s="6">
        <v>29.53</v>
      </c>
      <c r="J20" s="6">
        <v>-24.3</v>
      </c>
      <c r="K20" s="105" t="str">
        <f t="shared" si="7"/>
        <v>Yes</v>
      </c>
    </row>
    <row r="21" spans="1:11" x14ac:dyDescent="0.2">
      <c r="A21" s="125" t="s">
        <v>381</v>
      </c>
      <c r="B21" s="3" t="s">
        <v>213</v>
      </c>
      <c r="C21" s="4">
        <v>0.209155226</v>
      </c>
      <c r="D21" s="5" t="str">
        <f t="shared" si="4"/>
        <v>N/A</v>
      </c>
      <c r="E21" s="4">
        <v>0.188322445</v>
      </c>
      <c r="F21" s="5" t="str">
        <f t="shared" si="5"/>
        <v>N/A</v>
      </c>
      <c r="G21" s="4">
        <v>0.1382823618</v>
      </c>
      <c r="H21" s="5" t="str">
        <f t="shared" si="6"/>
        <v>N/A</v>
      </c>
      <c r="I21" s="6">
        <v>-9.9600000000000009</v>
      </c>
      <c r="J21" s="6">
        <v>-26.6</v>
      </c>
      <c r="K21" s="105" t="str">
        <f t="shared" si="7"/>
        <v>Yes</v>
      </c>
    </row>
    <row r="22" spans="1:11" x14ac:dyDescent="0.2">
      <c r="A22" s="125" t="s">
        <v>382</v>
      </c>
      <c r="B22" s="3" t="s">
        <v>213</v>
      </c>
      <c r="C22" s="4">
        <v>29.544625817</v>
      </c>
      <c r="D22" s="5" t="str">
        <f t="shared" si="4"/>
        <v>N/A</v>
      </c>
      <c r="E22" s="4">
        <v>28.514340541999999</v>
      </c>
      <c r="F22" s="5" t="str">
        <f t="shared" si="5"/>
        <v>N/A</v>
      </c>
      <c r="G22" s="4">
        <v>25.441245250000001</v>
      </c>
      <c r="H22" s="5" t="str">
        <f t="shared" si="6"/>
        <v>N/A</v>
      </c>
      <c r="I22" s="6">
        <v>-3.49</v>
      </c>
      <c r="J22" s="6">
        <v>-10.8</v>
      </c>
      <c r="K22" s="105" t="str">
        <f t="shared" si="7"/>
        <v>Yes</v>
      </c>
    </row>
    <row r="23" spans="1:11" x14ac:dyDescent="0.2">
      <c r="A23" s="125" t="s">
        <v>383</v>
      </c>
      <c r="B23" s="3" t="s">
        <v>213</v>
      </c>
      <c r="C23" s="4">
        <v>0</v>
      </c>
      <c r="D23" s="5" t="str">
        <f t="shared" si="4"/>
        <v>N/A</v>
      </c>
      <c r="E23" s="4">
        <v>0</v>
      </c>
      <c r="F23" s="5" t="str">
        <f t="shared" si="5"/>
        <v>N/A</v>
      </c>
      <c r="G23" s="4">
        <v>1.11644198E-2</v>
      </c>
      <c r="H23" s="5" t="str">
        <f t="shared" si="6"/>
        <v>N/A</v>
      </c>
      <c r="I23" s="6" t="s">
        <v>1748</v>
      </c>
      <c r="J23" s="6" t="s">
        <v>1748</v>
      </c>
      <c r="K23" s="105" t="str">
        <f t="shared" si="7"/>
        <v>N/A</v>
      </c>
    </row>
    <row r="24" spans="1:11" x14ac:dyDescent="0.2">
      <c r="A24" s="125" t="s">
        <v>384</v>
      </c>
      <c r="B24" s="3" t="s">
        <v>213</v>
      </c>
      <c r="C24" s="4">
        <v>7.7144339824000001</v>
      </c>
      <c r="D24" s="5" t="str">
        <f t="shared" si="4"/>
        <v>N/A</v>
      </c>
      <c r="E24" s="4">
        <v>2.0458883990999999</v>
      </c>
      <c r="F24" s="5" t="str">
        <f t="shared" si="5"/>
        <v>N/A</v>
      </c>
      <c r="G24" s="4">
        <v>1.2511332419000001</v>
      </c>
      <c r="H24" s="5" t="str">
        <f t="shared" si="6"/>
        <v>N/A</v>
      </c>
      <c r="I24" s="6">
        <v>-73.5</v>
      </c>
      <c r="J24" s="6">
        <v>-38.799999999999997</v>
      </c>
      <c r="K24" s="105" t="str">
        <f t="shared" si="7"/>
        <v>No</v>
      </c>
    </row>
    <row r="25" spans="1:11" x14ac:dyDescent="0.2">
      <c r="A25" s="125" t="s">
        <v>385</v>
      </c>
      <c r="B25" s="3" t="s">
        <v>213</v>
      </c>
      <c r="C25" s="4">
        <v>3.2607319336999998</v>
      </c>
      <c r="D25" s="5" t="str">
        <f t="shared" si="4"/>
        <v>N/A</v>
      </c>
      <c r="E25" s="4">
        <v>3.1958792016999999</v>
      </c>
      <c r="F25" s="5" t="str">
        <f t="shared" si="5"/>
        <v>N/A</v>
      </c>
      <c r="G25" s="4">
        <v>2.5039944800999998</v>
      </c>
      <c r="H25" s="5" t="str">
        <f t="shared" si="6"/>
        <v>N/A</v>
      </c>
      <c r="I25" s="6">
        <v>-1.99</v>
      </c>
      <c r="J25" s="6">
        <v>-21.6</v>
      </c>
      <c r="K25" s="105" t="str">
        <f t="shared" si="7"/>
        <v>Yes</v>
      </c>
    </row>
    <row r="26" spans="1:11" x14ac:dyDescent="0.2">
      <c r="A26" s="125" t="s">
        <v>386</v>
      </c>
      <c r="B26" s="3" t="s">
        <v>213</v>
      </c>
      <c r="C26" s="4">
        <v>1.9382463343</v>
      </c>
      <c r="D26" s="5" t="str">
        <f t="shared" si="4"/>
        <v>N/A</v>
      </c>
      <c r="E26" s="4">
        <v>1.8747720478000001</v>
      </c>
      <c r="F26" s="5" t="str">
        <f t="shared" si="5"/>
        <v>N/A</v>
      </c>
      <c r="G26" s="4">
        <v>1.7862005069</v>
      </c>
      <c r="H26" s="5" t="str">
        <f t="shared" si="6"/>
        <v>N/A</v>
      </c>
      <c r="I26" s="6">
        <v>-3.27</v>
      </c>
      <c r="J26" s="6">
        <v>-4.72</v>
      </c>
      <c r="K26" s="105" t="str">
        <f t="shared" si="7"/>
        <v>Yes</v>
      </c>
    </row>
    <row r="27" spans="1:11" x14ac:dyDescent="0.2">
      <c r="A27" s="125" t="s">
        <v>387</v>
      </c>
      <c r="B27" s="3" t="s">
        <v>213</v>
      </c>
      <c r="C27" s="4">
        <v>3.0421320299999999E-2</v>
      </c>
      <c r="D27" s="5" t="str">
        <f t="shared" si="4"/>
        <v>N/A</v>
      </c>
      <c r="E27" s="4">
        <v>2.8060671299999999E-2</v>
      </c>
      <c r="F27" s="5" t="str">
        <f t="shared" si="5"/>
        <v>N/A</v>
      </c>
      <c r="G27" s="4">
        <v>2.46683901E-2</v>
      </c>
      <c r="H27" s="5" t="str">
        <f t="shared" si="6"/>
        <v>N/A</v>
      </c>
      <c r="I27" s="6">
        <v>-7.76</v>
      </c>
      <c r="J27" s="6">
        <v>-12.1</v>
      </c>
      <c r="K27" s="105" t="str">
        <f t="shared" si="7"/>
        <v>Yes</v>
      </c>
    </row>
    <row r="28" spans="1:11" x14ac:dyDescent="0.2">
      <c r="A28" s="125" t="s">
        <v>388</v>
      </c>
      <c r="B28" s="3" t="s">
        <v>213</v>
      </c>
      <c r="C28" s="4">
        <v>3.4595899999999999E-5</v>
      </c>
      <c r="D28" s="5" t="str">
        <f t="shared" si="4"/>
        <v>N/A</v>
      </c>
      <c r="E28" s="4">
        <v>4.0714799999999999E-5</v>
      </c>
      <c r="F28" s="5" t="str">
        <f t="shared" si="5"/>
        <v>N/A</v>
      </c>
      <c r="G28" s="4">
        <v>2.8444400000000002E-5</v>
      </c>
      <c r="H28" s="5" t="str">
        <f t="shared" si="6"/>
        <v>N/A</v>
      </c>
      <c r="I28" s="6">
        <v>17.690000000000001</v>
      </c>
      <c r="J28" s="6">
        <v>-30.1</v>
      </c>
      <c r="K28" s="105" t="str">
        <f t="shared" si="7"/>
        <v>No</v>
      </c>
    </row>
    <row r="29" spans="1:11" x14ac:dyDescent="0.2">
      <c r="A29" s="125" t="s">
        <v>389</v>
      </c>
      <c r="B29" s="3" t="s">
        <v>213</v>
      </c>
      <c r="C29" s="4">
        <v>1.1532000000000001E-5</v>
      </c>
      <c r="D29" s="5" t="str">
        <f t="shared" si="4"/>
        <v>N/A</v>
      </c>
      <c r="E29" s="4">
        <v>1.1620016800000001E-2</v>
      </c>
      <c r="F29" s="5" t="str">
        <f t="shared" si="5"/>
        <v>N/A</v>
      </c>
      <c r="G29" s="4">
        <v>3.5335033199999998E-2</v>
      </c>
      <c r="H29" s="5" t="str">
        <f t="shared" si="6"/>
        <v>N/A</v>
      </c>
      <c r="I29" s="6">
        <v>101000</v>
      </c>
      <c r="J29" s="6">
        <v>204.1</v>
      </c>
      <c r="K29" s="105" t="str">
        <f t="shared" si="7"/>
        <v>No</v>
      </c>
    </row>
    <row r="30" spans="1:11" x14ac:dyDescent="0.2">
      <c r="A30" s="125" t="s">
        <v>390</v>
      </c>
      <c r="B30" s="3" t="s">
        <v>213</v>
      </c>
      <c r="C30" s="4">
        <v>0</v>
      </c>
      <c r="D30" s="5" t="str">
        <f t="shared" si="4"/>
        <v>N/A</v>
      </c>
      <c r="E30" s="4">
        <v>0</v>
      </c>
      <c r="F30" s="5" t="str">
        <f t="shared" si="5"/>
        <v>N/A</v>
      </c>
      <c r="G30" s="4">
        <v>2.8444400000000002E-5</v>
      </c>
      <c r="H30" s="5" t="str">
        <f t="shared" si="6"/>
        <v>N/A</v>
      </c>
      <c r="I30" s="6" t="s">
        <v>1748</v>
      </c>
      <c r="J30" s="6" t="s">
        <v>1748</v>
      </c>
      <c r="K30" s="105" t="str">
        <f t="shared" si="7"/>
        <v>N/A</v>
      </c>
    </row>
    <row r="31" spans="1:11" x14ac:dyDescent="0.2">
      <c r="A31" s="125" t="s">
        <v>391</v>
      </c>
      <c r="B31" s="3" t="s">
        <v>213</v>
      </c>
      <c r="C31" s="4">
        <v>7.9893444699999996E-2</v>
      </c>
      <c r="D31" s="5" t="str">
        <f t="shared" si="4"/>
        <v>N/A</v>
      </c>
      <c r="E31" s="4">
        <v>0.1760754195</v>
      </c>
      <c r="F31" s="5" t="str">
        <f t="shared" si="5"/>
        <v>N/A</v>
      </c>
      <c r="G31" s="4">
        <v>0.10781842899999999</v>
      </c>
      <c r="H31" s="5" t="str">
        <f t="shared" si="6"/>
        <v>N/A</v>
      </c>
      <c r="I31" s="6">
        <v>120.4</v>
      </c>
      <c r="J31" s="6">
        <v>-38.799999999999997</v>
      </c>
      <c r="K31" s="105" t="str">
        <f t="shared" si="7"/>
        <v>No</v>
      </c>
    </row>
    <row r="32" spans="1:11" x14ac:dyDescent="0.2">
      <c r="A32" s="125" t="s">
        <v>392</v>
      </c>
      <c r="B32" s="3" t="s">
        <v>213</v>
      </c>
      <c r="C32" s="4">
        <v>1.0435043331</v>
      </c>
      <c r="D32" s="5" t="str">
        <f t="shared" si="4"/>
        <v>N/A</v>
      </c>
      <c r="E32" s="4">
        <v>0.35553017120000002</v>
      </c>
      <c r="F32" s="5" t="str">
        <f t="shared" si="5"/>
        <v>N/A</v>
      </c>
      <c r="G32" s="4">
        <v>0.25620565740000001</v>
      </c>
      <c r="H32" s="5" t="str">
        <f t="shared" si="6"/>
        <v>N/A</v>
      </c>
      <c r="I32" s="6">
        <v>-65.900000000000006</v>
      </c>
      <c r="J32" s="6">
        <v>-27.9</v>
      </c>
      <c r="K32" s="105" t="str">
        <f t="shared" si="7"/>
        <v>Yes</v>
      </c>
    </row>
    <row r="33" spans="1:11" x14ac:dyDescent="0.2">
      <c r="A33" s="125" t="s">
        <v>393</v>
      </c>
      <c r="B33" s="3" t="s">
        <v>213</v>
      </c>
      <c r="C33" s="4">
        <v>0</v>
      </c>
      <c r="D33" s="5" t="str">
        <f t="shared" si="4"/>
        <v>N/A</v>
      </c>
      <c r="E33" s="4">
        <v>0</v>
      </c>
      <c r="F33" s="5" t="str">
        <f t="shared" si="5"/>
        <v>N/A</v>
      </c>
      <c r="G33" s="4">
        <v>1.49333E-4</v>
      </c>
      <c r="H33" s="5" t="str">
        <f t="shared" si="6"/>
        <v>N/A</v>
      </c>
      <c r="I33" s="6" t="s">
        <v>1748</v>
      </c>
      <c r="J33" s="6" t="s">
        <v>1748</v>
      </c>
      <c r="K33" s="105" t="str">
        <f t="shared" si="7"/>
        <v>N/A</v>
      </c>
    </row>
    <row r="34" spans="1:11" x14ac:dyDescent="0.2">
      <c r="A34" s="125" t="s">
        <v>394</v>
      </c>
      <c r="B34" s="3" t="s">
        <v>213</v>
      </c>
      <c r="C34" s="4">
        <v>4.9483656299999998E-2</v>
      </c>
      <c r="D34" s="5" t="str">
        <f t="shared" si="4"/>
        <v>N/A</v>
      </c>
      <c r="E34" s="4">
        <v>4.34183109E-2</v>
      </c>
      <c r="F34" s="5" t="str">
        <f t="shared" si="5"/>
        <v>N/A</v>
      </c>
      <c r="G34" s="4">
        <v>2.4924389500000001E-2</v>
      </c>
      <c r="H34" s="5" t="str">
        <f t="shared" si="6"/>
        <v>N/A</v>
      </c>
      <c r="I34" s="6">
        <v>-12.3</v>
      </c>
      <c r="J34" s="6">
        <v>-42.6</v>
      </c>
      <c r="K34" s="105" t="str">
        <f t="shared" si="7"/>
        <v>No</v>
      </c>
    </row>
    <row r="35" spans="1:11" x14ac:dyDescent="0.2">
      <c r="A35" s="125" t="s">
        <v>395</v>
      </c>
      <c r="B35" s="3" t="s">
        <v>213</v>
      </c>
      <c r="C35" s="4">
        <v>2.1657027866999998</v>
      </c>
      <c r="D35" s="5" t="str">
        <f t="shared" si="4"/>
        <v>N/A</v>
      </c>
      <c r="E35" s="4">
        <v>2.0405221825000002</v>
      </c>
      <c r="F35" s="5" t="str">
        <f t="shared" si="5"/>
        <v>N/A</v>
      </c>
      <c r="G35" s="4">
        <v>1.9375032844</v>
      </c>
      <c r="H35" s="5" t="str">
        <f t="shared" si="6"/>
        <v>N/A</v>
      </c>
      <c r="I35" s="6">
        <v>-5.78</v>
      </c>
      <c r="J35" s="6">
        <v>-5.05</v>
      </c>
      <c r="K35" s="105" t="str">
        <f t="shared" si="7"/>
        <v>Yes</v>
      </c>
    </row>
    <row r="36" spans="1:11" x14ac:dyDescent="0.2">
      <c r="A36" s="125" t="s">
        <v>396</v>
      </c>
      <c r="B36" s="3" t="s">
        <v>213</v>
      </c>
      <c r="C36" s="4">
        <v>3.9439315999999997E-3</v>
      </c>
      <c r="D36" s="5" t="str">
        <f t="shared" si="4"/>
        <v>N/A</v>
      </c>
      <c r="E36" s="4">
        <v>0</v>
      </c>
      <c r="F36" s="5" t="str">
        <f t="shared" si="5"/>
        <v>N/A</v>
      </c>
      <c r="G36" s="4">
        <v>0</v>
      </c>
      <c r="H36" s="5" t="str">
        <f t="shared" si="6"/>
        <v>N/A</v>
      </c>
      <c r="I36" s="6">
        <v>-100</v>
      </c>
      <c r="J36" s="6" t="s">
        <v>1748</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1748</v>
      </c>
      <c r="J38" s="6" t="s">
        <v>1748</v>
      </c>
      <c r="K38" s="105" t="str">
        <f t="shared" si="7"/>
        <v>N/A</v>
      </c>
    </row>
    <row r="39" spans="1:11" x14ac:dyDescent="0.2">
      <c r="A39" s="125" t="s">
        <v>399</v>
      </c>
      <c r="B39" s="3" t="s">
        <v>213</v>
      </c>
      <c r="C39" s="4">
        <v>13.11565983</v>
      </c>
      <c r="D39" s="5" t="str">
        <f t="shared" si="4"/>
        <v>N/A</v>
      </c>
      <c r="E39" s="4">
        <v>14.082906661999999</v>
      </c>
      <c r="F39" s="5" t="str">
        <f t="shared" si="5"/>
        <v>N/A</v>
      </c>
      <c r="G39" s="4">
        <v>17.168616374999999</v>
      </c>
      <c r="H39" s="5" t="str">
        <f t="shared" si="6"/>
        <v>N/A</v>
      </c>
      <c r="I39" s="6">
        <v>7.375</v>
      </c>
      <c r="J39" s="6">
        <v>21.91</v>
      </c>
      <c r="K39" s="105" t="str">
        <f t="shared" si="7"/>
        <v>Yes</v>
      </c>
    </row>
    <row r="40" spans="1:11" x14ac:dyDescent="0.2">
      <c r="A40" s="125" t="s">
        <v>400</v>
      </c>
      <c r="B40" s="3" t="s">
        <v>213</v>
      </c>
      <c r="C40" s="4">
        <v>0</v>
      </c>
      <c r="D40" s="5" t="str">
        <f t="shared" si="4"/>
        <v>N/A</v>
      </c>
      <c r="E40" s="4">
        <v>0</v>
      </c>
      <c r="F40" s="5" t="str">
        <f t="shared" si="5"/>
        <v>N/A</v>
      </c>
      <c r="G40" s="4">
        <v>0</v>
      </c>
      <c r="H40" s="5" t="str">
        <f t="shared" si="6"/>
        <v>N/A</v>
      </c>
      <c r="I40" s="6" t="s">
        <v>1748</v>
      </c>
      <c r="J40" s="6" t="s">
        <v>1748</v>
      </c>
      <c r="K40" s="105" t="str">
        <f t="shared" si="7"/>
        <v>N/A</v>
      </c>
    </row>
    <row r="41" spans="1:11" x14ac:dyDescent="0.2">
      <c r="A41" s="125" t="s">
        <v>401</v>
      </c>
      <c r="B41" s="3" t="s">
        <v>213</v>
      </c>
      <c r="C41" s="4">
        <v>0</v>
      </c>
      <c r="D41" s="5" t="str">
        <f t="shared" si="4"/>
        <v>N/A</v>
      </c>
      <c r="E41" s="4">
        <v>0</v>
      </c>
      <c r="F41" s="5" t="str">
        <f t="shared" si="5"/>
        <v>N/A</v>
      </c>
      <c r="G41" s="4">
        <v>0</v>
      </c>
      <c r="H41" s="5" t="str">
        <f t="shared" si="6"/>
        <v>N/A</v>
      </c>
      <c r="I41" s="6" t="s">
        <v>1748</v>
      </c>
      <c r="J41" s="6" t="s">
        <v>1748</v>
      </c>
      <c r="K41" s="105" t="str">
        <f t="shared" si="7"/>
        <v>N/A</v>
      </c>
    </row>
    <row r="42" spans="1:11" x14ac:dyDescent="0.2">
      <c r="A42" s="125" t="s">
        <v>32</v>
      </c>
      <c r="B42" s="3" t="s">
        <v>213</v>
      </c>
      <c r="C42" s="4">
        <v>99.853359549000004</v>
      </c>
      <c r="D42" s="5" t="str">
        <f t="shared" ref="D42:D51" si="8">IF($B42="N/A","N/A",IF(C42&lt;0,"No","Yes"))</f>
        <v>N/A</v>
      </c>
      <c r="E42" s="4">
        <v>99.833044705999995</v>
      </c>
      <c r="F42" s="5" t="str">
        <f t="shared" ref="F42:F51" si="9">IF($B42="N/A","N/A",IF(E42&lt;0,"No","Yes"))</f>
        <v>N/A</v>
      </c>
      <c r="G42" s="4">
        <v>89.527582197000001</v>
      </c>
      <c r="H42" s="5" t="str">
        <f t="shared" ref="H42:H51" si="10">IF($B42="N/A","N/A",IF(G42&lt;0,"No","Yes"))</f>
        <v>N/A</v>
      </c>
      <c r="I42" s="6">
        <v>-0.02</v>
      </c>
      <c r="J42" s="6">
        <v>-10.3</v>
      </c>
      <c r="K42" s="105" t="str">
        <f t="shared" ref="K42:K51" si="11">IF(J42="Div by 0", "N/A", IF(J42="N/A","N/A", IF(J42&gt;30, "No", IF(J42&lt;-30, "No", "Yes"))))</f>
        <v>Yes</v>
      </c>
    </row>
    <row r="43" spans="1:11" x14ac:dyDescent="0.2">
      <c r="A43" s="125" t="s">
        <v>39</v>
      </c>
      <c r="B43" s="3" t="s">
        <v>213</v>
      </c>
      <c r="C43" s="4">
        <v>100</v>
      </c>
      <c r="D43" s="5" t="str">
        <f t="shared" si="8"/>
        <v>N/A</v>
      </c>
      <c r="E43" s="4">
        <v>100</v>
      </c>
      <c r="F43" s="5" t="str">
        <f t="shared" si="9"/>
        <v>N/A</v>
      </c>
      <c r="G43" s="4">
        <v>100</v>
      </c>
      <c r="H43" s="5" t="str">
        <f t="shared" si="10"/>
        <v>N/A</v>
      </c>
      <c r="I43" s="6">
        <v>0</v>
      </c>
      <c r="J43" s="6">
        <v>0</v>
      </c>
      <c r="K43" s="105" t="str">
        <f t="shared" si="11"/>
        <v>Yes</v>
      </c>
    </row>
    <row r="44" spans="1:11" x14ac:dyDescent="0.2">
      <c r="A44" s="125" t="s">
        <v>40</v>
      </c>
      <c r="B44" s="3" t="s">
        <v>213</v>
      </c>
      <c r="C44" s="4">
        <v>48.524674337999997</v>
      </c>
      <c r="D44" s="5" t="str">
        <f t="shared" si="8"/>
        <v>N/A</v>
      </c>
      <c r="E44" s="4">
        <v>47.968773323000001</v>
      </c>
      <c r="F44" s="5" t="str">
        <f t="shared" si="9"/>
        <v>N/A</v>
      </c>
      <c r="G44" s="4">
        <v>45.025530101999998</v>
      </c>
      <c r="H44" s="5" t="str">
        <f t="shared" si="10"/>
        <v>N/A</v>
      </c>
      <c r="I44" s="6">
        <v>-1.1499999999999999</v>
      </c>
      <c r="J44" s="6">
        <v>-6.14</v>
      </c>
      <c r="K44" s="105" t="str">
        <f t="shared" si="11"/>
        <v>Yes</v>
      </c>
    </row>
    <row r="45" spans="1:11" x14ac:dyDescent="0.2">
      <c r="A45" s="125" t="s">
        <v>163</v>
      </c>
      <c r="B45" s="3" t="s">
        <v>213</v>
      </c>
      <c r="C45" s="4">
        <v>99.848654507999996</v>
      </c>
      <c r="D45" s="5" t="str">
        <f t="shared" si="8"/>
        <v>N/A</v>
      </c>
      <c r="E45" s="4">
        <v>99.829551371999997</v>
      </c>
      <c r="F45" s="5" t="str">
        <f t="shared" si="9"/>
        <v>N/A</v>
      </c>
      <c r="G45" s="4">
        <v>99.894222455000005</v>
      </c>
      <c r="H45" s="5" t="str">
        <f t="shared" si="10"/>
        <v>N/A</v>
      </c>
      <c r="I45" s="6">
        <v>-1.9E-2</v>
      </c>
      <c r="J45" s="6">
        <v>6.4799999999999996E-2</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99.825520128999997</v>
      </c>
      <c r="D48" s="5" t="str">
        <f t="shared" si="8"/>
        <v>N/A</v>
      </c>
      <c r="E48" s="4">
        <v>99.803965194</v>
      </c>
      <c r="F48" s="5" t="str">
        <f t="shared" si="9"/>
        <v>N/A</v>
      </c>
      <c r="G48" s="4">
        <v>99.881757503000003</v>
      </c>
      <c r="H48" s="5" t="str">
        <f t="shared" si="10"/>
        <v>N/A</v>
      </c>
      <c r="I48" s="6">
        <v>-2.1999999999999999E-2</v>
      </c>
      <c r="J48" s="6">
        <v>7.7899999999999997E-2</v>
      </c>
      <c r="K48" s="105" t="str">
        <f t="shared" si="11"/>
        <v>Yes</v>
      </c>
    </row>
    <row r="49" spans="1:12" x14ac:dyDescent="0.2">
      <c r="A49" s="125" t="s">
        <v>44</v>
      </c>
      <c r="B49" s="3" t="s">
        <v>213</v>
      </c>
      <c r="C49" s="4">
        <v>75.823146147000003</v>
      </c>
      <c r="D49" s="5" t="str">
        <f t="shared" si="8"/>
        <v>N/A</v>
      </c>
      <c r="E49" s="4">
        <v>75.005899458000002</v>
      </c>
      <c r="F49" s="5" t="str">
        <f t="shared" si="9"/>
        <v>N/A</v>
      </c>
      <c r="G49" s="4">
        <v>63.672188441999999</v>
      </c>
      <c r="H49" s="5" t="str">
        <f t="shared" si="10"/>
        <v>N/A</v>
      </c>
      <c r="I49" s="6">
        <v>-1.08</v>
      </c>
      <c r="J49" s="6">
        <v>-15.1</v>
      </c>
      <c r="K49" s="105" t="str">
        <f t="shared" si="11"/>
        <v>Yes</v>
      </c>
    </row>
    <row r="50" spans="1:12" x14ac:dyDescent="0.2">
      <c r="A50" s="125" t="s">
        <v>45</v>
      </c>
      <c r="B50" s="3" t="s">
        <v>213</v>
      </c>
      <c r="C50" s="4">
        <v>20.561831907999998</v>
      </c>
      <c r="D50" s="5" t="str">
        <f t="shared" si="8"/>
        <v>N/A</v>
      </c>
      <c r="E50" s="4">
        <v>22.332725184000001</v>
      </c>
      <c r="F50" s="5" t="str">
        <f t="shared" si="9"/>
        <v>N/A</v>
      </c>
      <c r="G50" s="4">
        <v>34.375122795999999</v>
      </c>
      <c r="H50" s="5" t="str">
        <f t="shared" si="10"/>
        <v>N/A</v>
      </c>
      <c r="I50" s="6">
        <v>8.6129999999999995</v>
      </c>
      <c r="J50" s="6">
        <v>53.92</v>
      </c>
      <c r="K50" s="105" t="str">
        <f t="shared" si="11"/>
        <v>No</v>
      </c>
    </row>
    <row r="51" spans="1:12" x14ac:dyDescent="0.2">
      <c r="A51" s="125" t="s">
        <v>50</v>
      </c>
      <c r="B51" s="3" t="s">
        <v>213</v>
      </c>
      <c r="C51" s="4">
        <v>3.6150219451000001</v>
      </c>
      <c r="D51" s="5" t="str">
        <f t="shared" si="8"/>
        <v>N/A</v>
      </c>
      <c r="E51" s="4">
        <v>2.6613753579999999</v>
      </c>
      <c r="F51" s="5" t="str">
        <f t="shared" si="9"/>
        <v>N/A</v>
      </c>
      <c r="G51" s="4">
        <v>1.9526887616999999</v>
      </c>
      <c r="H51" s="5" t="str">
        <f t="shared" si="10"/>
        <v>N/A</v>
      </c>
      <c r="I51" s="6">
        <v>-26.4</v>
      </c>
      <c r="J51" s="6">
        <v>-26.6</v>
      </c>
      <c r="K51" s="105" t="str">
        <f t="shared" si="11"/>
        <v>Yes</v>
      </c>
      <c r="L51" s="38"/>
    </row>
    <row r="52" spans="1:12" s="38" customFormat="1" x14ac:dyDescent="0.2">
      <c r="A52" s="124" t="s">
        <v>893</v>
      </c>
      <c r="B52" s="3" t="s">
        <v>213</v>
      </c>
      <c r="C52" s="4">
        <v>0.47599333449999998</v>
      </c>
      <c r="D52" s="5" t="str">
        <f t="shared" ref="D52:D57" si="12">IF($B52="N/A","N/A",IF(C52&lt;0,"No","Yes"))</f>
        <v>N/A</v>
      </c>
      <c r="E52" s="4">
        <v>0.42893089410000002</v>
      </c>
      <c r="F52" s="5" t="str">
        <f t="shared" ref="F52:F57" si="13">IF($B52="N/A","N/A",IF(E52&lt;0,"No","Yes"))</f>
        <v>N/A</v>
      </c>
      <c r="G52" s="4">
        <v>0.3015957796</v>
      </c>
      <c r="H52" s="5" t="str">
        <f t="shared" ref="H52:H57" si="14">IF($B52="N/A","N/A",IF(G52&lt;0,"No","Yes"))</f>
        <v>N/A</v>
      </c>
      <c r="I52" s="6">
        <v>-9.89</v>
      </c>
      <c r="J52" s="6">
        <v>-29.7</v>
      </c>
      <c r="K52" s="105" t="str">
        <f t="shared" ref="K52:K57" si="15">IF(J52="Div by 0", "N/A", IF(J52="N/A","N/A", IF(J52&gt;30, "No", IF(J52&lt;-30, "No", "Yes"))))</f>
        <v>Yes</v>
      </c>
    </row>
    <row r="53" spans="1:12" s="38" customFormat="1" x14ac:dyDescent="0.2">
      <c r="A53" s="124" t="s">
        <v>894</v>
      </c>
      <c r="B53" s="3" t="s">
        <v>213</v>
      </c>
      <c r="C53" s="4">
        <v>2.7002784969000002</v>
      </c>
      <c r="D53" s="5" t="str">
        <f t="shared" si="12"/>
        <v>N/A</v>
      </c>
      <c r="E53" s="4">
        <v>3.2841001282</v>
      </c>
      <c r="F53" s="5" t="str">
        <f t="shared" si="13"/>
        <v>N/A</v>
      </c>
      <c r="G53" s="4">
        <v>2.2592163529999998</v>
      </c>
      <c r="H53" s="5" t="str">
        <f t="shared" si="14"/>
        <v>N/A</v>
      </c>
      <c r="I53" s="6">
        <v>21.62</v>
      </c>
      <c r="J53" s="6">
        <v>-31.2</v>
      </c>
      <c r="K53" s="105" t="str">
        <f t="shared" si="15"/>
        <v>No</v>
      </c>
    </row>
    <row r="54" spans="1:12" s="38" customFormat="1" x14ac:dyDescent="0.2">
      <c r="A54" s="124" t="s">
        <v>895</v>
      </c>
      <c r="B54" s="3" t="s">
        <v>213</v>
      </c>
      <c r="C54" s="4">
        <v>2.7322220364000001</v>
      </c>
      <c r="D54" s="5" t="str">
        <f t="shared" si="12"/>
        <v>N/A</v>
      </c>
      <c r="E54" s="4">
        <v>3.2287442247000002</v>
      </c>
      <c r="F54" s="5" t="str">
        <f t="shared" si="13"/>
        <v>N/A</v>
      </c>
      <c r="G54" s="4">
        <v>2.9274317689</v>
      </c>
      <c r="H54" s="5" t="str">
        <f t="shared" si="14"/>
        <v>N/A</v>
      </c>
      <c r="I54" s="6">
        <v>18.170000000000002</v>
      </c>
      <c r="J54" s="6">
        <v>-9.33</v>
      </c>
      <c r="K54" s="105" t="str">
        <f t="shared" si="15"/>
        <v>Yes</v>
      </c>
    </row>
    <row r="55" spans="1:12" s="38" customFormat="1" x14ac:dyDescent="0.2">
      <c r="A55" s="124" t="s">
        <v>896</v>
      </c>
      <c r="B55" s="3" t="s">
        <v>213</v>
      </c>
      <c r="C55" s="4">
        <v>0</v>
      </c>
      <c r="D55" s="5" t="str">
        <f t="shared" si="12"/>
        <v>N/A</v>
      </c>
      <c r="E55" s="4">
        <v>2.1171720000000001E-4</v>
      </c>
      <c r="F55" s="5" t="str">
        <f t="shared" si="13"/>
        <v>N/A</v>
      </c>
      <c r="G55" s="4">
        <v>2.2897727000000001E-3</v>
      </c>
      <c r="H55" s="5" t="str">
        <f t="shared" si="14"/>
        <v>N/A</v>
      </c>
      <c r="I55" s="6" t="s">
        <v>1748</v>
      </c>
      <c r="J55" s="6">
        <v>981.5</v>
      </c>
      <c r="K55" s="105" t="str">
        <f t="shared" si="15"/>
        <v>No</v>
      </c>
    </row>
    <row r="56" spans="1:12" s="38" customFormat="1" ht="25.5" x14ac:dyDescent="0.2">
      <c r="A56" s="124" t="s">
        <v>897</v>
      </c>
      <c r="B56" s="3" t="s">
        <v>213</v>
      </c>
      <c r="C56" s="4">
        <v>10.043452438999999</v>
      </c>
      <c r="D56" s="5" t="str">
        <f t="shared" si="12"/>
        <v>N/A</v>
      </c>
      <c r="E56" s="4">
        <v>1.7026866831</v>
      </c>
      <c r="F56" s="5" t="str">
        <f t="shared" si="13"/>
        <v>N/A</v>
      </c>
      <c r="G56" s="4">
        <v>0</v>
      </c>
      <c r="H56" s="5" t="str">
        <f t="shared" si="14"/>
        <v>N/A</v>
      </c>
      <c r="I56" s="6">
        <v>-83</v>
      </c>
      <c r="J56" s="6">
        <v>-100</v>
      </c>
      <c r="K56" s="105" t="str">
        <f t="shared" si="15"/>
        <v>No</v>
      </c>
    </row>
    <row r="57" spans="1:12" s="38" customFormat="1" ht="25.5" x14ac:dyDescent="0.2">
      <c r="A57" s="131" t="s">
        <v>933</v>
      </c>
      <c r="B57" s="133" t="s">
        <v>213</v>
      </c>
      <c r="C57" s="118">
        <v>10.037940161</v>
      </c>
      <c r="D57" s="114" t="str">
        <f t="shared" si="12"/>
        <v>N/A</v>
      </c>
      <c r="E57" s="118">
        <v>1.7022551056999999</v>
      </c>
      <c r="F57" s="114" t="str">
        <f t="shared" si="13"/>
        <v>N/A</v>
      </c>
      <c r="G57" s="118">
        <v>0</v>
      </c>
      <c r="H57" s="114" t="str">
        <f t="shared" si="14"/>
        <v>N/A</v>
      </c>
      <c r="I57" s="115">
        <v>-83</v>
      </c>
      <c r="J57" s="115">
        <v>-100</v>
      </c>
      <c r="K57" s="116" t="str">
        <f t="shared" si="15"/>
        <v>No</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5</v>
      </c>
      <c r="D6" s="5" t="s">
        <v>213</v>
      </c>
      <c r="E6" s="15">
        <v>7</v>
      </c>
      <c r="F6" s="5" t="s">
        <v>213</v>
      </c>
      <c r="G6" s="15">
        <v>7</v>
      </c>
      <c r="H6" s="5" t="s">
        <v>213</v>
      </c>
      <c r="I6" s="89" t="s">
        <v>213</v>
      </c>
      <c r="J6" s="89" t="s">
        <v>213</v>
      </c>
      <c r="K6" s="105" t="s">
        <v>213</v>
      </c>
    </row>
    <row r="7" spans="1:11" x14ac:dyDescent="0.2">
      <c r="A7" s="104" t="s">
        <v>12</v>
      </c>
      <c r="B7" s="17" t="s">
        <v>213</v>
      </c>
      <c r="C7" s="18">
        <v>11596953</v>
      </c>
      <c r="D7" s="19" t="str">
        <f>IF($B7="N/A","N/A",IF(C7&gt;15,"No",IF(C7&lt;-15,"No","Yes")))</f>
        <v>N/A</v>
      </c>
      <c r="E7" s="18">
        <v>10851046</v>
      </c>
      <c r="F7" s="19" t="str">
        <f>IF($B7="N/A","N/A",IF(E7&gt;15,"No",IF(E7&lt;-15,"No","Yes")))</f>
        <v>N/A</v>
      </c>
      <c r="G7" s="18">
        <v>10821339</v>
      </c>
      <c r="H7" s="19" t="str">
        <f>IF($B7="N/A","N/A",IF(G7&gt;15,"No",IF(G7&lt;-15,"No","Yes")))</f>
        <v>N/A</v>
      </c>
      <c r="I7" s="20">
        <v>-6.43</v>
      </c>
      <c r="J7" s="20">
        <v>-0.27400000000000002</v>
      </c>
      <c r="K7" s="106" t="str">
        <f t="shared" ref="K7:K22" si="0">IF(J7="Div by 0", "N/A", IF(J7="N/A","N/A", IF(J7&gt;30, "No", IF(J7&lt;-30, "No", "Yes"))))</f>
        <v>Yes</v>
      </c>
    </row>
    <row r="8" spans="1:11" x14ac:dyDescent="0.2">
      <c r="A8" s="104" t="s">
        <v>362</v>
      </c>
      <c r="B8" s="17" t="s">
        <v>213</v>
      </c>
      <c r="C8" s="21">
        <v>92.367641742000004</v>
      </c>
      <c r="D8" s="19" t="str">
        <f>IF($B8="N/A","N/A",IF(C8&gt;15,"No",IF(C8&lt;-15,"No","Yes")))</f>
        <v>N/A</v>
      </c>
      <c r="E8" s="21">
        <v>55.734156873000003</v>
      </c>
      <c r="F8" s="19" t="str">
        <f>IF($B8="N/A","N/A",IF(E8&gt;15,"No",IF(E8&lt;-15,"No","Yes")))</f>
        <v>N/A</v>
      </c>
      <c r="G8" s="21">
        <v>56.830157524999997</v>
      </c>
      <c r="H8" s="19" t="str">
        <f>IF($B8="N/A","N/A",IF(G8&gt;15,"No",IF(G8&lt;-15,"No","Yes")))</f>
        <v>N/A</v>
      </c>
      <c r="I8" s="20">
        <v>-39.700000000000003</v>
      </c>
      <c r="J8" s="20">
        <v>1.966</v>
      </c>
      <c r="K8" s="106" t="str">
        <f t="shared" si="0"/>
        <v>Yes</v>
      </c>
    </row>
    <row r="9" spans="1:11" x14ac:dyDescent="0.2">
      <c r="A9" s="104" t="s">
        <v>119</v>
      </c>
      <c r="B9" s="22" t="s">
        <v>213</v>
      </c>
      <c r="C9" s="5">
        <v>7.6323582582</v>
      </c>
      <c r="D9" s="5" t="str">
        <f>IF($B9="N/A","N/A",IF(C9&gt;15,"No",IF(C9&lt;-15,"No","Yes")))</f>
        <v>N/A</v>
      </c>
      <c r="E9" s="5">
        <v>44.265843126999997</v>
      </c>
      <c r="F9" s="5" t="str">
        <f>IF($B9="N/A","N/A",IF(E9&gt;15,"No",IF(E9&lt;-15,"No","Yes")))</f>
        <v>N/A</v>
      </c>
      <c r="G9" s="5">
        <v>43.169842475000003</v>
      </c>
      <c r="H9" s="5" t="str">
        <f>IF($B9="N/A","N/A",IF(G9&gt;15,"No",IF(G9&lt;-15,"No","Yes")))</f>
        <v>N/A</v>
      </c>
      <c r="I9" s="6">
        <v>480</v>
      </c>
      <c r="J9" s="6">
        <v>-2.48</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99.962240081999994</v>
      </c>
      <c r="D11" s="5" t="str">
        <f>IF(OR($B11="N/A",$C11="N/A"),"N/A",IF(C11&gt;100,"No",IF(C11&lt;95,"No","Yes")))</f>
        <v>Yes</v>
      </c>
      <c r="E11" s="5">
        <v>99.962925233000007</v>
      </c>
      <c r="F11" s="5" t="str">
        <f>IF(OR($B11="N/A",$E11="N/A"),"N/A",IF(E11&gt;100,"No",IF(E11&lt;95,"No","Yes")))</f>
        <v>Yes</v>
      </c>
      <c r="G11" s="5">
        <v>99.959847851999996</v>
      </c>
      <c r="H11" s="5" t="str">
        <f>IF($B11="N/A","N/A",IF(G11&gt;100,"No",IF(G11&lt;95,"No","Yes")))</f>
        <v>Yes</v>
      </c>
      <c r="I11" s="6">
        <v>6.9999999999999999E-4</v>
      </c>
      <c r="J11" s="6">
        <v>-3.0000000000000001E-3</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21.778737915000001</v>
      </c>
      <c r="D13" s="5" t="str">
        <f t="shared" si="1"/>
        <v>No</v>
      </c>
      <c r="E13" s="5">
        <v>0</v>
      </c>
      <c r="F13" s="5" t="str">
        <f t="shared" si="2"/>
        <v>No</v>
      </c>
      <c r="G13" s="5">
        <v>0</v>
      </c>
      <c r="H13" s="5" t="str">
        <f t="shared" si="3"/>
        <v>No</v>
      </c>
      <c r="I13" s="6">
        <v>-100</v>
      </c>
      <c r="J13" s="6" t="s">
        <v>1748</v>
      </c>
      <c r="K13" s="105" t="str">
        <f t="shared" si="0"/>
        <v>N/A</v>
      </c>
    </row>
    <row r="14" spans="1:11" x14ac:dyDescent="0.2">
      <c r="A14" s="104" t="s">
        <v>13</v>
      </c>
      <c r="B14" s="22" t="s">
        <v>213</v>
      </c>
      <c r="C14" s="23">
        <v>10711832</v>
      </c>
      <c r="D14" s="5" t="str">
        <f>IF($B14="N/A","N/A",IF(C14&gt;15,"No",IF(C14&lt;-15,"No","Yes")))</f>
        <v>N/A</v>
      </c>
      <c r="E14" s="23">
        <v>6047739</v>
      </c>
      <c r="F14" s="5" t="str">
        <f>IF($B14="N/A","N/A",IF(E14&gt;15,"No",IF(E14&lt;-15,"No","Yes")))</f>
        <v>N/A</v>
      </c>
      <c r="G14" s="23">
        <v>6149784</v>
      </c>
      <c r="H14" s="5" t="str">
        <f>IF($B14="N/A","N/A",IF(G14&gt;15,"No",IF(G14&lt;-15,"No","Yes")))</f>
        <v>N/A</v>
      </c>
      <c r="I14" s="6">
        <v>-43.5</v>
      </c>
      <c r="J14" s="6">
        <v>1.6870000000000001</v>
      </c>
      <c r="K14" s="105" t="str">
        <f t="shared" si="0"/>
        <v>Yes</v>
      </c>
    </row>
    <row r="15" spans="1:11" ht="14.25" customHeight="1" x14ac:dyDescent="0.2">
      <c r="A15" s="104" t="s">
        <v>441</v>
      </c>
      <c r="B15" s="22" t="s">
        <v>213</v>
      </c>
      <c r="C15" s="5">
        <v>1.239946631</v>
      </c>
      <c r="D15" s="5" t="str">
        <f>IF($B15="N/A","N/A",IF(C15&gt;15,"No",IF(C15&lt;-15,"No","Yes")))</f>
        <v>N/A</v>
      </c>
      <c r="E15" s="5">
        <v>0.74422854559999996</v>
      </c>
      <c r="F15" s="5" t="str">
        <f>IF($B15="N/A","N/A",IF(E15&gt;15,"No",IF(E15&lt;-15,"No","Yes")))</f>
        <v>N/A</v>
      </c>
      <c r="G15" s="5">
        <v>26.272597542</v>
      </c>
      <c r="H15" s="5" t="str">
        <f>IF($B15="N/A","N/A",IF(G15&gt;15,"No",IF(G15&lt;-15,"No","Yes")))</f>
        <v>N/A</v>
      </c>
      <c r="I15" s="6">
        <v>-40</v>
      </c>
      <c r="J15" s="6">
        <v>3430</v>
      </c>
      <c r="K15" s="105" t="str">
        <f t="shared" si="0"/>
        <v>No</v>
      </c>
    </row>
    <row r="16" spans="1:11" ht="12.75" customHeight="1" x14ac:dyDescent="0.2">
      <c r="A16" s="104" t="s">
        <v>857</v>
      </c>
      <c r="B16" s="22" t="s">
        <v>213</v>
      </c>
      <c r="C16" s="24">
        <v>115.59606538</v>
      </c>
      <c r="D16" s="5" t="str">
        <f>IF($B16="N/A","N/A",IF(C16&gt;15,"No",IF(C16&lt;-15,"No","Yes")))</f>
        <v>N/A</v>
      </c>
      <c r="E16" s="24">
        <v>25.560243506999999</v>
      </c>
      <c r="F16" s="5" t="str">
        <f>IF($B16="N/A","N/A",IF(E16&gt;15,"No",IF(E16&lt;-15,"No","Yes")))</f>
        <v>N/A</v>
      </c>
      <c r="G16" s="24">
        <v>79.116856510999995</v>
      </c>
      <c r="H16" s="5" t="str">
        <f>IF($B16="N/A","N/A",IF(G16&gt;15,"No",IF(G16&lt;-15,"No","Yes")))</f>
        <v>N/A</v>
      </c>
      <c r="I16" s="6">
        <v>-77.900000000000006</v>
      </c>
      <c r="J16" s="6">
        <v>209.5</v>
      </c>
      <c r="K16" s="105" t="str">
        <f t="shared" si="0"/>
        <v>No</v>
      </c>
    </row>
    <row r="17" spans="1:11" x14ac:dyDescent="0.2">
      <c r="A17" s="104" t="s">
        <v>131</v>
      </c>
      <c r="B17" s="22" t="s">
        <v>213</v>
      </c>
      <c r="C17" s="23">
        <v>315146</v>
      </c>
      <c r="D17" s="5" t="str">
        <f>IF($B17="N/A","N/A",IF(C17&gt;15,"No",IF(C17&lt;-15,"No","Yes")))</f>
        <v>N/A</v>
      </c>
      <c r="E17" s="23">
        <v>200682</v>
      </c>
      <c r="F17" s="5" t="str">
        <f>IF($B17="N/A","N/A",IF(E17&gt;15,"No",IF(E17&lt;-15,"No","Yes")))</f>
        <v>N/A</v>
      </c>
      <c r="G17" s="23">
        <v>182129</v>
      </c>
      <c r="H17" s="5" t="str">
        <f>IF($B17="N/A","N/A",IF(G17&gt;15,"No",IF(G17&lt;-15,"No","Yes")))</f>
        <v>N/A</v>
      </c>
      <c r="I17" s="6">
        <v>-36.299999999999997</v>
      </c>
      <c r="J17" s="6">
        <v>-9.24</v>
      </c>
      <c r="K17" s="105" t="str">
        <f t="shared" si="0"/>
        <v>Yes</v>
      </c>
    </row>
    <row r="18" spans="1:11" x14ac:dyDescent="0.2">
      <c r="A18" s="104" t="s">
        <v>346</v>
      </c>
      <c r="B18" s="22" t="s">
        <v>213</v>
      </c>
      <c r="C18" s="4">
        <v>2.7174896716000001</v>
      </c>
      <c r="D18" s="5" t="str">
        <f>IF($B18="N/A","N/A",IF(C18&gt;15,"No",IF(C18&lt;-15,"No","Yes")))</f>
        <v>N/A</v>
      </c>
      <c r="E18" s="4">
        <v>1.8494253918000001</v>
      </c>
      <c r="F18" s="5" t="str">
        <f>IF($B18="N/A","N/A",IF(E18&gt;15,"No",IF(E18&lt;-15,"No","Yes")))</f>
        <v>N/A</v>
      </c>
      <c r="G18" s="4">
        <v>1.683054195</v>
      </c>
      <c r="H18" s="5" t="str">
        <f>IF($B18="N/A","N/A",IF(G18&gt;15,"No",IF(G18&lt;-15,"No","Yes")))</f>
        <v>N/A</v>
      </c>
      <c r="I18" s="6">
        <v>-31.9</v>
      </c>
      <c r="J18" s="6">
        <v>-9</v>
      </c>
      <c r="K18" s="105" t="str">
        <f t="shared" si="0"/>
        <v>Yes</v>
      </c>
    </row>
    <row r="19" spans="1:11" ht="27.75" customHeight="1" x14ac:dyDescent="0.2">
      <c r="A19" s="104" t="s">
        <v>836</v>
      </c>
      <c r="B19" s="22" t="s">
        <v>213</v>
      </c>
      <c r="C19" s="24">
        <v>71.810592550999999</v>
      </c>
      <c r="D19" s="5" t="str">
        <f>IF($B19="N/A","N/A",IF(C19&gt;60,"No",IF(C19&lt;15,"No","Yes")))</f>
        <v>N/A</v>
      </c>
      <c r="E19" s="24">
        <v>55.392063065000002</v>
      </c>
      <c r="F19" s="5" t="str">
        <f>IF($B19="N/A","N/A",IF(E19&gt;60,"No",IF(E19&lt;15,"No","Yes")))</f>
        <v>N/A</v>
      </c>
      <c r="G19" s="24">
        <v>64.314936117000002</v>
      </c>
      <c r="H19" s="5" t="str">
        <f>IF($B19="N/A","N/A",IF(G19&gt;60,"No",IF(G19&lt;15,"No","Yes")))</f>
        <v>N/A</v>
      </c>
      <c r="I19" s="6">
        <v>-22.9</v>
      </c>
      <c r="J19" s="6">
        <v>16.11</v>
      </c>
      <c r="K19" s="105" t="str">
        <f t="shared" si="0"/>
        <v>Yes</v>
      </c>
    </row>
    <row r="20" spans="1:11" x14ac:dyDescent="0.2">
      <c r="A20" s="104" t="s">
        <v>27</v>
      </c>
      <c r="B20" s="22" t="s">
        <v>217</v>
      </c>
      <c r="C20" s="23">
        <v>0</v>
      </c>
      <c r="D20" s="5" t="str">
        <f>IF($B20="N/A","N/A",IF(C20="N/A","N/A",IF(C20=0,"Yes","No")))</f>
        <v>Yes</v>
      </c>
      <c r="E20" s="23">
        <v>0</v>
      </c>
      <c r="F20" s="5" t="str">
        <f>IF($B20="N/A","N/A",IF(E20="N/A","N/A",IF(E20=0,"Yes","No")))</f>
        <v>Yes</v>
      </c>
      <c r="G20" s="23">
        <v>11</v>
      </c>
      <c r="H20" s="5" t="str">
        <f>IF($B20="N/A","N/A",IF(G20=0,"Yes","No"))</f>
        <v>No</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10711832</v>
      </c>
      <c r="D6" s="5" t="str">
        <f>IF($B6="N/A","N/A",IF(C6&gt;15,"No",IF(C6&lt;-15,"No","Yes")))</f>
        <v>N/A</v>
      </c>
      <c r="E6" s="23">
        <v>6047739</v>
      </c>
      <c r="F6" s="5" t="str">
        <f>IF($B6="N/A","N/A",IF(E6&gt;15,"No",IF(E6&lt;-15,"No","Yes")))</f>
        <v>N/A</v>
      </c>
      <c r="G6" s="23">
        <v>6149784</v>
      </c>
      <c r="H6" s="5" t="str">
        <f>IF($B6="N/A","N/A",IF(G6&gt;15,"No",IF(G6&lt;-15,"No","Yes")))</f>
        <v>N/A</v>
      </c>
      <c r="I6" s="6">
        <v>-43.5</v>
      </c>
      <c r="J6" s="6">
        <v>1.6870000000000001</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85.649070859000005</v>
      </c>
      <c r="D9" s="5" t="str">
        <f>IF($B9="N/A","N/A",IF(C9&gt;60,"No",IF(C9&lt;15,"No","Yes")))</f>
        <v>No</v>
      </c>
      <c r="E9" s="24">
        <v>76.749065724999994</v>
      </c>
      <c r="F9" s="5" t="str">
        <f>IF($B9="N/A","N/A",IF(E9&gt;60,"No",IF(E9&lt;15,"No","Yes")))</f>
        <v>No</v>
      </c>
      <c r="G9" s="24">
        <v>80.735691854999999</v>
      </c>
      <c r="H9" s="5" t="str">
        <f>IF($B9="N/A","N/A",IF(G9&gt;60,"No",IF(G9&lt;15,"No","Yes")))</f>
        <v>No</v>
      </c>
      <c r="I9" s="6">
        <v>-10.4</v>
      </c>
      <c r="J9" s="6">
        <v>5.194</v>
      </c>
      <c r="K9" s="105" t="str">
        <f t="shared" si="0"/>
        <v>Yes</v>
      </c>
    </row>
    <row r="10" spans="1:11" x14ac:dyDescent="0.2">
      <c r="A10" s="104" t="s">
        <v>14</v>
      </c>
      <c r="B10" s="22" t="s">
        <v>272</v>
      </c>
      <c r="C10" s="5">
        <v>2.3242149428999999</v>
      </c>
      <c r="D10" s="5" t="str">
        <f>IF($B10="N/A","N/A",IF(C10&gt;15,"No",IF(C10&lt;=0,"No","Yes")))</f>
        <v>Yes</v>
      </c>
      <c r="E10" s="5">
        <v>4.3300479733000001</v>
      </c>
      <c r="F10" s="5" t="str">
        <f>IF($B10="N/A","N/A",IF(E10&gt;15,"No",IF(E10&lt;=0,"No","Yes")))</f>
        <v>Yes</v>
      </c>
      <c r="G10" s="5">
        <v>3.6705028990000002</v>
      </c>
      <c r="H10" s="5" t="str">
        <f>IF($B10="N/A","N/A",IF(G10&gt;15,"No",IF(G10&lt;=0,"No","Yes")))</f>
        <v>Yes</v>
      </c>
      <c r="I10" s="6">
        <v>86.3</v>
      </c>
      <c r="J10" s="6">
        <v>-15.2</v>
      </c>
      <c r="K10" s="105" t="str">
        <f t="shared" si="0"/>
        <v>Yes</v>
      </c>
    </row>
    <row r="11" spans="1:11" x14ac:dyDescent="0.2">
      <c r="A11" s="104" t="s">
        <v>872</v>
      </c>
      <c r="B11" s="22" t="s">
        <v>213</v>
      </c>
      <c r="C11" s="24">
        <v>85.219311071000007</v>
      </c>
      <c r="D11" s="5" t="str">
        <f>IF($B11="N/A","N/A",IF(C11&gt;15,"No",IF(C11&lt;-15,"No","Yes")))</f>
        <v>N/A</v>
      </c>
      <c r="E11" s="24">
        <v>79.257933326</v>
      </c>
      <c r="F11" s="5" t="str">
        <f>IF($B11="N/A","N/A",IF(E11&gt;15,"No",IF(E11&lt;-15,"No","Yes")))</f>
        <v>N/A</v>
      </c>
      <c r="G11" s="24">
        <v>90.988375390000002</v>
      </c>
      <c r="H11" s="5" t="str">
        <f>IF($B11="N/A","N/A",IF(G11&gt;15,"No",IF(G11&lt;-15,"No","Yes")))</f>
        <v>N/A</v>
      </c>
      <c r="I11" s="6">
        <v>-7</v>
      </c>
      <c r="J11" s="6">
        <v>14.8</v>
      </c>
      <c r="K11" s="105" t="str">
        <f t="shared" si="0"/>
        <v>Yes</v>
      </c>
    </row>
    <row r="12" spans="1:11" x14ac:dyDescent="0.2">
      <c r="A12" s="104" t="s">
        <v>934</v>
      </c>
      <c r="B12" s="22" t="s">
        <v>213</v>
      </c>
      <c r="C12" s="5">
        <v>3.1389401924999998</v>
      </c>
      <c r="D12" s="5" t="str">
        <f>IF($B12="N/A","N/A",IF(C12&gt;15,"No",IF(C12&lt;-15,"No","Yes")))</f>
        <v>N/A</v>
      </c>
      <c r="E12" s="5">
        <v>3.8464953597</v>
      </c>
      <c r="F12" s="5" t="str">
        <f>IF($B12="N/A","N/A",IF(E12&gt;15,"No",IF(E12&lt;-15,"No","Yes")))</f>
        <v>N/A</v>
      </c>
      <c r="G12" s="5">
        <v>3.2992866091000002</v>
      </c>
      <c r="H12" s="5" t="str">
        <f>IF($B12="N/A","N/A",IF(G12&gt;15,"No",IF(G12&lt;-15,"No","Yes")))</f>
        <v>N/A</v>
      </c>
      <c r="I12" s="6">
        <v>22.54</v>
      </c>
      <c r="J12" s="6">
        <v>-14.2</v>
      </c>
      <c r="K12" s="105" t="str">
        <f t="shared" si="0"/>
        <v>Yes</v>
      </c>
    </row>
    <row r="13" spans="1:11" x14ac:dyDescent="0.2">
      <c r="A13" s="104" t="s">
        <v>51</v>
      </c>
      <c r="B13" s="22" t="s">
        <v>273</v>
      </c>
      <c r="C13" s="5">
        <v>99.192117651000004</v>
      </c>
      <c r="D13" s="5" t="str">
        <f>IF($B13="N/A","N/A",IF(C13&gt;99,"No",IF(C13&lt;95,"No","Yes")))</f>
        <v>No</v>
      </c>
      <c r="E13" s="5">
        <v>99.331568376000007</v>
      </c>
      <c r="F13" s="5" t="str">
        <f>IF($B13="N/A","N/A",IF(E13&gt;99,"No",IF(E13&lt;95,"No","Yes")))</f>
        <v>No</v>
      </c>
      <c r="G13" s="5">
        <v>99.009883923999993</v>
      </c>
      <c r="H13" s="5" t="str">
        <f>IF($B13="N/A","N/A",IF(G13&gt;99,"No",IF(G13&lt;95,"No","Yes")))</f>
        <v>No</v>
      </c>
      <c r="I13" s="6">
        <v>0.1406</v>
      </c>
      <c r="J13" s="6">
        <v>-0.32400000000000001</v>
      </c>
      <c r="K13" s="105" t="str">
        <f t="shared" si="0"/>
        <v>Yes</v>
      </c>
    </row>
    <row r="14" spans="1:11" x14ac:dyDescent="0.2">
      <c r="A14" s="104" t="s">
        <v>52</v>
      </c>
      <c r="B14" s="22" t="s">
        <v>274</v>
      </c>
      <c r="C14" s="5">
        <v>0.80788234920000002</v>
      </c>
      <c r="D14" s="5" t="str">
        <f>IF($B14="N/A","N/A",IF(C14&gt;6,"No",IF(C14&lt;=0,"No","Yes")))</f>
        <v>Yes</v>
      </c>
      <c r="E14" s="5">
        <v>0.66843162379999999</v>
      </c>
      <c r="F14" s="5" t="str">
        <f>IF($B14="N/A","N/A",IF(E14&gt;6,"No",IF(E14&lt;=0,"No","Yes")))</f>
        <v>Yes</v>
      </c>
      <c r="G14" s="5">
        <v>0.99011607560000003</v>
      </c>
      <c r="H14" s="5" t="str">
        <f>IF($B14="N/A","N/A",IF(G14&gt;6,"No",IF(G14&lt;=0,"No","Yes")))</f>
        <v>Yes</v>
      </c>
      <c r="I14" s="6">
        <v>-17.3</v>
      </c>
      <c r="J14" s="6">
        <v>48.13</v>
      </c>
      <c r="K14" s="105" t="str">
        <f t="shared" si="0"/>
        <v>No</v>
      </c>
    </row>
    <row r="15" spans="1:11" x14ac:dyDescent="0.2">
      <c r="A15" s="104" t="s">
        <v>164</v>
      </c>
      <c r="B15" s="22" t="s">
        <v>213</v>
      </c>
      <c r="C15" s="5">
        <v>99.989120299999996</v>
      </c>
      <c r="D15" s="5" t="str">
        <f>IF($B15="N/A","N/A",IF(C15&gt;15,"No",IF(C15&lt;-15,"No","Yes")))</f>
        <v>N/A</v>
      </c>
      <c r="E15" s="5">
        <v>100</v>
      </c>
      <c r="F15" s="5" t="str">
        <f>IF($B15="N/A","N/A",IF(E15&gt;15,"No",IF(E15&lt;-15,"No","Yes")))</f>
        <v>N/A</v>
      </c>
      <c r="G15" s="5">
        <v>100</v>
      </c>
      <c r="H15" s="5" t="str">
        <f>IF($B15="N/A","N/A",IF(G15&gt;15,"No",IF(G15&lt;-15,"No","Yes")))</f>
        <v>N/A</v>
      </c>
      <c r="I15" s="6">
        <v>1.09E-2</v>
      </c>
      <c r="J15" s="6">
        <v>0</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99.581668007000005</v>
      </c>
      <c r="D17" s="5" t="str">
        <f>IF($B17="N/A","N/A",IF(C17&gt;98,"Yes","No"))</f>
        <v>Yes</v>
      </c>
      <c r="E17" s="5">
        <v>100</v>
      </c>
      <c r="F17" s="5" t="str">
        <f>IF($B17="N/A","N/A",IF(E17&gt;98,"Yes","No"))</f>
        <v>Yes</v>
      </c>
      <c r="G17" s="5">
        <v>99.999983576999995</v>
      </c>
      <c r="H17" s="5" t="str">
        <f>IF($B17="N/A","N/A",IF(G17&gt;98,"Yes","No"))</f>
        <v>Yes</v>
      </c>
      <c r="I17" s="6">
        <v>0.42009999999999997</v>
      </c>
      <c r="J17" s="6">
        <v>0</v>
      </c>
      <c r="K17" s="105" t="str">
        <f t="shared" si="0"/>
        <v>Yes</v>
      </c>
    </row>
    <row r="18" spans="1:11" x14ac:dyDescent="0.2">
      <c r="A18" s="104" t="s">
        <v>53</v>
      </c>
      <c r="B18" s="22" t="s">
        <v>275</v>
      </c>
      <c r="C18" s="5">
        <v>99.999830592999999</v>
      </c>
      <c r="D18" s="5" t="str">
        <f>IF($B18="N/A","N/A",IF(C18&gt;98,"Yes","No"))</f>
        <v>Yes</v>
      </c>
      <c r="E18" s="5">
        <v>99.999833535999997</v>
      </c>
      <c r="F18" s="5" t="str">
        <f>IF($B18="N/A","N/A",IF(E18&gt;98,"Yes","No"))</f>
        <v>Yes</v>
      </c>
      <c r="G18" s="5">
        <v>99.999885036999999</v>
      </c>
      <c r="H18" s="5" t="str">
        <f>IF($B18="N/A","N/A",IF(G18&gt;98,"Yes","No"))</f>
        <v>Yes</v>
      </c>
      <c r="I18" s="6">
        <v>0</v>
      </c>
      <c r="J18" s="6">
        <v>1E-4</v>
      </c>
      <c r="K18" s="105" t="str">
        <f t="shared" si="0"/>
        <v>Yes</v>
      </c>
    </row>
    <row r="19" spans="1:11" ht="12.75" customHeight="1" x14ac:dyDescent="0.2">
      <c r="A19" s="104" t="s">
        <v>673</v>
      </c>
      <c r="B19" s="22" t="s">
        <v>223</v>
      </c>
      <c r="C19" s="5">
        <v>99.514844893000003</v>
      </c>
      <c r="D19" s="5" t="str">
        <f>IF($B19="N/A","N/A",IF(C19&gt;100,"No",IF(C19&lt;98,"No","Yes")))</f>
        <v>Yes</v>
      </c>
      <c r="E19" s="5">
        <v>99.556296990000007</v>
      </c>
      <c r="F19" s="5" t="str">
        <f>IF($B19="N/A","N/A",IF(E19&gt;100,"No",IF(E19&lt;98,"No","Yes")))</f>
        <v>Yes</v>
      </c>
      <c r="G19" s="5">
        <v>99.891036822999993</v>
      </c>
      <c r="H19" s="5" t="str">
        <f>IF($B19="N/A","N/A",IF(G19&gt;100,"No",IF(G19&lt;98,"No","Yes")))</f>
        <v>Yes</v>
      </c>
      <c r="I19" s="6">
        <v>4.1700000000000001E-2</v>
      </c>
      <c r="J19" s="6">
        <v>0.3362</v>
      </c>
      <c r="K19" s="105" t="str">
        <f>IF(J19="Div by 0", "N/A", IF(J19="N/A","N/A", IF(J19&gt;30, "No", IF(J19&lt;-30, "No", "Yes"))))</f>
        <v>Yes</v>
      </c>
    </row>
    <row r="20" spans="1:11" x14ac:dyDescent="0.2">
      <c r="A20" s="104" t="s">
        <v>674</v>
      </c>
      <c r="B20" s="22" t="s">
        <v>223</v>
      </c>
      <c r="C20" s="5">
        <v>100</v>
      </c>
      <c r="D20" s="5" t="str">
        <f>IF($B20="N/A","N/A",IF(C20&gt;100,"No",IF(C20&lt;98,"No","Yes")))</f>
        <v>Yes</v>
      </c>
      <c r="E20" s="5">
        <v>100</v>
      </c>
      <c r="F20" s="5" t="str">
        <f>IF($B20="N/A","N/A",IF(E20&gt;100,"No",IF(E20&lt;98,"No","Yes")))</f>
        <v>Yes</v>
      </c>
      <c r="G20" s="5">
        <v>99.971836409000005</v>
      </c>
      <c r="H20" s="5" t="str">
        <f>IF($B20="N/A","N/A",IF(G20&gt;100,"No",IF(G20&lt;98,"No","Yes")))</f>
        <v>Yes</v>
      </c>
      <c r="I20" s="6">
        <v>0</v>
      </c>
      <c r="J20" s="6">
        <v>-2.8000000000000001E-2</v>
      </c>
      <c r="K20" s="105" t="str">
        <f>IF(J20="Div by 0", "N/A", IF(J20="N/A","N/A", IF(J20&gt;30, "No", IF(J20&lt;-30, "No", "Yes"))))</f>
        <v>Yes</v>
      </c>
    </row>
    <row r="21" spans="1:11" x14ac:dyDescent="0.2">
      <c r="A21" s="104" t="s">
        <v>675</v>
      </c>
      <c r="B21" s="22" t="s">
        <v>223</v>
      </c>
      <c r="C21" s="5">
        <v>100</v>
      </c>
      <c r="D21" s="5" t="str">
        <f>IF($B21="N/A","N/A",IF(C21&gt;100,"No",IF(C21&lt;98,"No","Yes")))</f>
        <v>Yes</v>
      </c>
      <c r="E21" s="5">
        <v>100</v>
      </c>
      <c r="F21" s="5" t="str">
        <f>IF($B21="N/A","N/A",IF(E21&gt;100,"No",IF(E21&lt;98,"No","Yes")))</f>
        <v>Yes</v>
      </c>
      <c r="G21" s="5">
        <v>99.971836409000005</v>
      </c>
      <c r="H21" s="5" t="str">
        <f>IF($B21="N/A","N/A",IF(G21&gt;100,"No",IF(G21&lt;98,"No","Yes")))</f>
        <v>Yes</v>
      </c>
      <c r="I21" s="6">
        <v>0</v>
      </c>
      <c r="J21" s="6">
        <v>-2.8000000000000001E-2</v>
      </c>
      <c r="K21" s="105" t="str">
        <f>IF(J21="Div by 0", "N/A", IF(J21="N/A","N/A", IF(J21&gt;30, "No", IF(J21&lt;-30, "No", "Yes"))))</f>
        <v>Yes</v>
      </c>
    </row>
    <row r="22" spans="1:11" ht="15" customHeight="1" x14ac:dyDescent="0.2">
      <c r="A22" s="104" t="s">
        <v>1687</v>
      </c>
      <c r="B22" s="22" t="s">
        <v>213</v>
      </c>
      <c r="C22" s="5">
        <v>57.012581975000003</v>
      </c>
      <c r="D22" s="5" t="str">
        <f>IF($B22="N/A","N/A",IF(C22&gt;15,"No",IF(C22&lt;-15,"No","Yes")))</f>
        <v>N/A</v>
      </c>
      <c r="E22" s="5">
        <v>54.192881008999997</v>
      </c>
      <c r="F22" s="5" t="str">
        <f>IF($B22="N/A","N/A",IF(E22&gt;15,"No",IF(E22&lt;-15,"No","Yes")))</f>
        <v>N/A</v>
      </c>
      <c r="G22" s="5">
        <v>52.416995458999999</v>
      </c>
      <c r="H22" s="5" t="str">
        <f>IF($B22="N/A","N/A",IF(G22&gt;15,"No",IF(G22&lt;-15,"No","Yes")))</f>
        <v>N/A</v>
      </c>
      <c r="I22" s="6">
        <v>-4.95</v>
      </c>
      <c r="J22" s="6">
        <v>-3.28</v>
      </c>
      <c r="K22" s="105" t="str">
        <f t="shared" ref="K22:K31" si="1">IF(J22="Div by 0", "N/A", IF(J22="N/A","N/A", IF(J22&gt;30, "No", IF(J22&lt;-30, "No", "Yes"))))</f>
        <v>Yes</v>
      </c>
    </row>
    <row r="23" spans="1:11" x14ac:dyDescent="0.2">
      <c r="A23" s="104" t="s">
        <v>935</v>
      </c>
      <c r="B23" s="22" t="s">
        <v>213</v>
      </c>
      <c r="C23" s="5">
        <v>42.541509240000003</v>
      </c>
      <c r="D23" s="5" t="str">
        <f>IF($B23="N/A","N/A",IF(C23&gt;15,"No",IF(C23&lt;-15,"No","Yes")))</f>
        <v>N/A</v>
      </c>
      <c r="E23" s="5">
        <v>44.969417495999998</v>
      </c>
      <c r="F23" s="5" t="str">
        <f>IF($B23="N/A","N/A",IF(E23&gt;15,"No",IF(E23&lt;-15,"No","Yes")))</f>
        <v>N/A</v>
      </c>
      <c r="G23" s="5">
        <v>46.633475257000001</v>
      </c>
      <c r="H23" s="5" t="str">
        <f>IF($B23="N/A","N/A",IF(G23&gt;15,"No",IF(G23&lt;-15,"No","Yes")))</f>
        <v>N/A</v>
      </c>
      <c r="I23" s="6">
        <v>5.7069999999999999</v>
      </c>
      <c r="J23" s="6">
        <v>3.7</v>
      </c>
      <c r="K23" s="105" t="str">
        <f t="shared" si="1"/>
        <v>Yes</v>
      </c>
    </row>
    <row r="24" spans="1:11" ht="25.5" x14ac:dyDescent="0.2">
      <c r="A24" s="104" t="s">
        <v>936</v>
      </c>
      <c r="B24" s="22" t="s">
        <v>213</v>
      </c>
      <c r="C24" s="5">
        <v>0.23685024190000001</v>
      </c>
      <c r="D24" s="5" t="str">
        <f>IF($B24="N/A","N/A",IF(C24&gt;15,"No",IF(C24&lt;-15,"No","Yes")))</f>
        <v>N/A</v>
      </c>
      <c r="E24" s="5">
        <v>0.67155675859999997</v>
      </c>
      <c r="F24" s="5" t="str">
        <f>IF($B24="N/A","N/A",IF(E24&gt;15,"No",IF(E24&lt;-15,"No","Yes")))</f>
        <v>N/A</v>
      </c>
      <c r="G24" s="5">
        <v>0.7846942267</v>
      </c>
      <c r="H24" s="5" t="str">
        <f>IF($B24="N/A","N/A",IF(G24&gt;15,"No",IF(G24&lt;-15,"No","Yes")))</f>
        <v>N/A</v>
      </c>
      <c r="I24" s="6">
        <v>183.5</v>
      </c>
      <c r="J24" s="6">
        <v>16.850000000000001</v>
      </c>
      <c r="K24" s="105" t="str">
        <f t="shared" si="1"/>
        <v>Yes</v>
      </c>
    </row>
    <row r="25" spans="1:11" x14ac:dyDescent="0.2">
      <c r="A25" s="104" t="s">
        <v>166</v>
      </c>
      <c r="B25" s="22" t="s">
        <v>213</v>
      </c>
      <c r="C25" s="5">
        <v>100</v>
      </c>
      <c r="D25" s="5" t="str">
        <f t="shared" ref="D25:D27" si="2">IF($B25="N/A","N/A",IF(C25&gt;15,"No",IF(C25&lt;-15,"No","Yes")))</f>
        <v>N/A</v>
      </c>
      <c r="E25" s="5">
        <v>100</v>
      </c>
      <c r="F25" s="5" t="str">
        <f t="shared" ref="F25:F27" si="3">IF($B25="N/A","N/A",IF(E25&gt;15,"No",IF(E25&lt;-15,"No","Yes")))</f>
        <v>N/A</v>
      </c>
      <c r="G25" s="5">
        <v>99.971836409000005</v>
      </c>
      <c r="H25" s="5" t="str">
        <f t="shared" ref="H25:H27" si="4">IF($B25="N/A","N/A",IF(G25&gt;15,"No",IF(G25&lt;-15,"No","Yes")))</f>
        <v>N/A</v>
      </c>
      <c r="I25" s="6">
        <v>0</v>
      </c>
      <c r="J25" s="6">
        <v>-2.8000000000000001E-2</v>
      </c>
      <c r="K25" s="105" t="str">
        <f t="shared" si="1"/>
        <v>Yes</v>
      </c>
    </row>
    <row r="26" spans="1:11" x14ac:dyDescent="0.2">
      <c r="A26" s="104" t="s">
        <v>167</v>
      </c>
      <c r="B26" s="22" t="s">
        <v>213</v>
      </c>
      <c r="C26" s="5">
        <v>100</v>
      </c>
      <c r="D26" s="5" t="str">
        <f t="shared" si="2"/>
        <v>N/A</v>
      </c>
      <c r="E26" s="5">
        <v>100</v>
      </c>
      <c r="F26" s="5" t="str">
        <f t="shared" si="3"/>
        <v>N/A</v>
      </c>
      <c r="G26" s="5">
        <v>99.971836409000005</v>
      </c>
      <c r="H26" s="5" t="str">
        <f t="shared" si="4"/>
        <v>N/A</v>
      </c>
      <c r="I26" s="6">
        <v>0</v>
      </c>
      <c r="J26" s="6">
        <v>-2.8000000000000001E-2</v>
      </c>
      <c r="K26" s="105" t="str">
        <f t="shared" si="1"/>
        <v>Yes</v>
      </c>
    </row>
    <row r="27" spans="1:11" x14ac:dyDescent="0.2">
      <c r="A27" s="104" t="s">
        <v>168</v>
      </c>
      <c r="B27" s="22" t="s">
        <v>213</v>
      </c>
      <c r="C27" s="5">
        <v>100</v>
      </c>
      <c r="D27" s="5" t="str">
        <f t="shared" si="2"/>
        <v>N/A</v>
      </c>
      <c r="E27" s="5">
        <v>100</v>
      </c>
      <c r="F27" s="5" t="str">
        <f t="shared" si="3"/>
        <v>N/A</v>
      </c>
      <c r="G27" s="5">
        <v>99.971836409000005</v>
      </c>
      <c r="H27" s="5" t="str">
        <f t="shared" si="4"/>
        <v>N/A</v>
      </c>
      <c r="I27" s="6">
        <v>0</v>
      </c>
      <c r="J27" s="6">
        <v>-2.8000000000000001E-2</v>
      </c>
      <c r="K27" s="105" t="str">
        <f t="shared" si="1"/>
        <v>Yes</v>
      </c>
    </row>
    <row r="28" spans="1:11" x14ac:dyDescent="0.2">
      <c r="A28" s="104" t="s">
        <v>54</v>
      </c>
      <c r="B28" s="22" t="s">
        <v>213</v>
      </c>
      <c r="C28" s="5">
        <v>6.9946952117999999</v>
      </c>
      <c r="D28" s="5" t="str">
        <f>IF($B28="N/A","N/A",IF(C28&gt;15,"No",IF(C28&lt;-15,"No","Yes")))</f>
        <v>N/A</v>
      </c>
      <c r="E28" s="5">
        <v>6.7238020688000004</v>
      </c>
      <c r="F28" s="5" t="str">
        <f>IF($B28="N/A","N/A",IF(E28&gt;15,"No",IF(E28&lt;-15,"No","Yes")))</f>
        <v>N/A</v>
      </c>
      <c r="G28" s="5">
        <v>6.3881268025000004</v>
      </c>
      <c r="H28" s="5" t="str">
        <f>IF($B28="N/A","N/A",IF(G28&gt;15,"No",IF(G28&lt;-15,"No","Yes")))</f>
        <v>N/A</v>
      </c>
      <c r="I28" s="6">
        <v>-3.87</v>
      </c>
      <c r="J28" s="6">
        <v>-4.99</v>
      </c>
      <c r="K28" s="105" t="str">
        <f t="shared" si="1"/>
        <v>Yes</v>
      </c>
    </row>
    <row r="29" spans="1:11" x14ac:dyDescent="0.2">
      <c r="A29" s="104" t="s">
        <v>55</v>
      </c>
      <c r="B29" s="22" t="s">
        <v>213</v>
      </c>
      <c r="C29" s="5">
        <v>93.005304788000004</v>
      </c>
      <c r="D29" s="5" t="str">
        <f>IF($B29="N/A","N/A",IF(C29&gt;15,"No",IF(C29&lt;-15,"No","Yes")))</f>
        <v>N/A</v>
      </c>
      <c r="E29" s="5">
        <v>93.276197930999999</v>
      </c>
      <c r="F29" s="5" t="str">
        <f>IF($B29="N/A","N/A",IF(E29&gt;15,"No",IF(E29&lt;-15,"No","Yes")))</f>
        <v>N/A</v>
      </c>
      <c r="G29" s="5">
        <v>93.583709607000003</v>
      </c>
      <c r="H29" s="5" t="str">
        <f>IF($B29="N/A","N/A",IF(G29&gt;15,"No",IF(G29&lt;-15,"No","Yes")))</f>
        <v>N/A</v>
      </c>
      <c r="I29" s="6">
        <v>0.2913</v>
      </c>
      <c r="J29" s="6">
        <v>0.32969999999999999</v>
      </c>
      <c r="K29" s="105" t="str">
        <f t="shared" si="1"/>
        <v>Yes</v>
      </c>
    </row>
    <row r="30" spans="1:11" x14ac:dyDescent="0.2">
      <c r="A30" s="104" t="s">
        <v>56</v>
      </c>
      <c r="B30" s="22" t="s">
        <v>213</v>
      </c>
      <c r="C30" s="5">
        <v>69.839351476000004</v>
      </c>
      <c r="D30" s="5" t="str">
        <f>IF($B30="N/A","N/A",IF(C30&gt;15,"No",IF(C30&lt;-15,"No","Yes")))</f>
        <v>N/A</v>
      </c>
      <c r="E30" s="5">
        <v>74.603599791999997</v>
      </c>
      <c r="F30" s="5" t="str">
        <f>IF($B30="N/A","N/A",IF(E30&gt;15,"No",IF(E30&lt;-15,"No","Yes")))</f>
        <v>N/A</v>
      </c>
      <c r="G30" s="5">
        <v>77.473029947000001</v>
      </c>
      <c r="H30" s="5" t="str">
        <f>IF($B30="N/A","N/A",IF(G30&gt;15,"No",IF(G30&lt;-15,"No","Yes")))</f>
        <v>N/A</v>
      </c>
      <c r="I30" s="6">
        <v>6.8220000000000001</v>
      </c>
      <c r="J30" s="6">
        <v>3.8460000000000001</v>
      </c>
      <c r="K30" s="105" t="str">
        <f t="shared" si="1"/>
        <v>Yes</v>
      </c>
    </row>
    <row r="31" spans="1:11" x14ac:dyDescent="0.2">
      <c r="A31" s="112" t="s">
        <v>57</v>
      </c>
      <c r="B31" s="113" t="s">
        <v>213</v>
      </c>
      <c r="C31" s="114">
        <v>22.840014667999998</v>
      </c>
      <c r="D31" s="114" t="str">
        <f>IF($B31="N/A","N/A",IF(C31&gt;15,"No",IF(C31&lt;-15,"No","Yes")))</f>
        <v>N/A</v>
      </c>
      <c r="E31" s="114">
        <v>18.360580706</v>
      </c>
      <c r="F31" s="114" t="str">
        <f>IF($B31="N/A","N/A",IF(E31&gt;15,"No",IF(E31&lt;-15,"No","Yes")))</f>
        <v>N/A</v>
      </c>
      <c r="G31" s="114">
        <v>17.042045704</v>
      </c>
      <c r="H31" s="114" t="str">
        <f>IF($B31="N/A","N/A",IF(G31&gt;15,"No",IF(G31&lt;-15,"No","Yes")))</f>
        <v>N/A</v>
      </c>
      <c r="I31" s="115">
        <v>-19.600000000000001</v>
      </c>
      <c r="J31" s="115">
        <v>-7.18</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885121</v>
      </c>
      <c r="D6" s="5" t="str">
        <f t="shared" ref="D6:F18" si="0">IF($B6="N/A","N/A",IF(C6&lt;0,"No","Yes"))</f>
        <v>N/A</v>
      </c>
      <c r="E6" s="23">
        <v>4803307</v>
      </c>
      <c r="F6" s="5" t="str">
        <f t="shared" si="0"/>
        <v>N/A</v>
      </c>
      <c r="G6" s="23">
        <v>4671555</v>
      </c>
      <c r="H6" s="5" t="str">
        <f t="shared" ref="H6:H18" si="1">IF($B6="N/A","N/A",IF(G6&lt;0,"No","Yes"))</f>
        <v>N/A</v>
      </c>
      <c r="I6" s="6">
        <v>442.7</v>
      </c>
      <c r="J6" s="6">
        <v>-2.74</v>
      </c>
      <c r="K6" s="105" t="str">
        <f t="shared" ref="K6:K18" si="2">IF(J6="Div by 0", "N/A", IF(J6="N/A","N/A", IF(J6&gt;30, "No", IF(J6&lt;-30, "No", "Yes"))))</f>
        <v>Yes</v>
      </c>
    </row>
    <row r="7" spans="1:11" x14ac:dyDescent="0.2">
      <c r="A7" s="102" t="s">
        <v>442</v>
      </c>
      <c r="B7" s="55" t="s">
        <v>213</v>
      </c>
      <c r="C7" s="5">
        <v>0.31611497189999999</v>
      </c>
      <c r="D7" s="5" t="str">
        <f t="shared" si="0"/>
        <v>N/A</v>
      </c>
      <c r="E7" s="5">
        <v>0.39853792399999999</v>
      </c>
      <c r="F7" s="5" t="str">
        <f t="shared" si="0"/>
        <v>N/A</v>
      </c>
      <c r="G7" s="5">
        <v>0.2092451015</v>
      </c>
      <c r="H7" s="5" t="str">
        <f t="shared" si="1"/>
        <v>N/A</v>
      </c>
      <c r="I7" s="6">
        <v>26.07</v>
      </c>
      <c r="J7" s="6">
        <v>-47.5</v>
      </c>
      <c r="K7" s="105" t="str">
        <f t="shared" si="2"/>
        <v>No</v>
      </c>
    </row>
    <row r="8" spans="1:11" x14ac:dyDescent="0.2">
      <c r="A8" s="102" t="s">
        <v>443</v>
      </c>
      <c r="B8" s="55" t="s">
        <v>213</v>
      </c>
      <c r="C8" s="5">
        <v>44.001780547999999</v>
      </c>
      <c r="D8" s="5" t="str">
        <f t="shared" si="0"/>
        <v>N/A</v>
      </c>
      <c r="E8" s="5">
        <v>48.196523769999999</v>
      </c>
      <c r="F8" s="5" t="str">
        <f t="shared" si="0"/>
        <v>N/A</v>
      </c>
      <c r="G8" s="5">
        <v>46.907806929000003</v>
      </c>
      <c r="H8" s="5" t="str">
        <f t="shared" si="1"/>
        <v>N/A</v>
      </c>
      <c r="I8" s="6">
        <v>9.5329999999999995</v>
      </c>
      <c r="J8" s="6">
        <v>-2.67</v>
      </c>
      <c r="K8" s="105" t="str">
        <f t="shared" si="2"/>
        <v>Yes</v>
      </c>
    </row>
    <row r="9" spans="1:11" x14ac:dyDescent="0.2">
      <c r="A9" s="102" t="s">
        <v>444</v>
      </c>
      <c r="B9" s="55" t="s">
        <v>213</v>
      </c>
      <c r="C9" s="5">
        <v>35.361154012</v>
      </c>
      <c r="D9" s="5" t="str">
        <f t="shared" si="0"/>
        <v>N/A</v>
      </c>
      <c r="E9" s="5">
        <v>30.964708272999999</v>
      </c>
      <c r="F9" s="5" t="str">
        <f t="shared" si="0"/>
        <v>N/A</v>
      </c>
      <c r="G9" s="5">
        <v>31.709099004999999</v>
      </c>
      <c r="H9" s="5" t="str">
        <f t="shared" si="1"/>
        <v>N/A</v>
      </c>
      <c r="I9" s="6">
        <v>-12.4</v>
      </c>
      <c r="J9" s="6">
        <v>2.4039999999999999</v>
      </c>
      <c r="K9" s="105" t="str">
        <f t="shared" si="2"/>
        <v>Yes</v>
      </c>
    </row>
    <row r="10" spans="1:11" x14ac:dyDescent="0.2">
      <c r="A10" s="102" t="s">
        <v>445</v>
      </c>
      <c r="B10" s="55" t="s">
        <v>213</v>
      </c>
      <c r="C10" s="5">
        <v>17.661878996999999</v>
      </c>
      <c r="D10" s="5" t="str">
        <f t="shared" si="0"/>
        <v>N/A</v>
      </c>
      <c r="E10" s="5">
        <v>18.012902360999998</v>
      </c>
      <c r="F10" s="5" t="str">
        <f t="shared" si="0"/>
        <v>N/A</v>
      </c>
      <c r="G10" s="5">
        <v>18.995816168000001</v>
      </c>
      <c r="H10" s="5" t="str">
        <f t="shared" si="1"/>
        <v>N/A</v>
      </c>
      <c r="I10" s="6">
        <v>1.9870000000000001</v>
      </c>
      <c r="J10" s="6">
        <v>5.4569999999999999</v>
      </c>
      <c r="K10" s="105" t="str">
        <f t="shared" si="2"/>
        <v>Yes</v>
      </c>
    </row>
    <row r="11" spans="1:11" x14ac:dyDescent="0.2">
      <c r="A11" s="128" t="s">
        <v>207</v>
      </c>
      <c r="B11" s="55" t="s">
        <v>213</v>
      </c>
      <c r="C11" s="5">
        <v>99.997288506000004</v>
      </c>
      <c r="D11" s="5" t="str">
        <f t="shared" si="0"/>
        <v>N/A</v>
      </c>
      <c r="E11" s="5">
        <v>99.934586734000007</v>
      </c>
      <c r="F11" s="5" t="str">
        <f t="shared" si="0"/>
        <v>N/A</v>
      </c>
      <c r="G11" s="5">
        <v>99.994006278000001</v>
      </c>
      <c r="H11" s="5" t="str">
        <f t="shared" si="1"/>
        <v>N/A</v>
      </c>
      <c r="I11" s="6">
        <v>-6.3E-2</v>
      </c>
      <c r="J11" s="6">
        <v>5.9499999999999997E-2</v>
      </c>
      <c r="K11" s="105" t="str">
        <f t="shared" si="2"/>
        <v>Yes</v>
      </c>
    </row>
    <row r="12" spans="1:11" x14ac:dyDescent="0.2">
      <c r="A12" s="128" t="s">
        <v>934</v>
      </c>
      <c r="B12" s="55" t="s">
        <v>213</v>
      </c>
      <c r="C12" s="5">
        <v>0</v>
      </c>
      <c r="D12" s="5" t="str">
        <f t="shared" si="0"/>
        <v>N/A</v>
      </c>
      <c r="E12" s="5">
        <v>1.4156913000000001E-3</v>
      </c>
      <c r="F12" s="5" t="str">
        <f t="shared" si="0"/>
        <v>N/A</v>
      </c>
      <c r="G12" s="5">
        <v>7.7062129999999997E-4</v>
      </c>
      <c r="H12" s="5" t="str">
        <f t="shared" si="1"/>
        <v>N/A</v>
      </c>
      <c r="I12" s="6" t="s">
        <v>1748</v>
      </c>
      <c r="J12" s="6">
        <v>-45.6</v>
      </c>
      <c r="K12" s="105" t="str">
        <f t="shared" si="2"/>
        <v>No</v>
      </c>
    </row>
    <row r="13" spans="1:11" x14ac:dyDescent="0.2">
      <c r="A13" s="128" t="s">
        <v>51</v>
      </c>
      <c r="B13" s="55" t="s">
        <v>213</v>
      </c>
      <c r="C13" s="5">
        <v>99.090406848000001</v>
      </c>
      <c r="D13" s="5" t="str">
        <f t="shared" si="0"/>
        <v>N/A</v>
      </c>
      <c r="E13" s="5">
        <v>99.692357786000002</v>
      </c>
      <c r="F13" s="5" t="str">
        <f t="shared" si="0"/>
        <v>N/A</v>
      </c>
      <c r="G13" s="5">
        <v>99.172202831999996</v>
      </c>
      <c r="H13" s="5" t="str">
        <f t="shared" si="1"/>
        <v>N/A</v>
      </c>
      <c r="I13" s="6">
        <v>0.60750000000000004</v>
      </c>
      <c r="J13" s="6">
        <v>-0.52200000000000002</v>
      </c>
      <c r="K13" s="105" t="str">
        <f t="shared" si="2"/>
        <v>Yes</v>
      </c>
    </row>
    <row r="14" spans="1:11" x14ac:dyDescent="0.2">
      <c r="A14" s="128" t="s">
        <v>52</v>
      </c>
      <c r="B14" s="55" t="s">
        <v>213</v>
      </c>
      <c r="C14" s="5">
        <v>0.90959315169999999</v>
      </c>
      <c r="D14" s="5" t="str">
        <f t="shared" si="0"/>
        <v>N/A</v>
      </c>
      <c r="E14" s="5">
        <v>0.30764221400000002</v>
      </c>
      <c r="F14" s="5" t="str">
        <f t="shared" si="0"/>
        <v>N/A</v>
      </c>
      <c r="G14" s="5">
        <v>0.82779716820000004</v>
      </c>
      <c r="H14" s="5" t="str">
        <f t="shared" si="1"/>
        <v>N/A</v>
      </c>
      <c r="I14" s="6">
        <v>-66.2</v>
      </c>
      <c r="J14" s="6">
        <v>169.1</v>
      </c>
      <c r="K14" s="105" t="str">
        <f t="shared" si="2"/>
        <v>No</v>
      </c>
    </row>
    <row r="15" spans="1:11" x14ac:dyDescent="0.2">
      <c r="A15" s="128" t="s">
        <v>164</v>
      </c>
      <c r="B15" s="55" t="s">
        <v>213</v>
      </c>
      <c r="C15" s="5">
        <v>99.999087872000004</v>
      </c>
      <c r="D15" s="5" t="str">
        <f t="shared" si="0"/>
        <v>N/A</v>
      </c>
      <c r="E15" s="5">
        <v>50.307693593000003</v>
      </c>
      <c r="F15" s="5" t="str">
        <f t="shared" si="0"/>
        <v>N/A</v>
      </c>
      <c r="G15" s="5">
        <v>99.999438794</v>
      </c>
      <c r="H15" s="5" t="str">
        <f t="shared" si="1"/>
        <v>N/A</v>
      </c>
      <c r="I15" s="6">
        <v>-49.7</v>
      </c>
      <c r="J15" s="6">
        <v>98.78</v>
      </c>
      <c r="K15" s="105" t="str">
        <f t="shared" si="2"/>
        <v>No</v>
      </c>
    </row>
    <row r="16" spans="1:11" x14ac:dyDescent="0.2">
      <c r="A16" s="128" t="s">
        <v>165</v>
      </c>
      <c r="B16" s="55" t="s">
        <v>213</v>
      </c>
      <c r="C16" s="5">
        <v>100</v>
      </c>
      <c r="D16" s="5" t="str">
        <f t="shared" si="0"/>
        <v>N/A</v>
      </c>
      <c r="E16" s="5">
        <v>36.551279829000002</v>
      </c>
      <c r="F16" s="5" t="str">
        <f t="shared" si="0"/>
        <v>N/A</v>
      </c>
      <c r="G16" s="5">
        <v>100</v>
      </c>
      <c r="H16" s="5" t="str">
        <f t="shared" si="1"/>
        <v>N/A</v>
      </c>
      <c r="I16" s="6">
        <v>-63.4</v>
      </c>
      <c r="J16" s="6">
        <v>173.6</v>
      </c>
      <c r="K16" s="105" t="str">
        <f t="shared" si="2"/>
        <v>No</v>
      </c>
    </row>
    <row r="17" spans="1:11" x14ac:dyDescent="0.2">
      <c r="A17" s="128" t="s">
        <v>21</v>
      </c>
      <c r="B17" s="55" t="s">
        <v>213</v>
      </c>
      <c r="C17" s="5">
        <v>100</v>
      </c>
      <c r="D17" s="5" t="str">
        <f t="shared" si="0"/>
        <v>N/A</v>
      </c>
      <c r="E17" s="5">
        <v>99.955915489999995</v>
      </c>
      <c r="F17" s="5" t="str">
        <f t="shared" si="0"/>
        <v>N/A</v>
      </c>
      <c r="G17" s="5">
        <v>99.999935246000007</v>
      </c>
      <c r="H17" s="5" t="str">
        <f t="shared" si="1"/>
        <v>N/A</v>
      </c>
      <c r="I17" s="6">
        <v>-4.3999999999999997E-2</v>
      </c>
      <c r="J17" s="6">
        <v>4.3999999999999997E-2</v>
      </c>
      <c r="K17" s="105" t="str">
        <f t="shared" si="2"/>
        <v>Yes</v>
      </c>
    </row>
    <row r="18" spans="1:11" x14ac:dyDescent="0.2">
      <c r="A18" s="128" t="s">
        <v>53</v>
      </c>
      <c r="B18" s="55" t="s">
        <v>213</v>
      </c>
      <c r="C18" s="5">
        <v>100</v>
      </c>
      <c r="D18" s="5" t="str">
        <f t="shared" si="0"/>
        <v>N/A</v>
      </c>
      <c r="E18" s="5">
        <v>65.682641645999993</v>
      </c>
      <c r="F18" s="5" t="str">
        <f t="shared" si="0"/>
        <v>N/A</v>
      </c>
      <c r="G18" s="5">
        <v>99.999805737000003</v>
      </c>
      <c r="H18" s="5" t="str">
        <f t="shared" si="1"/>
        <v>N/A</v>
      </c>
      <c r="I18" s="6">
        <v>-34.299999999999997</v>
      </c>
      <c r="J18" s="6">
        <v>52.25</v>
      </c>
      <c r="K18" s="105" t="str">
        <f t="shared" si="2"/>
        <v>No</v>
      </c>
    </row>
    <row r="19" spans="1:11" x14ac:dyDescent="0.2">
      <c r="A19" s="104" t="s">
        <v>673</v>
      </c>
      <c r="B19" s="55" t="s">
        <v>213</v>
      </c>
      <c r="C19" s="5">
        <v>99.837310379000002</v>
      </c>
      <c r="D19" s="5" t="str">
        <f t="shared" ref="D19:D21" si="3">IF($B19="N/A","N/A",IF(C19&lt;0,"No","Yes"))</f>
        <v>N/A</v>
      </c>
      <c r="E19" s="5">
        <v>99.452460564999996</v>
      </c>
      <c r="F19" s="5" t="str">
        <f t="shared" ref="F19:F21" si="4">IF($B19="N/A","N/A",IF(E19&lt;0,"No","Yes"))</f>
        <v>N/A</v>
      </c>
      <c r="G19" s="5">
        <v>99.877514017999999</v>
      </c>
      <c r="H19" s="5" t="str">
        <f t="shared" ref="H19:H21" si="5">IF($B19="N/A","N/A",IF(G19&lt;0,"No","Yes"))</f>
        <v>N/A</v>
      </c>
      <c r="I19" s="6">
        <v>-0.38500000000000001</v>
      </c>
      <c r="J19" s="6">
        <v>0.4274</v>
      </c>
      <c r="K19" s="105" t="str">
        <f>IF(J19="Div by 0", "N/A", IF(J19="N/A","N/A", IF(J19&gt;30, "No", IF(J19&lt;-30, "No", "Yes"))))</f>
        <v>Yes</v>
      </c>
    </row>
    <row r="20" spans="1:11" x14ac:dyDescent="0.2">
      <c r="A20" s="104" t="s">
        <v>674</v>
      </c>
      <c r="B20" s="55" t="s">
        <v>213</v>
      </c>
      <c r="C20" s="5">
        <v>99.995367865000006</v>
      </c>
      <c r="D20" s="5" t="str">
        <f t="shared" si="3"/>
        <v>N/A</v>
      </c>
      <c r="E20" s="5">
        <v>99.993337922999999</v>
      </c>
      <c r="F20" s="5" t="str">
        <f t="shared" si="4"/>
        <v>N/A</v>
      </c>
      <c r="G20" s="5">
        <v>99.981697742999998</v>
      </c>
      <c r="H20" s="5" t="str">
        <f t="shared" si="5"/>
        <v>N/A</v>
      </c>
      <c r="I20" s="6">
        <v>-2E-3</v>
      </c>
      <c r="J20" s="6">
        <v>-1.2E-2</v>
      </c>
      <c r="K20" s="105" t="str">
        <f>IF(J20="Div by 0", "N/A", IF(J20="N/A","N/A", IF(J20&gt;30, "No", IF(J20&lt;-30, "No", "Yes"))))</f>
        <v>Yes</v>
      </c>
    </row>
    <row r="21" spans="1:11" x14ac:dyDescent="0.2">
      <c r="A21" s="104" t="s">
        <v>675</v>
      </c>
      <c r="B21" s="55" t="s">
        <v>213</v>
      </c>
      <c r="C21" s="5">
        <v>99.995367865000006</v>
      </c>
      <c r="D21" s="5" t="str">
        <f t="shared" si="3"/>
        <v>N/A</v>
      </c>
      <c r="E21" s="5">
        <v>99.993337922999999</v>
      </c>
      <c r="F21" s="5" t="str">
        <f t="shared" si="4"/>
        <v>N/A</v>
      </c>
      <c r="G21" s="5">
        <v>99.981697742999998</v>
      </c>
      <c r="H21" s="5" t="str">
        <f t="shared" si="5"/>
        <v>N/A</v>
      </c>
      <c r="I21" s="6">
        <v>-2E-3</v>
      </c>
      <c r="J21" s="6">
        <v>-1.2E-2</v>
      </c>
      <c r="K21" s="105" t="str">
        <f>IF(J21="Div by 0", "N/A", IF(J21="N/A","N/A", IF(J21&gt;30, "No", IF(J21&lt;-30, "No", "Yes"))))</f>
        <v>Yes</v>
      </c>
    </row>
    <row r="22" spans="1:11" ht="16.5" customHeight="1" x14ac:dyDescent="0.2">
      <c r="A22" s="104" t="s">
        <v>1687</v>
      </c>
      <c r="B22" s="55" t="s">
        <v>213</v>
      </c>
      <c r="C22" s="5">
        <v>57.375206327999997</v>
      </c>
      <c r="D22" s="5" t="str">
        <f t="shared" ref="D22:D31" si="6">IF($B22="N/A","N/A",IF(C22&lt;0,"No","Yes"))</f>
        <v>N/A</v>
      </c>
      <c r="E22" s="5">
        <v>54.726025215999996</v>
      </c>
      <c r="F22" s="5" t="str">
        <f t="shared" ref="F22:F31" si="7">IF($B22="N/A","N/A",IF(E22&lt;0,"No","Yes"))</f>
        <v>N/A</v>
      </c>
      <c r="G22" s="5">
        <v>52.884895929000002</v>
      </c>
      <c r="I22" s="6">
        <v>-4.62</v>
      </c>
      <c r="J22" s="6">
        <v>-3.36</v>
      </c>
      <c r="K22" s="105" t="str">
        <f t="shared" ref="K22:K31" si="8">IF(J22="Div by 0", "N/A", IF(J22="N/A","N/A", IF(J22&gt;30, "No", IF(J22&lt;-30, "No", "Yes"))))</f>
        <v>Yes</v>
      </c>
    </row>
    <row r="23" spans="1:11" x14ac:dyDescent="0.2">
      <c r="A23" s="104" t="s">
        <v>937</v>
      </c>
      <c r="B23" s="55" t="s">
        <v>213</v>
      </c>
      <c r="C23" s="5">
        <v>41.746608655999999</v>
      </c>
      <c r="D23" s="5" t="str">
        <f t="shared" si="6"/>
        <v>N/A</v>
      </c>
      <c r="E23" s="5">
        <v>44.464823922000001</v>
      </c>
      <c r="F23" s="5" t="str">
        <f t="shared" si="7"/>
        <v>N/A</v>
      </c>
      <c r="G23" s="5">
        <v>46.210351799000001</v>
      </c>
      <c r="H23" s="5" t="str">
        <f t="shared" ref="H23:H31" si="9">IF($B23="N/A","N/A",IF(G23&lt;0,"No","Yes"))</f>
        <v>N/A</v>
      </c>
      <c r="I23" s="6">
        <v>6.5110000000000001</v>
      </c>
      <c r="J23" s="6">
        <v>3.9260000000000002</v>
      </c>
      <c r="K23" s="105" t="str">
        <f t="shared" si="8"/>
        <v>Yes</v>
      </c>
    </row>
    <row r="24" spans="1:11" ht="25.5" x14ac:dyDescent="0.2">
      <c r="A24" s="104" t="s">
        <v>938</v>
      </c>
      <c r="B24" s="55" t="s">
        <v>213</v>
      </c>
      <c r="C24" s="5">
        <v>0.66058764849999996</v>
      </c>
      <c r="D24" s="5" t="str">
        <f t="shared" si="6"/>
        <v>N/A</v>
      </c>
      <c r="E24" s="5">
        <v>0.63335531119999999</v>
      </c>
      <c r="F24" s="5" t="str">
        <f t="shared" si="7"/>
        <v>N/A</v>
      </c>
      <c r="G24" s="5">
        <v>0.75396736200000003</v>
      </c>
      <c r="H24" s="5" t="str">
        <f t="shared" si="9"/>
        <v>N/A</v>
      </c>
      <c r="I24" s="6">
        <v>-4.12</v>
      </c>
      <c r="J24" s="6">
        <v>19.04</v>
      </c>
      <c r="K24" s="105" t="str">
        <f t="shared" si="8"/>
        <v>Yes</v>
      </c>
    </row>
    <row r="25" spans="1:11" x14ac:dyDescent="0.2">
      <c r="A25" s="128" t="s">
        <v>166</v>
      </c>
      <c r="B25" s="55" t="s">
        <v>213</v>
      </c>
      <c r="C25" s="5">
        <v>99.995367865000006</v>
      </c>
      <c r="D25" s="5" t="str">
        <f t="shared" si="6"/>
        <v>N/A</v>
      </c>
      <c r="E25" s="5">
        <v>99.993337922999999</v>
      </c>
      <c r="F25" s="5" t="str">
        <f t="shared" si="7"/>
        <v>N/A</v>
      </c>
      <c r="G25" s="5">
        <v>99.981697742999998</v>
      </c>
      <c r="H25" s="5" t="str">
        <f t="shared" si="9"/>
        <v>N/A</v>
      </c>
      <c r="I25" s="6">
        <v>-2E-3</v>
      </c>
      <c r="J25" s="6">
        <v>-1.2E-2</v>
      </c>
      <c r="K25" s="105" t="str">
        <f t="shared" si="8"/>
        <v>Yes</v>
      </c>
    </row>
    <row r="26" spans="1:11" x14ac:dyDescent="0.2">
      <c r="A26" s="128" t="s">
        <v>167</v>
      </c>
      <c r="B26" s="55" t="s">
        <v>213</v>
      </c>
      <c r="C26" s="5">
        <v>99.995367865000006</v>
      </c>
      <c r="D26" s="5" t="str">
        <f t="shared" si="6"/>
        <v>N/A</v>
      </c>
      <c r="E26" s="5">
        <v>99.993337922999999</v>
      </c>
      <c r="F26" s="5" t="str">
        <f t="shared" si="7"/>
        <v>N/A</v>
      </c>
      <c r="G26" s="5">
        <v>99.981697742999998</v>
      </c>
      <c r="H26" s="5" t="str">
        <f t="shared" si="9"/>
        <v>N/A</v>
      </c>
      <c r="I26" s="6">
        <v>-2E-3</v>
      </c>
      <c r="J26" s="6">
        <v>-1.2E-2</v>
      </c>
      <c r="K26" s="105" t="str">
        <f t="shared" si="8"/>
        <v>Yes</v>
      </c>
    </row>
    <row r="27" spans="1:11" x14ac:dyDescent="0.2">
      <c r="A27" s="128" t="s">
        <v>168</v>
      </c>
      <c r="B27" s="55" t="s">
        <v>213</v>
      </c>
      <c r="C27" s="5">
        <v>99.995367865000006</v>
      </c>
      <c r="D27" s="5" t="str">
        <f t="shared" si="6"/>
        <v>N/A</v>
      </c>
      <c r="E27" s="5">
        <v>99.993337922999999</v>
      </c>
      <c r="F27" s="5" t="str">
        <f t="shared" si="7"/>
        <v>N/A</v>
      </c>
      <c r="G27" s="5">
        <v>99.981697742999998</v>
      </c>
      <c r="H27" s="5" t="str">
        <f t="shared" si="9"/>
        <v>N/A</v>
      </c>
      <c r="I27" s="6">
        <v>-2E-3</v>
      </c>
      <c r="J27" s="6">
        <v>-1.2E-2</v>
      </c>
      <c r="K27" s="105" t="str">
        <f t="shared" si="8"/>
        <v>Yes</v>
      </c>
    </row>
    <row r="28" spans="1:11" x14ac:dyDescent="0.2">
      <c r="A28" s="128" t="s">
        <v>54</v>
      </c>
      <c r="B28" s="55" t="s">
        <v>213</v>
      </c>
      <c r="C28" s="5">
        <v>5.1969165797999999</v>
      </c>
      <c r="D28" s="5" t="str">
        <f t="shared" si="6"/>
        <v>N/A</v>
      </c>
      <c r="E28" s="5">
        <v>5.1764961099000004</v>
      </c>
      <c r="F28" s="5" t="str">
        <f t="shared" si="7"/>
        <v>N/A</v>
      </c>
      <c r="G28" s="5">
        <v>5.5188047662999997</v>
      </c>
      <c r="H28" s="5" t="str">
        <f t="shared" si="9"/>
        <v>N/A</v>
      </c>
      <c r="I28" s="6">
        <v>-0.39300000000000002</v>
      </c>
      <c r="J28" s="6">
        <v>6.6130000000000004</v>
      </c>
      <c r="K28" s="105" t="str">
        <f t="shared" si="8"/>
        <v>Yes</v>
      </c>
    </row>
    <row r="29" spans="1:11" x14ac:dyDescent="0.2">
      <c r="A29" s="128" t="s">
        <v>55</v>
      </c>
      <c r="B29" s="55" t="s">
        <v>213</v>
      </c>
      <c r="C29" s="5">
        <v>94.798451284999999</v>
      </c>
      <c r="D29" s="5" t="str">
        <f t="shared" si="6"/>
        <v>N/A</v>
      </c>
      <c r="E29" s="5">
        <v>94.816841812999996</v>
      </c>
      <c r="F29" s="5" t="str">
        <f t="shared" si="7"/>
        <v>N/A</v>
      </c>
      <c r="G29" s="5">
        <v>94.462892976999996</v>
      </c>
      <c r="H29" s="5" t="str">
        <f t="shared" si="9"/>
        <v>N/A</v>
      </c>
      <c r="I29" s="6">
        <v>1.9400000000000001E-2</v>
      </c>
      <c r="J29" s="6">
        <v>-0.373</v>
      </c>
      <c r="K29" s="105" t="str">
        <f t="shared" si="8"/>
        <v>Yes</v>
      </c>
    </row>
    <row r="30" spans="1:11" x14ac:dyDescent="0.2">
      <c r="A30" s="128" t="s">
        <v>56</v>
      </c>
      <c r="B30" s="55" t="s">
        <v>213</v>
      </c>
      <c r="C30" s="5">
        <v>79.250633528999998</v>
      </c>
      <c r="D30" s="5" t="str">
        <f t="shared" si="6"/>
        <v>N/A</v>
      </c>
      <c r="E30" s="5">
        <v>83.498910230000007</v>
      </c>
      <c r="F30" s="5" t="str">
        <f t="shared" si="7"/>
        <v>N/A</v>
      </c>
      <c r="G30" s="5">
        <v>86.068557471999995</v>
      </c>
      <c r="H30" s="5" t="str">
        <f t="shared" si="9"/>
        <v>N/A</v>
      </c>
      <c r="I30" s="6">
        <v>5.3609999999999998</v>
      </c>
      <c r="J30" s="6">
        <v>3.077</v>
      </c>
      <c r="K30" s="105" t="str">
        <f t="shared" si="8"/>
        <v>Yes</v>
      </c>
    </row>
    <row r="31" spans="1:11" x14ac:dyDescent="0.2">
      <c r="A31" s="129" t="s">
        <v>57</v>
      </c>
      <c r="B31" s="135" t="s">
        <v>213</v>
      </c>
      <c r="C31" s="114">
        <v>18.894704791999999</v>
      </c>
      <c r="D31" s="114" t="str">
        <f t="shared" si="6"/>
        <v>N/A</v>
      </c>
      <c r="E31" s="114">
        <v>13.372786706999999</v>
      </c>
      <c r="F31" s="114" t="str">
        <f t="shared" si="7"/>
        <v>N/A</v>
      </c>
      <c r="G31" s="114">
        <v>11.925836258</v>
      </c>
      <c r="H31" s="114" t="str">
        <f t="shared" si="9"/>
        <v>N/A</v>
      </c>
      <c r="I31" s="115">
        <v>-29.2</v>
      </c>
      <c r="J31" s="115">
        <v>-10.8</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1476803</v>
      </c>
      <c r="D7" s="52" t="str">
        <f>IF($B7="N/A","N/A",IF(C7&gt;10,"No",IF(C7&lt;-10,"No","Yes")))</f>
        <v>N/A</v>
      </c>
      <c r="E7" s="18">
        <v>1489098</v>
      </c>
      <c r="F7" s="52" t="str">
        <f>IF($B7="N/A","N/A",IF(E7&gt;10,"No",IF(E7&lt;-10,"No","Yes")))</f>
        <v>N/A</v>
      </c>
      <c r="G7" s="18">
        <v>1489455</v>
      </c>
      <c r="H7" s="52" t="str">
        <f>IF($B7="N/A","N/A",IF(G7&gt;10,"No",IF(G7&lt;-10,"No","Yes")))</f>
        <v>N/A</v>
      </c>
      <c r="I7" s="53">
        <v>0.83250000000000002</v>
      </c>
      <c r="J7" s="53">
        <v>2.4E-2</v>
      </c>
      <c r="K7" s="54" t="s">
        <v>734</v>
      </c>
      <c r="L7" s="106" t="str">
        <f>IF(J7="Div by 0", "N/A", IF(K7="N/A","N/A", IF(J7&gt;VALUE(MID(K7,1,2)), "No", IF(J7&lt;-1*VALUE(MID(K7,1,2)), "No", "Yes"))))</f>
        <v>Yes</v>
      </c>
    </row>
    <row r="8" spans="1:12" x14ac:dyDescent="0.2">
      <c r="A8" s="104" t="s">
        <v>58</v>
      </c>
      <c r="B8" s="22" t="s">
        <v>213</v>
      </c>
      <c r="C8" s="29">
        <v>5660087281</v>
      </c>
      <c r="D8" s="27" t="str">
        <f>IF($B8="N/A","N/A",IF(C8&gt;10,"No",IF(C8&lt;-10,"No","Yes")))</f>
        <v>N/A</v>
      </c>
      <c r="E8" s="29">
        <v>5635410380</v>
      </c>
      <c r="F8" s="27" t="str">
        <f>IF($B8="N/A","N/A",IF(E8&gt;10,"No",IF(E8&lt;-10,"No","Yes")))</f>
        <v>N/A</v>
      </c>
      <c r="G8" s="29">
        <v>5858462218</v>
      </c>
      <c r="H8" s="27" t="str">
        <f>IF($B8="N/A","N/A",IF(G8&gt;10,"No",IF(G8&lt;-10,"No","Yes")))</f>
        <v>N/A</v>
      </c>
      <c r="I8" s="8">
        <v>-0.436</v>
      </c>
      <c r="J8" s="8">
        <v>3.9580000000000002</v>
      </c>
      <c r="K8" s="28" t="s">
        <v>734</v>
      </c>
      <c r="L8" s="105" t="str">
        <f>IF(J8="Div by 0", "N/A", IF(K8="N/A","N/A", IF(J8&gt;VALUE(MID(K8,1,2)), "No", IF(J8&lt;-1*VALUE(MID(K8,1,2)), "No", "Yes"))))</f>
        <v>Yes</v>
      </c>
    </row>
    <row r="9" spans="1:12" x14ac:dyDescent="0.2">
      <c r="A9" s="136" t="s">
        <v>939</v>
      </c>
      <c r="B9" s="5" t="s">
        <v>213</v>
      </c>
      <c r="C9" s="4">
        <v>12.074054562000001</v>
      </c>
      <c r="D9" s="27" t="str">
        <f>IF($B9="N/A","N/A",IF(C9&gt;10,"No",IF(C9&lt;-10,"No","Yes")))</f>
        <v>N/A</v>
      </c>
      <c r="E9" s="4">
        <v>12.631673671</v>
      </c>
      <c r="F9" s="27" t="str">
        <f>IF($B9="N/A","N/A",IF(E9&gt;10,"No",IF(E9&lt;-10,"No","Yes")))</f>
        <v>N/A</v>
      </c>
      <c r="G9" s="4">
        <v>13.812636166000001</v>
      </c>
      <c r="H9" s="27" t="str">
        <f>IF($B9="N/A","N/A",IF(G9&gt;10,"No",IF(G9&lt;-10,"No","Yes")))</f>
        <v>N/A</v>
      </c>
      <c r="I9" s="8">
        <v>4.6180000000000003</v>
      </c>
      <c r="J9" s="8">
        <v>9.3490000000000002</v>
      </c>
      <c r="K9" s="5" t="s">
        <v>213</v>
      </c>
      <c r="L9" s="105" t="str">
        <f>IF(J9="Div by 0", "N/A", IF(K9="N/A","N/A", IF(J9&gt;VALUE(MID(K9,1,2)), "No", IF(J9&lt;-1*VALUE(MID(K9,1,2)), "No", "Yes"))))</f>
        <v>N/A</v>
      </c>
    </row>
    <row r="10" spans="1:12" x14ac:dyDescent="0.2">
      <c r="A10" s="136" t="s">
        <v>940</v>
      </c>
      <c r="B10" s="5" t="s">
        <v>213</v>
      </c>
      <c r="C10" s="4">
        <v>7.9191334254000001</v>
      </c>
      <c r="D10" s="27" t="str">
        <f t="shared" ref="D10:D20" si="0">IF($B10="N/A","N/A",IF(C10&gt;10,"No",IF(C10&lt;-10,"No","Yes")))</f>
        <v>N/A</v>
      </c>
      <c r="E10" s="4">
        <v>7.3607647045000002</v>
      </c>
      <c r="F10" s="27" t="str">
        <f t="shared" ref="F10:F20" si="1">IF($B10="N/A","N/A",IF(E10&gt;10,"No",IF(E10&lt;-10,"No","Yes")))</f>
        <v>N/A</v>
      </c>
      <c r="G10" s="4">
        <v>6.8327676901999999</v>
      </c>
      <c r="H10" s="27" t="str">
        <f t="shared" ref="H10:H20" si="2">IF($B10="N/A","N/A",IF(G10&gt;10,"No",IF(G10&lt;-10,"No","Yes")))</f>
        <v>N/A</v>
      </c>
      <c r="I10" s="8">
        <v>-7.05</v>
      </c>
      <c r="J10" s="8">
        <v>-7.17</v>
      </c>
      <c r="K10" s="5" t="s">
        <v>213</v>
      </c>
      <c r="L10" s="105" t="str">
        <f t="shared" ref="L10:L27" si="3">IF(J10="Div by 0", "N/A", IF(K10="N/A","N/A", IF(J10&gt;VALUE(MID(K10,1,2)), "No", IF(J10&lt;-1*VALUE(MID(K10,1,2)), "No", "Yes"))))</f>
        <v>N/A</v>
      </c>
    </row>
    <row r="11" spans="1:12" x14ac:dyDescent="0.2">
      <c r="A11" s="136" t="s">
        <v>941</v>
      </c>
      <c r="B11" s="5" t="s">
        <v>213</v>
      </c>
      <c r="C11" s="4">
        <v>7.8049001795999997</v>
      </c>
      <c r="D11" s="27" t="str">
        <f t="shared" si="0"/>
        <v>N/A</v>
      </c>
      <c r="E11" s="4">
        <v>8.3465963959000007</v>
      </c>
      <c r="F11" s="27" t="str">
        <f t="shared" si="1"/>
        <v>N/A</v>
      </c>
      <c r="G11" s="4">
        <v>8.3443272875000005</v>
      </c>
      <c r="H11" s="27" t="str">
        <f t="shared" si="2"/>
        <v>N/A</v>
      </c>
      <c r="I11" s="8">
        <v>6.94</v>
      </c>
      <c r="J11" s="8">
        <v>-2.7E-2</v>
      </c>
      <c r="K11" s="5" t="s">
        <v>213</v>
      </c>
      <c r="L11" s="105" t="str">
        <f t="shared" si="3"/>
        <v>N/A</v>
      </c>
    </row>
    <row r="12" spans="1:12" x14ac:dyDescent="0.2">
      <c r="A12" s="136" t="s">
        <v>942</v>
      </c>
      <c r="B12" s="5" t="s">
        <v>213</v>
      </c>
      <c r="C12" s="4">
        <v>0.13231284060000001</v>
      </c>
      <c r="D12" s="27" t="str">
        <f t="shared" si="0"/>
        <v>N/A</v>
      </c>
      <c r="E12" s="4">
        <v>2.9883862600000002E-2</v>
      </c>
      <c r="F12" s="27" t="str">
        <f t="shared" si="1"/>
        <v>N/A</v>
      </c>
      <c r="G12" s="4">
        <v>6.23046685E-2</v>
      </c>
      <c r="H12" s="27" t="str">
        <f t="shared" si="2"/>
        <v>N/A</v>
      </c>
      <c r="I12" s="8">
        <v>-77.400000000000006</v>
      </c>
      <c r="J12" s="8">
        <v>108.5</v>
      </c>
      <c r="K12" s="5" t="s">
        <v>213</v>
      </c>
      <c r="L12" s="105" t="str">
        <f t="shared" si="3"/>
        <v>N/A</v>
      </c>
    </row>
    <row r="13" spans="1:12" x14ac:dyDescent="0.2">
      <c r="A13" s="136" t="s">
        <v>943</v>
      </c>
      <c r="B13" s="7" t="s">
        <v>213</v>
      </c>
      <c r="C13" s="4">
        <v>39.801517195999999</v>
      </c>
      <c r="D13" s="27" t="str">
        <f t="shared" si="0"/>
        <v>N/A</v>
      </c>
      <c r="E13" s="4">
        <v>36.713903316</v>
      </c>
      <c r="F13" s="27" t="str">
        <f t="shared" si="1"/>
        <v>N/A</v>
      </c>
      <c r="G13" s="4">
        <v>27.721213464000002</v>
      </c>
      <c r="H13" s="27" t="str">
        <f t="shared" si="2"/>
        <v>N/A</v>
      </c>
      <c r="I13" s="8">
        <v>-7.76</v>
      </c>
      <c r="J13" s="8">
        <v>-24.5</v>
      </c>
      <c r="K13" s="5" t="s">
        <v>213</v>
      </c>
      <c r="L13" s="105" t="str">
        <f t="shared" si="3"/>
        <v>N/A</v>
      </c>
    </row>
    <row r="14" spans="1:12" ht="12.75" customHeight="1" x14ac:dyDescent="0.2">
      <c r="A14" s="136" t="s">
        <v>944</v>
      </c>
      <c r="B14" s="7" t="s">
        <v>213</v>
      </c>
      <c r="C14" s="4">
        <v>2.3420185359999999</v>
      </c>
      <c r="D14" s="27" t="str">
        <f t="shared" si="0"/>
        <v>N/A</v>
      </c>
      <c r="E14" s="4">
        <v>15.215318266000001</v>
      </c>
      <c r="F14" s="27" t="str">
        <f t="shared" si="1"/>
        <v>N/A</v>
      </c>
      <c r="G14" s="4">
        <v>18.057343121999999</v>
      </c>
      <c r="H14" s="27" t="str">
        <f t="shared" si="2"/>
        <v>N/A</v>
      </c>
      <c r="I14" s="8">
        <v>549.70000000000005</v>
      </c>
      <c r="J14" s="8">
        <v>18.68</v>
      </c>
      <c r="K14" s="5" t="s">
        <v>213</v>
      </c>
      <c r="L14" s="105" t="str">
        <f t="shared" si="3"/>
        <v>N/A</v>
      </c>
    </row>
    <row r="15" spans="1:12" x14ac:dyDescent="0.2">
      <c r="A15" s="136" t="s">
        <v>945</v>
      </c>
      <c r="B15" s="7" t="s">
        <v>213</v>
      </c>
      <c r="C15" s="4">
        <v>0.1330576929</v>
      </c>
      <c r="D15" s="27" t="str">
        <f t="shared" si="0"/>
        <v>N/A</v>
      </c>
      <c r="E15" s="4">
        <v>2.3571316299999999E-2</v>
      </c>
      <c r="F15" s="27" t="str">
        <f t="shared" si="1"/>
        <v>N/A</v>
      </c>
      <c r="G15" s="4">
        <v>9.6008271000000006E-3</v>
      </c>
      <c r="H15" s="27" t="str">
        <f t="shared" si="2"/>
        <v>N/A</v>
      </c>
      <c r="I15" s="8">
        <v>-82.3</v>
      </c>
      <c r="J15" s="8">
        <v>-59.3</v>
      </c>
      <c r="K15" s="5" t="s">
        <v>213</v>
      </c>
      <c r="L15" s="105" t="str">
        <f t="shared" si="3"/>
        <v>N/A</v>
      </c>
    </row>
    <row r="16" spans="1:12" ht="12.75" customHeight="1" x14ac:dyDescent="0.2">
      <c r="A16" s="136" t="s">
        <v>946</v>
      </c>
      <c r="B16" s="7" t="s">
        <v>213</v>
      </c>
      <c r="C16" s="4">
        <v>29.793005567000002</v>
      </c>
      <c r="D16" s="27" t="str">
        <f t="shared" si="0"/>
        <v>N/A</v>
      </c>
      <c r="E16" s="4">
        <v>19.678288467000002</v>
      </c>
      <c r="F16" s="27" t="str">
        <f t="shared" si="1"/>
        <v>N/A</v>
      </c>
      <c r="G16" s="4">
        <v>25.159806775</v>
      </c>
      <c r="H16" s="27" t="str">
        <f t="shared" si="2"/>
        <v>N/A</v>
      </c>
      <c r="I16" s="8">
        <v>-33.9</v>
      </c>
      <c r="J16" s="8">
        <v>27.86</v>
      </c>
      <c r="K16" s="5" t="s">
        <v>213</v>
      </c>
      <c r="L16" s="105" t="str">
        <f t="shared" si="3"/>
        <v>N/A</v>
      </c>
    </row>
    <row r="17" spans="1:12" ht="12.75" customHeight="1" x14ac:dyDescent="0.2">
      <c r="A17" s="137" t="s">
        <v>947</v>
      </c>
      <c r="B17" s="7" t="s">
        <v>213</v>
      </c>
      <c r="C17" s="4">
        <v>77.646713880999997</v>
      </c>
      <c r="D17" s="27" t="str">
        <f t="shared" si="0"/>
        <v>N/A</v>
      </c>
      <c r="E17" s="4">
        <v>63.776527803999997</v>
      </c>
      <c r="F17" s="27" t="str">
        <f t="shared" si="1"/>
        <v>N/A</v>
      </c>
      <c r="G17" s="4">
        <v>59.723388755999999</v>
      </c>
      <c r="H17" s="27" t="str">
        <f t="shared" si="2"/>
        <v>N/A</v>
      </c>
      <c r="I17" s="8">
        <v>-17.899999999999999</v>
      </c>
      <c r="J17" s="8">
        <v>-6.36</v>
      </c>
      <c r="K17" s="5" t="s">
        <v>213</v>
      </c>
      <c r="L17" s="105" t="str">
        <f t="shared" si="3"/>
        <v>N/A</v>
      </c>
    </row>
    <row r="18" spans="1:12" ht="12.75" customHeight="1" x14ac:dyDescent="0.2">
      <c r="A18" s="137" t="s">
        <v>1705</v>
      </c>
      <c r="B18" s="7" t="s">
        <v>213</v>
      </c>
      <c r="C18" s="4" t="s">
        <v>213</v>
      </c>
      <c r="D18" s="27" t="str">
        <f t="shared" si="0"/>
        <v>N/A</v>
      </c>
      <c r="E18" s="4">
        <v>56.415763099999999</v>
      </c>
      <c r="F18" s="27" t="str">
        <f t="shared" si="1"/>
        <v>N/A</v>
      </c>
      <c r="G18" s="4">
        <v>52.890621066000001</v>
      </c>
      <c r="H18" s="27" t="str">
        <f t="shared" si="2"/>
        <v>N/A</v>
      </c>
      <c r="I18" s="8" t="s">
        <v>213</v>
      </c>
      <c r="J18" s="8">
        <v>-6.25</v>
      </c>
      <c r="K18" s="5" t="s">
        <v>213</v>
      </c>
      <c r="L18" s="105" t="str">
        <f t="shared" si="3"/>
        <v>N/A</v>
      </c>
    </row>
    <row r="19" spans="1:12" ht="12.75" customHeight="1" x14ac:dyDescent="0.2">
      <c r="A19" s="137" t="s">
        <v>948</v>
      </c>
      <c r="B19" s="7" t="s">
        <v>213</v>
      </c>
      <c r="C19" s="4">
        <v>10.279231555999999</v>
      </c>
      <c r="D19" s="27" t="str">
        <f t="shared" si="0"/>
        <v>N/A</v>
      </c>
      <c r="E19" s="4">
        <v>23.591798525000002</v>
      </c>
      <c r="F19" s="27" t="str">
        <f t="shared" si="1"/>
        <v>N/A</v>
      </c>
      <c r="G19" s="4">
        <v>26.463975078000001</v>
      </c>
      <c r="H19" s="27" t="str">
        <f t="shared" si="2"/>
        <v>N/A</v>
      </c>
      <c r="I19" s="8">
        <v>129.5</v>
      </c>
      <c r="J19" s="8">
        <v>12.17</v>
      </c>
      <c r="K19" s="5" t="s">
        <v>213</v>
      </c>
      <c r="L19" s="105" t="str">
        <f t="shared" si="3"/>
        <v>N/A</v>
      </c>
    </row>
    <row r="20" spans="1:12" ht="12.75" customHeight="1" x14ac:dyDescent="0.2">
      <c r="A20" s="138" t="s">
        <v>132</v>
      </c>
      <c r="B20" s="1" t="s">
        <v>213</v>
      </c>
      <c r="C20" s="23">
        <v>56922</v>
      </c>
      <c r="D20" s="27" t="str">
        <f t="shared" si="0"/>
        <v>N/A</v>
      </c>
      <c r="E20" s="23">
        <v>69206</v>
      </c>
      <c r="F20" s="27" t="str">
        <f t="shared" si="1"/>
        <v>N/A</v>
      </c>
      <c r="G20" s="23">
        <v>65472</v>
      </c>
      <c r="H20" s="27" t="str">
        <f t="shared" si="2"/>
        <v>N/A</v>
      </c>
      <c r="I20" s="8">
        <v>21.58</v>
      </c>
      <c r="J20" s="8">
        <v>-5.4</v>
      </c>
      <c r="K20" s="23" t="s">
        <v>213</v>
      </c>
      <c r="L20" s="105" t="str">
        <f t="shared" si="3"/>
        <v>N/A</v>
      </c>
    </row>
    <row r="21" spans="1:12" ht="12.75" customHeight="1" x14ac:dyDescent="0.2">
      <c r="A21" s="138" t="s">
        <v>133</v>
      </c>
      <c r="B21" s="30" t="s">
        <v>276</v>
      </c>
      <c r="C21" s="4">
        <v>3.8544071213</v>
      </c>
      <c r="D21" s="27" t="str">
        <f>IF($B21="N/A","N/A",IF(C21&gt;=2,"No",IF(C21&lt;0,"No","Yes")))</f>
        <v>No</v>
      </c>
      <c r="E21" s="4">
        <v>4.6475114465000003</v>
      </c>
      <c r="F21" s="27" t="str">
        <f>IF($B21="N/A","N/A",IF(E21&gt;=2,"No",IF(E21&lt;0,"No","Yes")))</f>
        <v>No</v>
      </c>
      <c r="G21" s="4">
        <v>4.3957017834999998</v>
      </c>
      <c r="H21" s="27" t="str">
        <f>IF($B21="N/A","N/A",IF(G21&gt;=2,"No",IF(G21&lt;0,"No","Yes")))</f>
        <v>No</v>
      </c>
      <c r="I21" s="8">
        <v>20.58</v>
      </c>
      <c r="J21" s="8">
        <v>-5.42</v>
      </c>
      <c r="K21" s="5" t="s">
        <v>213</v>
      </c>
      <c r="L21" s="105" t="str">
        <f t="shared" si="3"/>
        <v>N/A</v>
      </c>
    </row>
    <row r="22" spans="1:12" ht="25.5" x14ac:dyDescent="0.2">
      <c r="A22" s="128" t="s">
        <v>134</v>
      </c>
      <c r="B22" s="30" t="s">
        <v>213</v>
      </c>
      <c r="C22" s="29">
        <v>99381430</v>
      </c>
      <c r="D22" s="27" t="str">
        <f t="shared" ref="D22:D27" si="4">IF($B22="N/A","N/A",IF(C22&gt;10,"No",IF(C22&lt;-10,"No","Yes")))</f>
        <v>N/A</v>
      </c>
      <c r="E22" s="29">
        <v>113044574</v>
      </c>
      <c r="F22" s="27" t="str">
        <f t="shared" ref="F22:F27" si="5">IF($B22="N/A","N/A",IF(E22&gt;10,"No",IF(E22&lt;-10,"No","Yes")))</f>
        <v>N/A</v>
      </c>
      <c r="G22" s="29">
        <v>118127188</v>
      </c>
      <c r="H22" s="27" t="str">
        <f t="shared" ref="H22:H27" si="6">IF($B22="N/A","N/A",IF(G22&gt;10,"No",IF(G22&lt;-10,"No","Yes")))</f>
        <v>N/A</v>
      </c>
      <c r="I22" s="8">
        <v>13.75</v>
      </c>
      <c r="J22" s="8">
        <v>4.4960000000000004</v>
      </c>
      <c r="K22" s="5" t="s">
        <v>213</v>
      </c>
      <c r="L22" s="105" t="str">
        <f t="shared" si="3"/>
        <v>N/A</v>
      </c>
    </row>
    <row r="23" spans="1:12" ht="25.5" x14ac:dyDescent="0.2">
      <c r="A23" s="128" t="s">
        <v>1681</v>
      </c>
      <c r="B23" s="30" t="s">
        <v>213</v>
      </c>
      <c r="C23" s="29">
        <v>1745.9230175</v>
      </c>
      <c r="D23" s="27" t="str">
        <f t="shared" si="4"/>
        <v>N/A</v>
      </c>
      <c r="E23" s="29">
        <v>1633.4504812</v>
      </c>
      <c r="F23" s="27" t="str">
        <f t="shared" si="5"/>
        <v>N/A</v>
      </c>
      <c r="G23" s="29">
        <v>1804.2397972000001</v>
      </c>
      <c r="H23" s="27" t="str">
        <f t="shared" si="6"/>
        <v>N/A</v>
      </c>
      <c r="I23" s="8">
        <v>-6.44</v>
      </c>
      <c r="J23" s="8">
        <v>10.46</v>
      </c>
      <c r="K23" s="5" t="s">
        <v>213</v>
      </c>
      <c r="L23" s="105" t="str">
        <f t="shared" si="3"/>
        <v>N/A</v>
      </c>
    </row>
    <row r="24" spans="1:12" ht="12.75" customHeight="1" x14ac:dyDescent="0.2">
      <c r="A24" s="138" t="s">
        <v>135</v>
      </c>
      <c r="B24" s="22" t="s">
        <v>213</v>
      </c>
      <c r="C24" s="1">
        <v>51151</v>
      </c>
      <c r="D24" s="27" t="str">
        <f t="shared" si="4"/>
        <v>N/A</v>
      </c>
      <c r="E24" s="1">
        <v>51425</v>
      </c>
      <c r="F24" s="27" t="str">
        <f t="shared" si="5"/>
        <v>N/A</v>
      </c>
      <c r="G24" s="1">
        <v>42790</v>
      </c>
      <c r="H24" s="27" t="str">
        <f t="shared" si="6"/>
        <v>N/A</v>
      </c>
      <c r="I24" s="8">
        <v>0.53569999999999995</v>
      </c>
      <c r="J24" s="8">
        <v>-16.8</v>
      </c>
      <c r="K24" s="23" t="s">
        <v>213</v>
      </c>
      <c r="L24" s="105" t="str">
        <f t="shared" si="3"/>
        <v>N/A</v>
      </c>
    </row>
    <row r="25" spans="1:12" ht="12.75" customHeight="1" x14ac:dyDescent="0.2">
      <c r="A25" s="138" t="s">
        <v>136</v>
      </c>
      <c r="B25" s="22" t="s">
        <v>213</v>
      </c>
      <c r="C25" s="9">
        <v>3.4636305586999998</v>
      </c>
      <c r="D25" s="27" t="str">
        <f t="shared" si="4"/>
        <v>N/A</v>
      </c>
      <c r="E25" s="9">
        <v>3.4534328835000001</v>
      </c>
      <c r="F25" s="27" t="str">
        <f t="shared" si="5"/>
        <v>N/A</v>
      </c>
      <c r="G25" s="9">
        <v>2.8728628928000002</v>
      </c>
      <c r="H25" s="27" t="str">
        <f t="shared" si="6"/>
        <v>N/A</v>
      </c>
      <c r="I25" s="8">
        <v>-0.29399999999999998</v>
      </c>
      <c r="J25" s="8">
        <v>-16.8</v>
      </c>
      <c r="K25" s="5" t="s">
        <v>213</v>
      </c>
      <c r="L25" s="105" t="str">
        <f t="shared" si="3"/>
        <v>N/A</v>
      </c>
    </row>
    <row r="26" spans="1:12" ht="25.5" x14ac:dyDescent="0.2">
      <c r="A26" s="128" t="s">
        <v>137</v>
      </c>
      <c r="B26" s="22" t="s">
        <v>213</v>
      </c>
      <c r="C26" s="10">
        <v>96077706</v>
      </c>
      <c r="D26" s="27" t="str">
        <f t="shared" si="4"/>
        <v>N/A</v>
      </c>
      <c r="E26" s="10">
        <v>94985102</v>
      </c>
      <c r="F26" s="27" t="str">
        <f t="shared" si="5"/>
        <v>N/A</v>
      </c>
      <c r="G26" s="10">
        <v>83777780</v>
      </c>
      <c r="H26" s="27" t="str">
        <f t="shared" si="6"/>
        <v>N/A</v>
      </c>
      <c r="I26" s="8">
        <v>-1.1399999999999999</v>
      </c>
      <c r="J26" s="8">
        <v>-11.8</v>
      </c>
      <c r="K26" s="5" t="s">
        <v>213</v>
      </c>
      <c r="L26" s="105" t="str">
        <f t="shared" si="3"/>
        <v>N/A</v>
      </c>
    </row>
    <row r="27" spans="1:12" ht="25.5" x14ac:dyDescent="0.2">
      <c r="A27" s="128" t="s">
        <v>949</v>
      </c>
      <c r="B27" s="22" t="s">
        <v>213</v>
      </c>
      <c r="C27" s="10">
        <v>1878.3153018</v>
      </c>
      <c r="D27" s="27" t="str">
        <f t="shared" si="4"/>
        <v>N/A</v>
      </c>
      <c r="E27" s="10">
        <v>1847.0608070000001</v>
      </c>
      <c r="F27" s="27" t="str">
        <f t="shared" si="5"/>
        <v>N/A</v>
      </c>
      <c r="G27" s="10">
        <v>1957.8822155</v>
      </c>
      <c r="H27" s="27" t="str">
        <f t="shared" si="6"/>
        <v>N/A</v>
      </c>
      <c r="I27" s="8">
        <v>-1.66</v>
      </c>
      <c r="J27" s="8">
        <v>6</v>
      </c>
      <c r="K27" s="5" t="s">
        <v>213</v>
      </c>
      <c r="L27" s="105" t="str">
        <f t="shared" si="3"/>
        <v>N/A</v>
      </c>
    </row>
    <row r="28" spans="1:12" x14ac:dyDescent="0.2">
      <c r="A28" s="138" t="s">
        <v>138</v>
      </c>
      <c r="B28" s="1" t="s">
        <v>213</v>
      </c>
      <c r="C28" s="23">
        <v>7173</v>
      </c>
      <c r="D28" s="27" t="str">
        <f>IF($B28="N/A","N/A",IF(C28&gt;10,"No",IF(C28&lt;-10,"No","Yes")))</f>
        <v>N/A</v>
      </c>
      <c r="E28" s="23">
        <v>7458</v>
      </c>
      <c r="F28" s="27" t="str">
        <f>IF($B28="N/A","N/A",IF(E28&gt;10,"No",IF(E28&lt;-10,"No","Yes")))</f>
        <v>N/A</v>
      </c>
      <c r="G28" s="23">
        <v>9533</v>
      </c>
      <c r="H28" s="27" t="str">
        <f>IF($B28="N/A","N/A",IF(G28&gt;10,"No",IF(G28&lt;-10,"No","Yes")))</f>
        <v>N/A</v>
      </c>
      <c r="I28" s="8">
        <v>3.9729999999999999</v>
      </c>
      <c r="J28" s="8">
        <v>27.82</v>
      </c>
      <c r="K28" s="23" t="s">
        <v>213</v>
      </c>
      <c r="L28" s="105" t="str">
        <f>IF(J28="Div by 0", "N/A", IF(K28="N/A","N/A", IF(J28&gt;VALUE(MID(K28,1,2)), "No", IF(J28&lt;-1*VALUE(MID(K28,1,2)), "No", "Yes"))))</f>
        <v>N/A</v>
      </c>
    </row>
    <row r="29" spans="1:12" x14ac:dyDescent="0.2">
      <c r="A29" s="128" t="s">
        <v>139</v>
      </c>
      <c r="B29" s="30" t="s">
        <v>213</v>
      </c>
      <c r="C29" s="4">
        <v>0.4857113643</v>
      </c>
      <c r="D29" s="27" t="str">
        <f>IF($B29="N/A","N/A",IF(C29&gt;10,"No",IF(C29&lt;-10,"No","Yes")))</f>
        <v>N/A</v>
      </c>
      <c r="E29" s="4">
        <v>0.50084010590000005</v>
      </c>
      <c r="F29" s="27" t="str">
        <f>IF($B29="N/A","N/A",IF(E29&gt;10,"No",IF(E29&lt;-10,"No","Yes")))</f>
        <v>N/A</v>
      </c>
      <c r="G29" s="4">
        <v>0.64003276369999995</v>
      </c>
      <c r="H29" s="27" t="str">
        <f>IF($B29="N/A","N/A",IF(G29&gt;10,"No",IF(G29&lt;-10,"No","Yes")))</f>
        <v>N/A</v>
      </c>
      <c r="I29" s="8">
        <v>3.1150000000000002</v>
      </c>
      <c r="J29" s="8">
        <v>27.79</v>
      </c>
      <c r="K29" s="5" t="s">
        <v>213</v>
      </c>
      <c r="L29" s="105" t="str">
        <f>IF(J29="Div by 0", "N/A", IF(K29="N/A","N/A", IF(J29&gt;VALUE(MID(K29,1,2)), "No", IF(J29&lt;-1*VALUE(MID(K29,1,2)), "No", "Yes"))))</f>
        <v>N/A</v>
      </c>
    </row>
    <row r="30" spans="1:12" x14ac:dyDescent="0.2">
      <c r="A30" s="138" t="s">
        <v>140</v>
      </c>
      <c r="B30" s="23" t="s">
        <v>213</v>
      </c>
      <c r="C30" s="23">
        <v>9947</v>
      </c>
      <c r="D30" s="27" t="str">
        <f>IF($B30="N/A","N/A",IF(C30&gt;10,"No",IF(C30&lt;-10,"No","Yes")))</f>
        <v>N/A</v>
      </c>
      <c r="E30" s="23">
        <v>10178</v>
      </c>
      <c r="F30" s="27" t="str">
        <f>IF($B30="N/A","N/A",IF(E30&gt;10,"No",IF(E30&lt;-10,"No","Yes")))</f>
        <v>N/A</v>
      </c>
      <c r="G30" s="23">
        <v>11038</v>
      </c>
      <c r="H30" s="27" t="str">
        <f>IF($B30="N/A","N/A",IF(G30&gt;10,"No",IF(G30&lt;-10,"No","Yes")))</f>
        <v>N/A</v>
      </c>
      <c r="I30" s="8">
        <v>2.3220000000000001</v>
      </c>
      <c r="J30" s="8">
        <v>8.4499999999999993</v>
      </c>
      <c r="K30" s="23" t="s">
        <v>213</v>
      </c>
      <c r="L30" s="105" t="str">
        <f>IF(J30="Div by 0", "N/A", IF(K30="N/A","N/A", IF(J30&gt;VALUE(MID(K30,1,2)), "No", IF(J30&lt;-1*VALUE(MID(K30,1,2)), "No", "Yes"))))</f>
        <v>N/A</v>
      </c>
    </row>
    <row r="31" spans="1:12" x14ac:dyDescent="0.2">
      <c r="A31" s="128" t="s">
        <v>141</v>
      </c>
      <c r="B31" s="22" t="s">
        <v>213</v>
      </c>
      <c r="C31" s="4">
        <v>0.67354955260000005</v>
      </c>
      <c r="D31" s="27" t="str">
        <f>IF($B31="N/A","N/A",IF(C31&gt;10,"No",IF(C31&lt;-10,"No","Yes")))</f>
        <v>N/A</v>
      </c>
      <c r="E31" s="4">
        <v>0.68350101870000002</v>
      </c>
      <c r="F31" s="27" t="str">
        <f>IF($B31="N/A","N/A",IF(E31&gt;10,"No",IF(E31&lt;-10,"No","Yes")))</f>
        <v>N/A</v>
      </c>
      <c r="G31" s="4">
        <v>0.74107643400000001</v>
      </c>
      <c r="H31" s="27" t="str">
        <f>IF($B31="N/A","N/A",IF(G31&gt;10,"No",IF(G31&lt;-10,"No","Yes")))</f>
        <v>N/A</v>
      </c>
      <c r="I31" s="8">
        <v>1.4770000000000001</v>
      </c>
      <c r="J31" s="8">
        <v>8.4239999999999995</v>
      </c>
      <c r="K31" s="5" t="s">
        <v>213</v>
      </c>
      <c r="L31" s="105" t="str">
        <f>IF(J31="Div by 0", "N/A", IF(K31="N/A","N/A", IF(J31&gt;VALUE(MID(K31,1,2)), "No", IF(J31&lt;-1*VALUE(MID(K31,1,2)), "No", "Yes"))))</f>
        <v>N/A</v>
      </c>
    </row>
    <row r="32" spans="1:12" ht="12.75" customHeight="1" x14ac:dyDescent="0.2">
      <c r="A32" s="138" t="s">
        <v>142</v>
      </c>
      <c r="B32" s="1" t="s">
        <v>213</v>
      </c>
      <c r="C32" s="1">
        <v>5176.25</v>
      </c>
      <c r="D32" s="27" t="str">
        <f>IF($B32="N/A","N/A",IF(C32&gt;10,"No",IF(C32&lt;-10,"No","Yes")))</f>
        <v>N/A</v>
      </c>
      <c r="E32" s="1">
        <v>5416.75</v>
      </c>
      <c r="F32" s="27" t="str">
        <f>IF($B32="N/A","N/A",IF(E32&gt;10,"No",IF(E32&lt;-10,"No","Yes")))</f>
        <v>N/A</v>
      </c>
      <c r="G32" s="1">
        <v>6524</v>
      </c>
      <c r="H32" s="27" t="str">
        <f>IF($B32="N/A","N/A",IF(G32&gt;10,"No",IF(G32&lt;-10,"No","Yes")))</f>
        <v>N/A</v>
      </c>
      <c r="I32" s="8">
        <v>4.6459999999999999</v>
      </c>
      <c r="J32" s="8">
        <v>20.440000000000001</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1412708</v>
      </c>
      <c r="D6" s="27" t="str">
        <f>IF($B6="N/A","N/A",IF(C6&gt;10,"No",IF(C6&lt;-10,"No","Yes")))</f>
        <v>N/A</v>
      </c>
      <c r="E6" s="23">
        <v>1412434</v>
      </c>
      <c r="F6" s="27" t="str">
        <f>IF($B6="N/A","N/A",IF(E6&gt;10,"No",IF(E6&lt;-10,"No","Yes")))</f>
        <v>N/A</v>
      </c>
      <c r="G6" s="23">
        <v>1414450</v>
      </c>
      <c r="H6" s="27" t="str">
        <f>IF($B6="N/A","N/A",IF(G6&gt;10,"No",IF(G6&lt;-10,"No","Yes")))</f>
        <v>N/A</v>
      </c>
      <c r="I6" s="8">
        <v>-1.9E-2</v>
      </c>
      <c r="J6" s="8">
        <v>0.14269999999999999</v>
      </c>
      <c r="K6" s="31" t="s">
        <v>734</v>
      </c>
      <c r="L6" s="105" t="str">
        <f>IF(J6="Div by 0", "N/A", IF(K6="N/A","N/A", IF(J6&gt;VALUE(MID(K6,1,2)), "No", IF(J6&lt;-1*VALUE(MID(K6,1,2)), "No", "Yes"))))</f>
        <v>Yes</v>
      </c>
    </row>
    <row r="7" spans="1:14" x14ac:dyDescent="0.2">
      <c r="A7" s="138" t="s">
        <v>59</v>
      </c>
      <c r="B7" s="23" t="s">
        <v>213</v>
      </c>
      <c r="C7" s="23">
        <v>1245453.27</v>
      </c>
      <c r="D7" s="27" t="str">
        <f>IF($B7="N/A","N/A",IF(C7&gt;10,"No",IF(C7&lt;-10,"No","Yes")))</f>
        <v>N/A</v>
      </c>
      <c r="E7" s="23">
        <v>1249586.94</v>
      </c>
      <c r="F7" s="27" t="str">
        <f>IF($B7="N/A","N/A",IF(E7&gt;10,"No",IF(E7&lt;-10,"No","Yes")))</f>
        <v>N/A</v>
      </c>
      <c r="G7" s="23">
        <v>1277871.99</v>
      </c>
      <c r="H7" s="27" t="str">
        <f>IF($B7="N/A","N/A",IF(G7&gt;10,"No",IF(G7&lt;-10,"No","Yes")))</f>
        <v>N/A</v>
      </c>
      <c r="I7" s="8">
        <v>0.33189999999999997</v>
      </c>
      <c r="J7" s="8">
        <v>2.2639999999999998</v>
      </c>
      <c r="K7" s="31" t="s">
        <v>735</v>
      </c>
      <c r="L7" s="105" t="str">
        <f>IF(J7="Div by 0", "N/A", IF(K7="N/A","N/A", IF(J7&gt;VALUE(MID(K7,1,2)), "No", IF(J7&lt;-1*VALUE(MID(K7,1,2)), "No", "Yes"))))</f>
        <v>Yes</v>
      </c>
    </row>
    <row r="8" spans="1:14" x14ac:dyDescent="0.2">
      <c r="A8" s="148" t="s">
        <v>143</v>
      </c>
      <c r="B8" s="23" t="s">
        <v>213</v>
      </c>
      <c r="C8" s="23">
        <v>150854</v>
      </c>
      <c r="D8" s="27" t="str">
        <f>IF($B8="N/A","N/A",IF(C8&gt;10,"No",IF(C8&lt;-10,"No","Yes")))</f>
        <v>N/A</v>
      </c>
      <c r="E8" s="23">
        <v>150544</v>
      </c>
      <c r="F8" s="27" t="str">
        <f>IF($B8="N/A","N/A",IF(E8&gt;10,"No",IF(E8&lt;-10,"No","Yes")))</f>
        <v>N/A</v>
      </c>
      <c r="G8" s="23">
        <v>129892</v>
      </c>
      <c r="H8" s="27" t="str">
        <f>IF($B8="N/A","N/A",IF(G8&gt;10,"No",IF(G8&lt;-10,"No","Yes")))</f>
        <v>N/A</v>
      </c>
      <c r="I8" s="8">
        <v>-0.20499999999999999</v>
      </c>
      <c r="J8" s="8">
        <v>-13.7</v>
      </c>
      <c r="K8" s="23" t="s">
        <v>213</v>
      </c>
      <c r="L8" s="105" t="str">
        <f>IF(J8="Div by 0", "N/A", IF(K8="N/A","N/A", IF(J8&gt;VALUE(MID(K8,1,2)), "No", IF(J8&lt;-1*VALUE(MID(K8,1,2)), "No", "Yes"))))</f>
        <v>N/A</v>
      </c>
    </row>
    <row r="9" spans="1:14" x14ac:dyDescent="0.2">
      <c r="A9" s="138" t="s">
        <v>676</v>
      </c>
      <c r="B9" s="23" t="s">
        <v>213</v>
      </c>
      <c r="C9" s="23">
        <v>142239</v>
      </c>
      <c r="D9" s="27" t="str">
        <f t="shared" ref="D9:D11" si="0">IF($B9="N/A","N/A",IF(C9&gt;10,"No",IF(C9&lt;-10,"No","Yes")))</f>
        <v>N/A</v>
      </c>
      <c r="E9" s="23">
        <v>141764</v>
      </c>
      <c r="F9" s="27" t="str">
        <f t="shared" ref="F9:F11" si="1">IF($B9="N/A","N/A",IF(E9&gt;10,"No",IF(E9&lt;-10,"No","Yes")))</f>
        <v>N/A</v>
      </c>
      <c r="G9" s="23">
        <v>121770</v>
      </c>
      <c r="H9" s="27" t="str">
        <f t="shared" ref="H9:H11" si="2">IF($B9="N/A","N/A",IF(G9&gt;10,"No",IF(G9&lt;-10,"No","Yes")))</f>
        <v>N/A</v>
      </c>
      <c r="I9" s="8">
        <v>-0.33400000000000002</v>
      </c>
      <c r="J9" s="8">
        <v>-14.1</v>
      </c>
      <c r="K9" s="23" t="s">
        <v>213</v>
      </c>
      <c r="L9" s="105" t="str">
        <f t="shared" ref="L9:L11" si="3">IF(J9="Div by 0", "N/A", IF(K9="N/A","N/A", IF(J9&gt;VALUE(MID(K9,1,2)), "No", IF(J9&lt;-1*VALUE(MID(K9,1,2)), "No", "Yes"))))</f>
        <v>N/A</v>
      </c>
    </row>
    <row r="10" spans="1:14" x14ac:dyDescent="0.2">
      <c r="A10" s="138" t="s">
        <v>423</v>
      </c>
      <c r="B10" s="23" t="s">
        <v>213</v>
      </c>
      <c r="C10" s="23">
        <v>8615</v>
      </c>
      <c r="D10" s="27" t="str">
        <f t="shared" si="0"/>
        <v>N/A</v>
      </c>
      <c r="E10" s="23">
        <v>8780</v>
      </c>
      <c r="F10" s="27" t="str">
        <f t="shared" si="1"/>
        <v>N/A</v>
      </c>
      <c r="G10" s="23">
        <v>8122</v>
      </c>
      <c r="H10" s="27" t="str">
        <f t="shared" si="2"/>
        <v>N/A</v>
      </c>
      <c r="I10" s="8">
        <v>1.915</v>
      </c>
      <c r="J10" s="8">
        <v>-7.49</v>
      </c>
      <c r="K10" s="23" t="s">
        <v>213</v>
      </c>
      <c r="L10" s="105" t="str">
        <f t="shared" si="3"/>
        <v>N/A</v>
      </c>
    </row>
    <row r="11" spans="1:14" x14ac:dyDescent="0.2">
      <c r="A11" s="138" t="s">
        <v>169</v>
      </c>
      <c r="B11" s="23" t="s">
        <v>213</v>
      </c>
      <c r="C11" s="4">
        <v>10.678356745</v>
      </c>
      <c r="D11" s="27" t="str">
        <f t="shared" si="0"/>
        <v>N/A</v>
      </c>
      <c r="E11" s="4">
        <v>10.658480324999999</v>
      </c>
      <c r="F11" s="27" t="str">
        <f t="shared" si="1"/>
        <v>N/A</v>
      </c>
      <c r="G11" s="4">
        <v>9.1832160911000003</v>
      </c>
      <c r="H11" s="27" t="str">
        <f t="shared" si="2"/>
        <v>N/A</v>
      </c>
      <c r="I11" s="8">
        <v>-0.186</v>
      </c>
      <c r="J11" s="8">
        <v>-13.8</v>
      </c>
      <c r="K11" s="23" t="s">
        <v>213</v>
      </c>
      <c r="L11" s="105" t="str">
        <f t="shared" si="3"/>
        <v>N/A</v>
      </c>
    </row>
    <row r="12" spans="1:14" x14ac:dyDescent="0.2">
      <c r="A12" s="138" t="s">
        <v>144</v>
      </c>
      <c r="B12" s="23" t="s">
        <v>213</v>
      </c>
      <c r="C12" s="23">
        <v>118158.16667000001</v>
      </c>
      <c r="D12" s="27" t="str">
        <f>IF($B12="N/A","N/A",IF(C12&gt;10,"No",IF(C12&lt;-10,"No","Yes")))</f>
        <v>N/A</v>
      </c>
      <c r="E12" s="23">
        <v>117731.75</v>
      </c>
      <c r="F12" s="27" t="str">
        <f>IF($B12="N/A","N/A",IF(E12&gt;10,"No",IF(E12&lt;-10,"No","Yes")))</f>
        <v>N/A</v>
      </c>
      <c r="G12" s="23">
        <v>119022.75</v>
      </c>
      <c r="H12" s="27" t="str">
        <f>IF($B12="N/A","N/A",IF(G12&gt;10,"No",IF(G12&lt;-10,"No","Yes")))</f>
        <v>N/A</v>
      </c>
      <c r="I12" s="8">
        <v>-0.36099999999999999</v>
      </c>
      <c r="J12" s="8">
        <v>1.097</v>
      </c>
      <c r="K12" s="23" t="s">
        <v>213</v>
      </c>
      <c r="L12" s="105" t="str">
        <f>IF(J12="Div by 0", "N/A", IF(K12="N/A","N/A", IF(J12&gt;VALUE(MID(K12,1,2)), "No", IF(J12&lt;-1*VALUE(MID(K12,1,2)), "No", "Yes"))))</f>
        <v>N/A</v>
      </c>
    </row>
    <row r="13" spans="1:14" x14ac:dyDescent="0.2">
      <c r="A13" s="104" t="s">
        <v>364</v>
      </c>
      <c r="B13" s="43" t="s">
        <v>213</v>
      </c>
      <c r="C13" s="4">
        <v>93.644900432</v>
      </c>
      <c r="D13" s="40" t="str">
        <f>IF($B13="N/A","N/A",IF(C13&gt;=95,"Yes","No"))</f>
        <v>N/A</v>
      </c>
      <c r="E13" s="4">
        <v>94.106273283999997</v>
      </c>
      <c r="F13" s="40" t="str">
        <f>IF($B13="N/A","N/A",IF(E13&gt;=95,"Yes","No"))</f>
        <v>N/A</v>
      </c>
      <c r="G13" s="4">
        <v>93.920322386999999</v>
      </c>
      <c r="H13" s="27" t="str">
        <f>IF($B13="N/A","N/A",IF(G13&gt;=95,"Yes","No"))</f>
        <v>N/A</v>
      </c>
      <c r="I13" s="8">
        <v>0.49270000000000003</v>
      </c>
      <c r="J13" s="8">
        <v>-0.19800000000000001</v>
      </c>
      <c r="K13" s="28" t="s">
        <v>735</v>
      </c>
      <c r="L13" s="105" t="str">
        <f t="shared" ref="L13:L70" si="4">IF(J13="Div by 0", "N/A", IF(K13="N/A","N/A", IF(J13&gt;VALUE(MID(K13,1,2)), "No", IF(J13&lt;-1*VALUE(MID(K13,1,2)), "No", "Yes"))))</f>
        <v>Yes</v>
      </c>
    </row>
    <row r="14" spans="1:14" x14ac:dyDescent="0.2">
      <c r="A14" s="149" t="s">
        <v>365</v>
      </c>
      <c r="B14" s="43" t="s">
        <v>213</v>
      </c>
      <c r="C14" s="44">
        <v>6.3550995675999999</v>
      </c>
      <c r="D14" s="45" t="str">
        <f>IF($B14="N/A","N/A",IF(C14&gt;10,"No",IF(C14&lt;-10,"No","Yes")))</f>
        <v>N/A</v>
      </c>
      <c r="E14" s="44">
        <v>5.8937267156999997</v>
      </c>
      <c r="F14" s="40" t="str">
        <f>IF($B14="N/A","N/A",IF(E14&gt;95,"Yes","No"))</f>
        <v>N/A</v>
      </c>
      <c r="G14" s="44">
        <v>6.0796776132000003</v>
      </c>
      <c r="H14" s="27" t="str">
        <f>IF($B14="N/A","N/A",IF(G14&gt;95,"Yes","No"))</f>
        <v>N/A</v>
      </c>
      <c r="I14" s="46">
        <v>-7.26</v>
      </c>
      <c r="J14" s="46">
        <v>3.1549999999999998</v>
      </c>
      <c r="K14" s="47" t="s">
        <v>213</v>
      </c>
      <c r="L14" s="105" t="str">
        <f t="shared" si="4"/>
        <v>N/A</v>
      </c>
      <c r="M14" s="34"/>
      <c r="N14" s="34"/>
    </row>
    <row r="15" spans="1:14" s="34" customFormat="1" x14ac:dyDescent="0.2">
      <c r="A15" s="149" t="s">
        <v>366</v>
      </c>
      <c r="B15" s="43" t="s">
        <v>213</v>
      </c>
      <c r="C15" s="44">
        <v>0</v>
      </c>
      <c r="D15" s="45" t="str">
        <f t="shared" ref="D15:D21" si="5">IF($B15="N/A","N/A",IF(C15&gt;10,"No",IF(C15&lt;-10,"No","Yes")))</f>
        <v>N/A</v>
      </c>
      <c r="E15" s="44">
        <v>0</v>
      </c>
      <c r="F15" s="45" t="str">
        <f t="shared" ref="F15:F21" si="6">IF($B15="N/A","N/A",IF(E15&gt;10,"No",IF(E15&lt;-10,"No","Yes")))</f>
        <v>N/A</v>
      </c>
      <c r="G15" s="44">
        <v>0</v>
      </c>
      <c r="H15" s="48" t="str">
        <f t="shared" ref="H15:H21" si="7">IF($B15="N/A","N/A",IF(G15&gt;10,"No",IF(G15&lt;-10,"No","Yes")))</f>
        <v>N/A</v>
      </c>
      <c r="I15" s="46" t="s">
        <v>1748</v>
      </c>
      <c r="J15" s="46" t="s">
        <v>1748</v>
      </c>
      <c r="K15" s="47" t="s">
        <v>213</v>
      </c>
      <c r="L15" s="105" t="str">
        <f t="shared" si="4"/>
        <v>N/A</v>
      </c>
    </row>
    <row r="16" spans="1:14" s="34" customFormat="1" x14ac:dyDescent="0.2">
      <c r="A16" s="149" t="s">
        <v>367</v>
      </c>
      <c r="B16" s="43" t="s">
        <v>213</v>
      </c>
      <c r="C16" s="49">
        <v>89779</v>
      </c>
      <c r="D16" s="50" t="str">
        <f t="shared" si="5"/>
        <v>N/A</v>
      </c>
      <c r="E16" s="49">
        <v>83245</v>
      </c>
      <c r="F16" s="50" t="str">
        <f t="shared" si="6"/>
        <v>N/A</v>
      </c>
      <c r="G16" s="49">
        <v>85994</v>
      </c>
      <c r="H16" s="48" t="str">
        <f t="shared" si="7"/>
        <v>N/A</v>
      </c>
      <c r="I16" s="46">
        <v>-7.28</v>
      </c>
      <c r="J16" s="46">
        <v>3.302</v>
      </c>
      <c r="K16" s="47" t="s">
        <v>213</v>
      </c>
      <c r="L16" s="105" t="str">
        <f t="shared" si="4"/>
        <v>N/A</v>
      </c>
    </row>
    <row r="17" spans="1:14" s="34" customFormat="1" x14ac:dyDescent="0.2">
      <c r="A17" s="150" t="s">
        <v>368</v>
      </c>
      <c r="B17" s="43" t="s">
        <v>213</v>
      </c>
      <c r="C17" s="44">
        <v>6.3550995675999999</v>
      </c>
      <c r="D17" s="48" t="str">
        <f t="shared" si="5"/>
        <v>N/A</v>
      </c>
      <c r="E17" s="44">
        <v>5.8937267156999997</v>
      </c>
      <c r="F17" s="48" t="str">
        <f t="shared" si="6"/>
        <v>N/A</v>
      </c>
      <c r="G17" s="44">
        <v>6.0796776132000003</v>
      </c>
      <c r="H17" s="48" t="str">
        <f t="shared" si="7"/>
        <v>N/A</v>
      </c>
      <c r="I17" s="46">
        <v>-7.26</v>
      </c>
      <c r="J17" s="46">
        <v>3.1549999999999998</v>
      </c>
      <c r="K17" s="47" t="s">
        <v>213</v>
      </c>
      <c r="L17" s="105" t="str">
        <f t="shared" si="4"/>
        <v>N/A</v>
      </c>
      <c r="M17" s="26"/>
      <c r="N17" s="26"/>
    </row>
    <row r="18" spans="1:14" x14ac:dyDescent="0.2">
      <c r="A18" s="149" t="s">
        <v>677</v>
      </c>
      <c r="B18" s="43" t="s">
        <v>213</v>
      </c>
      <c r="C18" s="44">
        <v>99.740473829999999</v>
      </c>
      <c r="D18" s="48" t="str">
        <f t="shared" si="5"/>
        <v>N/A</v>
      </c>
      <c r="E18" s="44">
        <v>99.802991171000002</v>
      </c>
      <c r="F18" s="48" t="str">
        <f t="shared" si="6"/>
        <v>N/A</v>
      </c>
      <c r="G18" s="44">
        <v>99.802311789000001</v>
      </c>
      <c r="H18" s="48" t="str">
        <f t="shared" si="7"/>
        <v>N/A</v>
      </c>
      <c r="I18" s="8">
        <v>6.2700000000000006E-2</v>
      </c>
      <c r="J18" s="8">
        <v>-1E-3</v>
      </c>
      <c r="K18" s="47" t="s">
        <v>213</v>
      </c>
      <c r="L18" s="105" t="str">
        <f t="shared" si="4"/>
        <v>N/A</v>
      </c>
    </row>
    <row r="19" spans="1:14" x14ac:dyDescent="0.2">
      <c r="A19" s="149" t="s">
        <v>678</v>
      </c>
      <c r="B19" s="43" t="s">
        <v>213</v>
      </c>
      <c r="C19" s="44">
        <v>21.659853641000002</v>
      </c>
      <c r="D19" s="48" t="str">
        <f t="shared" si="5"/>
        <v>N/A</v>
      </c>
      <c r="E19" s="44">
        <v>20.609045588000001</v>
      </c>
      <c r="F19" s="48" t="str">
        <f t="shared" si="6"/>
        <v>N/A</v>
      </c>
      <c r="G19" s="44">
        <v>19.500197688</v>
      </c>
      <c r="H19" s="48" t="str">
        <f t="shared" si="7"/>
        <v>N/A</v>
      </c>
      <c r="I19" s="8">
        <v>-4.8499999999999996</v>
      </c>
      <c r="J19" s="8">
        <v>-5.38</v>
      </c>
      <c r="K19" s="47" t="s">
        <v>213</v>
      </c>
      <c r="L19" s="105" t="str">
        <f t="shared" si="4"/>
        <v>N/A</v>
      </c>
    </row>
    <row r="20" spans="1:14" ht="25.5" x14ac:dyDescent="0.2">
      <c r="A20" s="149" t="s">
        <v>679</v>
      </c>
      <c r="B20" s="43" t="s">
        <v>213</v>
      </c>
      <c r="C20" s="44">
        <v>9.9132313799999996E-2</v>
      </c>
      <c r="D20" s="48" t="str">
        <f t="shared" si="5"/>
        <v>N/A</v>
      </c>
      <c r="E20" s="44">
        <v>6.0063667500000001E-2</v>
      </c>
      <c r="F20" s="48" t="str">
        <f t="shared" si="6"/>
        <v>N/A</v>
      </c>
      <c r="G20" s="44">
        <v>4.0700514E-2</v>
      </c>
      <c r="H20" s="48" t="str">
        <f t="shared" si="7"/>
        <v>N/A</v>
      </c>
      <c r="I20" s="8">
        <v>-39.4</v>
      </c>
      <c r="J20" s="8">
        <v>-32.200000000000003</v>
      </c>
      <c r="K20" s="47" t="s">
        <v>213</v>
      </c>
      <c r="L20" s="105" t="str">
        <f t="shared" si="4"/>
        <v>N/A</v>
      </c>
    </row>
    <row r="21" spans="1:14" ht="25.5" x14ac:dyDescent="0.2">
      <c r="A21" s="149" t="s">
        <v>680</v>
      </c>
      <c r="B21" s="43" t="s">
        <v>213</v>
      </c>
      <c r="C21" s="44">
        <v>3.67569253E-2</v>
      </c>
      <c r="D21" s="48" t="str">
        <f t="shared" si="5"/>
        <v>N/A</v>
      </c>
      <c r="E21" s="44">
        <v>3.1233107100000001E-2</v>
      </c>
      <c r="F21" s="48" t="str">
        <f t="shared" si="6"/>
        <v>N/A</v>
      </c>
      <c r="G21" s="44">
        <v>2.6746052100000001E-2</v>
      </c>
      <c r="H21" s="48" t="str">
        <f t="shared" si="7"/>
        <v>N/A</v>
      </c>
      <c r="I21" s="8">
        <v>-15</v>
      </c>
      <c r="J21" s="8">
        <v>-14.4</v>
      </c>
      <c r="K21" s="47" t="s">
        <v>213</v>
      </c>
      <c r="L21" s="105" t="str">
        <f t="shared" si="4"/>
        <v>N/A</v>
      </c>
    </row>
    <row r="22" spans="1:14" x14ac:dyDescent="0.2">
      <c r="A22" s="128" t="s">
        <v>1688</v>
      </c>
      <c r="B22" s="30" t="s">
        <v>217</v>
      </c>
      <c r="C22" s="1">
        <v>0</v>
      </c>
      <c r="D22" s="27" t="str">
        <f>IF($B22="N/A","N/A",IF(C22&gt;0,"No",IF(C22&lt;0,"No","Yes")))</f>
        <v>Yes</v>
      </c>
      <c r="E22" s="1">
        <v>0</v>
      </c>
      <c r="F22" s="27" t="str">
        <f>IF($B22="N/A","N/A",IF(E22&gt;0,"No",IF(E22&lt;0,"No","Yes")))</f>
        <v>Yes</v>
      </c>
      <c r="G22" s="1">
        <v>0</v>
      </c>
      <c r="H22" s="27" t="str">
        <f>IF($B22="N/A","N/A",IF(G22&gt;0,"No",IF(G22&lt;0,"No","Yes")))</f>
        <v>Yes</v>
      </c>
      <c r="I22" s="8" t="s">
        <v>1748</v>
      </c>
      <c r="J22" s="8" t="s">
        <v>1748</v>
      </c>
      <c r="K22" s="28" t="s">
        <v>213</v>
      </c>
      <c r="L22" s="105" t="str">
        <f t="shared" si="4"/>
        <v>N/A</v>
      </c>
    </row>
    <row r="23" spans="1:14" x14ac:dyDescent="0.2">
      <c r="A23" s="151" t="s">
        <v>145</v>
      </c>
      <c r="B23" s="30" t="s">
        <v>279</v>
      </c>
      <c r="C23" s="4">
        <v>0</v>
      </c>
      <c r="D23" s="27" t="str">
        <f>IF($B23="N/A","N/A",IF(C23&gt;=10,"No",IF(C23&lt;0,"No","Yes")))</f>
        <v>Yes</v>
      </c>
      <c r="E23" s="4">
        <v>0</v>
      </c>
      <c r="F23" s="27" t="str">
        <f>IF($B23="N/A","N/A",IF(E23&gt;=10,"No",IF(E23&lt;0,"No","Yes")))</f>
        <v>Yes</v>
      </c>
      <c r="G23" s="4">
        <v>0</v>
      </c>
      <c r="H23" s="27" t="str">
        <f>IF($B23="N/A","N/A",IF(G23&gt;=10,"No",IF(G23&lt;0,"No","Yes")))</f>
        <v>Yes</v>
      </c>
      <c r="I23" s="8" t="s">
        <v>1748</v>
      </c>
      <c r="J23" s="8" t="s">
        <v>1748</v>
      </c>
      <c r="K23" s="28" t="s">
        <v>213</v>
      </c>
      <c r="L23" s="105" t="str">
        <f t="shared" si="4"/>
        <v>N/A</v>
      </c>
    </row>
    <row r="24" spans="1:14" x14ac:dyDescent="0.2">
      <c r="A24" s="128" t="s">
        <v>424</v>
      </c>
      <c r="B24" s="22" t="s">
        <v>213</v>
      </c>
      <c r="C24" s="9" t="s">
        <v>1748</v>
      </c>
      <c r="D24" s="48" t="str">
        <f t="shared" ref="D24:D27" si="8">IF($B24="N/A","N/A",IF(C24&gt;10,"No",IF(C24&lt;-10,"No","Yes")))</f>
        <v>N/A</v>
      </c>
      <c r="E24" s="9" t="s">
        <v>1748</v>
      </c>
      <c r="F24" s="27" t="str">
        <f t="shared" ref="F24:F27" si="9">IF($B24="N/A","N/A",IF(E24&gt;10,"No",IF(E24&lt;-10,"No","Yes")))</f>
        <v>N/A</v>
      </c>
      <c r="G24" s="9" t="s">
        <v>1748</v>
      </c>
      <c r="H24" s="27" t="str">
        <f t="shared" ref="H24:H27" si="10">IF($B24="N/A","N/A",IF(G24&gt;10,"No",IF(G24&lt;-10,"No","Yes")))</f>
        <v>N/A</v>
      </c>
      <c r="I24" s="8" t="s">
        <v>1748</v>
      </c>
      <c r="J24" s="8" t="s">
        <v>1748</v>
      </c>
      <c r="K24" s="28" t="s">
        <v>213</v>
      </c>
      <c r="L24" s="105" t="str">
        <f t="shared" si="4"/>
        <v>N/A</v>
      </c>
    </row>
    <row r="25" spans="1:14" x14ac:dyDescent="0.2">
      <c r="A25" s="128" t="s">
        <v>425</v>
      </c>
      <c r="B25" s="22" t="s">
        <v>213</v>
      </c>
      <c r="C25" s="9" t="s">
        <v>1748</v>
      </c>
      <c r="D25" s="48" t="str">
        <f t="shared" si="8"/>
        <v>N/A</v>
      </c>
      <c r="E25" s="9" t="s">
        <v>1748</v>
      </c>
      <c r="F25" s="27" t="str">
        <f t="shared" si="9"/>
        <v>N/A</v>
      </c>
      <c r="G25" s="9" t="s">
        <v>1748</v>
      </c>
      <c r="H25" s="27" t="str">
        <f t="shared" si="10"/>
        <v>N/A</v>
      </c>
      <c r="I25" s="8" t="s">
        <v>1748</v>
      </c>
      <c r="J25" s="8" t="s">
        <v>1748</v>
      </c>
      <c r="K25" s="28" t="s">
        <v>213</v>
      </c>
      <c r="L25" s="105" t="str">
        <f t="shared" si="4"/>
        <v>N/A</v>
      </c>
    </row>
    <row r="26" spans="1:14" x14ac:dyDescent="0.2">
      <c r="A26" s="128" t="s">
        <v>421</v>
      </c>
      <c r="B26" s="22" t="s">
        <v>213</v>
      </c>
      <c r="C26" s="9" t="s">
        <v>1748</v>
      </c>
      <c r="D26" s="48" t="str">
        <f t="shared" si="8"/>
        <v>N/A</v>
      </c>
      <c r="E26" s="9" t="s">
        <v>1748</v>
      </c>
      <c r="F26" s="27" t="str">
        <f t="shared" si="9"/>
        <v>N/A</v>
      </c>
      <c r="G26" s="9" t="s">
        <v>1748</v>
      </c>
      <c r="H26" s="27" t="str">
        <f t="shared" si="10"/>
        <v>N/A</v>
      </c>
      <c r="I26" s="8" t="s">
        <v>1748</v>
      </c>
      <c r="J26" s="8" t="s">
        <v>1748</v>
      </c>
      <c r="K26" s="28" t="s">
        <v>213</v>
      </c>
      <c r="L26" s="105" t="str">
        <f t="shared" si="4"/>
        <v>N/A</v>
      </c>
    </row>
    <row r="27" spans="1:14" x14ac:dyDescent="0.2">
      <c r="A27" s="128" t="s">
        <v>422</v>
      </c>
      <c r="B27" s="22" t="s">
        <v>213</v>
      </c>
      <c r="C27" s="9" t="s">
        <v>1748</v>
      </c>
      <c r="D27" s="48" t="str">
        <f t="shared" si="8"/>
        <v>N/A</v>
      </c>
      <c r="E27" s="9" t="s">
        <v>1748</v>
      </c>
      <c r="F27" s="27" t="str">
        <f t="shared" si="9"/>
        <v>N/A</v>
      </c>
      <c r="G27" s="9" t="s">
        <v>1748</v>
      </c>
      <c r="H27" s="27" t="str">
        <f t="shared" si="10"/>
        <v>N/A</v>
      </c>
      <c r="I27" s="8" t="s">
        <v>1748</v>
      </c>
      <c r="J27" s="8" t="s">
        <v>1748</v>
      </c>
      <c r="K27" s="28" t="s">
        <v>213</v>
      </c>
      <c r="L27" s="105" t="str">
        <f t="shared" si="4"/>
        <v>N/A</v>
      </c>
    </row>
    <row r="28" spans="1:14" x14ac:dyDescent="0.2">
      <c r="A28" s="128" t="s">
        <v>950</v>
      </c>
      <c r="B28" s="22" t="s">
        <v>213</v>
      </c>
      <c r="C28" s="44">
        <v>16.197614794</v>
      </c>
      <c r="D28" s="48" t="str">
        <f>IF($B28="N/A","N/A",IF(C28&gt;10,"No",IF(C28&lt;-10,"No","Yes")))</f>
        <v>N/A</v>
      </c>
      <c r="E28" s="44">
        <v>16.556313427999999</v>
      </c>
      <c r="F28" s="48" t="str">
        <f>IF($B28="N/A","N/A",IF(E28&gt;10,"No",IF(E28&lt;-10,"No","Yes")))</f>
        <v>N/A</v>
      </c>
      <c r="G28" s="44">
        <v>16.727208456</v>
      </c>
      <c r="H28" s="48" t="str">
        <f>IF($B28="N/A","N/A",IF(G28&gt;10,"No",IF(G28&lt;-10,"No","Yes")))</f>
        <v>N/A</v>
      </c>
      <c r="I28" s="8">
        <v>2.2149999999999999</v>
      </c>
      <c r="J28" s="8">
        <v>1.032</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99.986338294999996</v>
      </c>
      <c r="D30" s="27" t="str">
        <f>IF($B30="N/A","N/A",IF(C30&gt;=98,"Yes","No"))</f>
        <v>Yes</v>
      </c>
      <c r="E30" s="9">
        <v>99.992353625000007</v>
      </c>
      <c r="F30" s="27" t="str">
        <f>IF($B30="N/A","N/A",IF(E30&gt;=98,"Yes","No"))</f>
        <v>Yes</v>
      </c>
      <c r="G30" s="9">
        <v>99.993495705000001</v>
      </c>
      <c r="H30" s="27" t="str">
        <f>IF($B30="N/A","N/A",IF(G30&gt;=98,"Yes","No"))</f>
        <v>Yes</v>
      </c>
      <c r="I30" s="8">
        <v>6.0000000000000001E-3</v>
      </c>
      <c r="J30" s="8">
        <v>1.1000000000000001E-3</v>
      </c>
      <c r="K30" s="28" t="s">
        <v>735</v>
      </c>
      <c r="L30" s="105" t="str">
        <f t="shared" si="4"/>
        <v>Yes</v>
      </c>
    </row>
    <row r="31" spans="1:14" x14ac:dyDescent="0.2">
      <c r="A31" s="128" t="s">
        <v>18</v>
      </c>
      <c r="B31" s="30" t="s">
        <v>277</v>
      </c>
      <c r="C31" s="9">
        <v>99.999858427999996</v>
      </c>
      <c r="D31" s="27" t="str">
        <f>IF($B31="N/A","N/A",IF(C31&gt;=95,"Yes","No"))</f>
        <v>Yes</v>
      </c>
      <c r="E31" s="9">
        <v>100</v>
      </c>
      <c r="F31" s="27" t="str">
        <f>IF($B31="N/A","N/A",IF(E31&gt;=95,"Yes","No"))</f>
        <v>Yes</v>
      </c>
      <c r="G31" s="9">
        <v>100</v>
      </c>
      <c r="H31" s="27" t="str">
        <f>IF($B31="N/A","N/A",IF(G31&gt;=95,"Yes","No"))</f>
        <v>Yes</v>
      </c>
      <c r="I31" s="8">
        <v>1E-4</v>
      </c>
      <c r="J31" s="8">
        <v>0</v>
      </c>
      <c r="K31" s="28" t="s">
        <v>735</v>
      </c>
      <c r="L31" s="105" t="str">
        <f t="shared" si="4"/>
        <v>Yes</v>
      </c>
    </row>
    <row r="32" spans="1:14" x14ac:dyDescent="0.2">
      <c r="A32" s="128" t="s">
        <v>23</v>
      </c>
      <c r="B32" s="22" t="s">
        <v>213</v>
      </c>
      <c r="C32" s="9">
        <v>38.353644207000002</v>
      </c>
      <c r="D32" s="27" t="str">
        <f t="shared" ref="D32:D37" si="11">IF($B32="N/A","N/A",IF(C32&gt;10,"No",IF(C32&lt;-10,"No","Yes")))</f>
        <v>N/A</v>
      </c>
      <c r="E32" s="9">
        <v>38.001421659000002</v>
      </c>
      <c r="F32" s="27" t="str">
        <f t="shared" ref="F32:F37" si="12">IF($B32="N/A","N/A",IF(E32&gt;10,"No",IF(E32&lt;-10,"No","Yes")))</f>
        <v>N/A</v>
      </c>
      <c r="G32" s="9">
        <v>37.798084060999997</v>
      </c>
      <c r="H32" s="27" t="str">
        <f t="shared" ref="H32:H37" si="13">IF($B32="N/A","N/A",IF(G32&gt;10,"No",IF(G32&lt;-10,"No","Yes")))</f>
        <v>N/A</v>
      </c>
      <c r="I32" s="8">
        <v>-0.91800000000000004</v>
      </c>
      <c r="J32" s="8">
        <v>-0.53500000000000003</v>
      </c>
      <c r="K32" s="28" t="s">
        <v>735</v>
      </c>
      <c r="L32" s="105" t="str">
        <f t="shared" si="4"/>
        <v>Yes</v>
      </c>
    </row>
    <row r="33" spans="1:12" x14ac:dyDescent="0.2">
      <c r="A33" s="128" t="s">
        <v>24</v>
      </c>
      <c r="B33" s="22" t="s">
        <v>213</v>
      </c>
      <c r="C33" s="9">
        <v>51.587376868</v>
      </c>
      <c r="D33" s="27" t="str">
        <f t="shared" si="11"/>
        <v>N/A</v>
      </c>
      <c r="E33" s="9">
        <v>51.577702037999998</v>
      </c>
      <c r="F33" s="27" t="str">
        <f t="shared" si="12"/>
        <v>N/A</v>
      </c>
      <c r="G33" s="9">
        <v>50.875322564000001</v>
      </c>
      <c r="H33" s="27" t="str">
        <f t="shared" si="13"/>
        <v>N/A</v>
      </c>
      <c r="I33" s="8">
        <v>-1.9E-2</v>
      </c>
      <c r="J33" s="8">
        <v>-1.36</v>
      </c>
      <c r="K33" s="28" t="s">
        <v>735</v>
      </c>
      <c r="L33" s="105" t="str">
        <f t="shared" si="4"/>
        <v>Yes</v>
      </c>
    </row>
    <row r="34" spans="1:12" x14ac:dyDescent="0.2">
      <c r="A34" s="128" t="s">
        <v>25</v>
      </c>
      <c r="B34" s="22" t="s">
        <v>213</v>
      </c>
      <c r="C34" s="9">
        <v>0.33333144570000001</v>
      </c>
      <c r="D34" s="27" t="str">
        <f t="shared" si="11"/>
        <v>N/A</v>
      </c>
      <c r="E34" s="9">
        <v>0.33799809409999998</v>
      </c>
      <c r="F34" s="27" t="str">
        <f t="shared" si="12"/>
        <v>N/A</v>
      </c>
      <c r="G34" s="9">
        <v>0.37300717589999999</v>
      </c>
      <c r="H34" s="27" t="str">
        <f t="shared" si="13"/>
        <v>N/A</v>
      </c>
      <c r="I34" s="8">
        <v>1.4</v>
      </c>
      <c r="J34" s="8">
        <v>10.36</v>
      </c>
      <c r="K34" s="28" t="s">
        <v>735</v>
      </c>
      <c r="L34" s="105" t="str">
        <f t="shared" si="4"/>
        <v>No</v>
      </c>
    </row>
    <row r="35" spans="1:12" x14ac:dyDescent="0.2">
      <c r="A35" s="128" t="s">
        <v>26</v>
      </c>
      <c r="B35" s="30" t="s">
        <v>213</v>
      </c>
      <c r="C35" s="9">
        <v>1.0888308128999999</v>
      </c>
      <c r="D35" s="7" t="str">
        <f t="shared" si="11"/>
        <v>N/A</v>
      </c>
      <c r="E35" s="9">
        <v>1.1385310746999999</v>
      </c>
      <c r="F35" s="7" t="str">
        <f t="shared" si="12"/>
        <v>N/A</v>
      </c>
      <c r="G35" s="9">
        <v>1.1324543109</v>
      </c>
      <c r="H35" s="7" t="str">
        <f t="shared" si="13"/>
        <v>N/A</v>
      </c>
      <c r="I35" s="8">
        <v>4.5650000000000004</v>
      </c>
      <c r="J35" s="8">
        <v>-0.53400000000000003</v>
      </c>
      <c r="K35" s="30" t="s">
        <v>213</v>
      </c>
      <c r="L35" s="105" t="str">
        <f t="shared" si="4"/>
        <v>N/A</v>
      </c>
    </row>
    <row r="36" spans="1:12" x14ac:dyDescent="0.2">
      <c r="A36" s="128" t="s">
        <v>60</v>
      </c>
      <c r="B36" s="30" t="s">
        <v>213</v>
      </c>
      <c r="C36" s="9">
        <v>5.4009745800000002E-2</v>
      </c>
      <c r="D36" s="7" t="str">
        <f t="shared" si="11"/>
        <v>N/A</v>
      </c>
      <c r="E36" s="9">
        <v>5.7631011400000001E-2</v>
      </c>
      <c r="F36" s="7" t="str">
        <f t="shared" si="12"/>
        <v>N/A</v>
      </c>
      <c r="G36" s="9">
        <v>8.26469653E-2</v>
      </c>
      <c r="H36" s="7" t="str">
        <f t="shared" si="13"/>
        <v>N/A</v>
      </c>
      <c r="I36" s="8">
        <v>6.7050000000000001</v>
      </c>
      <c r="J36" s="8">
        <v>43.41</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8.5828069211999996</v>
      </c>
      <c r="D38" s="7" t="str">
        <f>IF($B38="N/A","N/A",IF(C38&gt;=5,"No",IF(C38&lt;0,"No","Yes")))</f>
        <v>No</v>
      </c>
      <c r="E38" s="9">
        <v>8.8867161226999993</v>
      </c>
      <c r="F38" s="7" t="str">
        <f>IF($B38="N/A","N/A",IF(E38&gt;=5,"No",IF(E38&lt;0,"No","Yes")))</f>
        <v>No</v>
      </c>
      <c r="G38" s="9">
        <v>9.7384849234999997</v>
      </c>
      <c r="H38" s="7" t="str">
        <f>IF($B38="N/A","N/A",IF(G38&gt;=5,"No",IF(G38&lt;0,"No","Yes")))</f>
        <v>No</v>
      </c>
      <c r="I38" s="8">
        <v>3.5409999999999999</v>
      </c>
      <c r="J38" s="8">
        <v>9.5850000000000009</v>
      </c>
      <c r="K38" s="28" t="s">
        <v>735</v>
      </c>
      <c r="L38" s="105" t="str">
        <f t="shared" si="4"/>
        <v>Yes</v>
      </c>
    </row>
    <row r="39" spans="1:12" x14ac:dyDescent="0.2">
      <c r="A39" s="128" t="s">
        <v>63</v>
      </c>
      <c r="B39" s="30" t="s">
        <v>213</v>
      </c>
      <c r="C39" s="9">
        <v>3.2540340961999998</v>
      </c>
      <c r="D39" s="7" t="str">
        <f>IF($B39="N/A","N/A",IF(C39&gt;10,"No",IF(C39&lt;-10,"No","Yes")))</f>
        <v>N/A</v>
      </c>
      <c r="E39" s="9">
        <v>3.4115576374000001</v>
      </c>
      <c r="F39" s="7" t="str">
        <f>IF($B39="N/A","N/A",IF(E39&gt;10,"No",IF(E39&lt;-10,"No","Yes")))</f>
        <v>N/A</v>
      </c>
      <c r="G39" s="9">
        <v>3.3417936300000002</v>
      </c>
      <c r="H39" s="7" t="str">
        <f>IF($B39="N/A","N/A",IF(G39&gt;10,"No",IF(G39&lt;-10,"No","Yes")))</f>
        <v>N/A</v>
      </c>
      <c r="I39" s="8">
        <v>4.8410000000000002</v>
      </c>
      <c r="J39" s="8">
        <v>-2.04</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3.6308989543000001</v>
      </c>
      <c r="D41" s="27" t="str">
        <f>IF($B41="N/A","N/A",IF(C41&gt;8,"No",IF(C41&lt;2,"No","Yes")))</f>
        <v>Yes</v>
      </c>
      <c r="E41" s="4">
        <v>3.3498202394000001</v>
      </c>
      <c r="F41" s="27" t="str">
        <f>IF($B41="N/A","N/A",IF(E41&gt;8,"No",IF(E41&lt;2,"No","Yes")))</f>
        <v>Yes</v>
      </c>
      <c r="G41" s="4">
        <v>3.3731839231</v>
      </c>
      <c r="H41" s="27" t="str">
        <f>IF($B41="N/A","N/A",IF(G41&gt;8,"No",IF(G41&lt;2,"No","Yes")))</f>
        <v>Yes</v>
      </c>
      <c r="I41" s="8">
        <v>-7.74</v>
      </c>
      <c r="J41" s="8">
        <v>0.69750000000000001</v>
      </c>
      <c r="K41" s="28" t="s">
        <v>735</v>
      </c>
      <c r="L41" s="105" t="str">
        <f t="shared" si="4"/>
        <v>Yes</v>
      </c>
    </row>
    <row r="42" spans="1:12" x14ac:dyDescent="0.2">
      <c r="A42" s="104" t="s">
        <v>170</v>
      </c>
      <c r="B42" s="22" t="s">
        <v>213</v>
      </c>
      <c r="C42" s="4">
        <v>17.094473875999999</v>
      </c>
      <c r="D42" s="7" t="str">
        <f t="shared" ref="D42:D49" si="14">IF($B42="N/A","N/A",IF(C42&gt;10,"No",IF(C42&lt;-10,"No","Yes")))</f>
        <v>N/A</v>
      </c>
      <c r="E42" s="4">
        <v>16.034660734999999</v>
      </c>
      <c r="F42" s="7" t="str">
        <f t="shared" ref="F42:F49" si="15">IF($B42="N/A","N/A",IF(E42&gt;10,"No",IF(E42&lt;-10,"No","Yes")))</f>
        <v>N/A</v>
      </c>
      <c r="G42" s="4">
        <v>15.937997101000001</v>
      </c>
      <c r="H42" s="7" t="str">
        <f t="shared" ref="H42:H49" si="16">IF($B42="N/A","N/A",IF(G42&gt;10,"No",IF(G42&lt;-10,"No","Yes")))</f>
        <v>N/A</v>
      </c>
      <c r="I42" s="8">
        <v>-6.2</v>
      </c>
      <c r="J42" s="8">
        <v>-0.60299999999999998</v>
      </c>
      <c r="K42" s="28" t="s">
        <v>735</v>
      </c>
      <c r="L42" s="105" t="str">
        <f>IF(J42="Div by 0", "N/A", IF(OR(J42="N/A",K42="N/A"),"N/A", IF(J42&gt;VALUE(MID(K42,1,2)), "No", IF(J42&lt;-1*VALUE(MID(K42,1,2)), "No", "Yes"))))</f>
        <v>Yes</v>
      </c>
    </row>
    <row r="43" spans="1:12" x14ac:dyDescent="0.2">
      <c r="A43" s="104" t="s">
        <v>171</v>
      </c>
      <c r="B43" s="22" t="s">
        <v>213</v>
      </c>
      <c r="C43" s="4">
        <v>35.128278455</v>
      </c>
      <c r="D43" s="7" t="str">
        <f t="shared" si="14"/>
        <v>N/A</v>
      </c>
      <c r="E43" s="4">
        <v>35.471250337999997</v>
      </c>
      <c r="F43" s="7" t="str">
        <f t="shared" si="15"/>
        <v>N/A</v>
      </c>
      <c r="G43" s="4">
        <v>35.963236594000001</v>
      </c>
      <c r="H43" s="7" t="str">
        <f t="shared" si="16"/>
        <v>N/A</v>
      </c>
      <c r="I43" s="8">
        <v>0.97629999999999995</v>
      </c>
      <c r="J43" s="8">
        <v>1.387</v>
      </c>
      <c r="K43" s="28" t="s">
        <v>735</v>
      </c>
      <c r="L43" s="105" t="str">
        <f>IF(J43="Div by 0", "N/A", IF(OR(J43="N/A",K43="N/A"),"N/A", IF(J43&gt;VALUE(MID(K43,1,2)), "No", IF(J43&lt;-1*VALUE(MID(K43,1,2)), "No", "Yes"))))</f>
        <v>Yes</v>
      </c>
    </row>
    <row r="44" spans="1:12" x14ac:dyDescent="0.2">
      <c r="A44" s="104" t="s">
        <v>172</v>
      </c>
      <c r="B44" s="22" t="s">
        <v>213</v>
      </c>
      <c r="C44" s="4">
        <v>3.6704683487</v>
      </c>
      <c r="D44" s="7" t="str">
        <f t="shared" si="14"/>
        <v>N/A</v>
      </c>
      <c r="E44" s="4">
        <v>3.5484135896</v>
      </c>
      <c r="F44" s="7" t="str">
        <f t="shared" si="15"/>
        <v>N/A</v>
      </c>
      <c r="G44" s="4">
        <v>3.3244724097999998</v>
      </c>
      <c r="H44" s="7" t="str">
        <f t="shared" si="16"/>
        <v>N/A</v>
      </c>
      <c r="I44" s="8">
        <v>-3.33</v>
      </c>
      <c r="J44" s="8">
        <v>-6.31</v>
      </c>
      <c r="K44" s="28" t="s">
        <v>735</v>
      </c>
      <c r="L44" s="105" t="str">
        <f t="shared" ref="L44:L53" si="17">IF(J44="Div by 0", "N/A", IF(OR(J44="N/A",K44="N/A"),"N/A", IF(J44&gt;VALUE(MID(K44,1,2)), "No", IF(J44&lt;-1*VALUE(MID(K44,1,2)), "No", "Yes"))))</f>
        <v>Yes</v>
      </c>
    </row>
    <row r="45" spans="1:12" x14ac:dyDescent="0.2">
      <c r="A45" s="104" t="s">
        <v>173</v>
      </c>
      <c r="B45" s="22" t="s">
        <v>213</v>
      </c>
      <c r="C45" s="4">
        <v>20.790071266999998</v>
      </c>
      <c r="D45" s="7" t="str">
        <f t="shared" si="14"/>
        <v>N/A</v>
      </c>
      <c r="E45" s="4">
        <v>21.337775783000001</v>
      </c>
      <c r="F45" s="7" t="str">
        <f t="shared" si="15"/>
        <v>N/A</v>
      </c>
      <c r="G45" s="4">
        <v>20.962777051</v>
      </c>
      <c r="H45" s="7" t="str">
        <f t="shared" si="16"/>
        <v>N/A</v>
      </c>
      <c r="I45" s="8">
        <v>2.6339999999999999</v>
      </c>
      <c r="J45" s="8">
        <v>-1.76</v>
      </c>
      <c r="K45" s="28" t="s">
        <v>735</v>
      </c>
      <c r="L45" s="105" t="str">
        <f t="shared" si="17"/>
        <v>Yes</v>
      </c>
    </row>
    <row r="46" spans="1:12" x14ac:dyDescent="0.2">
      <c r="A46" s="104" t="s">
        <v>174</v>
      </c>
      <c r="B46" s="22" t="s">
        <v>213</v>
      </c>
      <c r="C46" s="4">
        <v>11.149650175</v>
      </c>
      <c r="D46" s="7" t="str">
        <f t="shared" si="14"/>
        <v>N/A</v>
      </c>
      <c r="E46" s="4">
        <v>11.619233182</v>
      </c>
      <c r="F46" s="7" t="str">
        <f t="shared" si="15"/>
        <v>N/A</v>
      </c>
      <c r="G46" s="4">
        <v>11.739474706999999</v>
      </c>
      <c r="H46" s="7" t="str">
        <f t="shared" si="16"/>
        <v>N/A</v>
      </c>
      <c r="I46" s="8">
        <v>4.2119999999999997</v>
      </c>
      <c r="J46" s="8">
        <v>1.0349999999999999</v>
      </c>
      <c r="K46" s="28" t="s">
        <v>735</v>
      </c>
      <c r="L46" s="105" t="str">
        <f t="shared" si="17"/>
        <v>Yes</v>
      </c>
    </row>
    <row r="47" spans="1:12" x14ac:dyDescent="0.2">
      <c r="A47" s="104" t="s">
        <v>175</v>
      </c>
      <c r="B47" s="22" t="s">
        <v>213</v>
      </c>
      <c r="C47" s="4">
        <v>4.1781458022000004</v>
      </c>
      <c r="D47" s="7" t="str">
        <f t="shared" si="14"/>
        <v>N/A</v>
      </c>
      <c r="E47" s="4">
        <v>4.3110686942000003</v>
      </c>
      <c r="F47" s="7" t="str">
        <f t="shared" si="15"/>
        <v>N/A</v>
      </c>
      <c r="G47" s="4">
        <v>4.4060235426999999</v>
      </c>
      <c r="H47" s="7" t="str">
        <f t="shared" si="16"/>
        <v>N/A</v>
      </c>
      <c r="I47" s="8">
        <v>3.181</v>
      </c>
      <c r="J47" s="8">
        <v>2.2029999999999998</v>
      </c>
      <c r="K47" s="28" t="s">
        <v>735</v>
      </c>
      <c r="L47" s="105" t="str">
        <f t="shared" si="17"/>
        <v>Yes</v>
      </c>
    </row>
    <row r="48" spans="1:12" x14ac:dyDescent="0.2">
      <c r="A48" s="104" t="s">
        <v>176</v>
      </c>
      <c r="B48" s="22" t="s">
        <v>213</v>
      </c>
      <c r="C48" s="4">
        <v>2.7861383952000001</v>
      </c>
      <c r="D48" s="7" t="str">
        <f t="shared" si="14"/>
        <v>N/A</v>
      </c>
      <c r="E48" s="4">
        <v>2.7726605278999998</v>
      </c>
      <c r="F48" s="7" t="str">
        <f t="shared" si="15"/>
        <v>N/A</v>
      </c>
      <c r="G48" s="4">
        <v>2.7603662200999999</v>
      </c>
      <c r="H48" s="7" t="str">
        <f t="shared" si="16"/>
        <v>N/A</v>
      </c>
      <c r="I48" s="8">
        <v>-0.48399999999999999</v>
      </c>
      <c r="J48" s="8">
        <v>-0.443</v>
      </c>
      <c r="K48" s="28" t="s">
        <v>735</v>
      </c>
      <c r="L48" s="105" t="str">
        <f t="shared" si="17"/>
        <v>Yes</v>
      </c>
    </row>
    <row r="49" spans="1:12" x14ac:dyDescent="0.2">
      <c r="A49" s="104" t="s">
        <v>952</v>
      </c>
      <c r="B49" s="22" t="s">
        <v>213</v>
      </c>
      <c r="C49" s="4">
        <v>1.5718747257000001</v>
      </c>
      <c r="D49" s="7" t="str">
        <f t="shared" si="14"/>
        <v>N/A</v>
      </c>
      <c r="E49" s="4">
        <v>1.5551169117000001</v>
      </c>
      <c r="F49" s="7" t="str">
        <f t="shared" si="15"/>
        <v>N/A</v>
      </c>
      <c r="G49" s="4">
        <v>1.5324684505999999</v>
      </c>
      <c r="H49" s="7" t="str">
        <f t="shared" si="16"/>
        <v>N/A</v>
      </c>
      <c r="I49" s="8">
        <v>-1.07</v>
      </c>
      <c r="J49" s="8">
        <v>-1.46</v>
      </c>
      <c r="K49" s="28" t="s">
        <v>735</v>
      </c>
      <c r="L49" s="105" t="str">
        <f t="shared" si="17"/>
        <v>Yes</v>
      </c>
    </row>
    <row r="50" spans="1:12" x14ac:dyDescent="0.2">
      <c r="A50" s="128" t="s">
        <v>208</v>
      </c>
      <c r="B50" s="22" t="s">
        <v>213</v>
      </c>
      <c r="C50" s="23">
        <v>784716</v>
      </c>
      <c r="D50" s="5" t="str">
        <f t="shared" ref="D50:D53" si="18">IF($B50="N/A","N/A",IF(C50&lt;0,"No","Yes"))</f>
        <v>N/A</v>
      </c>
      <c r="E50" s="23">
        <v>769959</v>
      </c>
      <c r="F50" s="5" t="str">
        <f t="shared" ref="F50:F53" si="19">IF($B50="N/A","N/A",IF(E50&lt;0,"No","Yes"))</f>
        <v>N/A</v>
      </c>
      <c r="G50" s="23">
        <v>776704</v>
      </c>
      <c r="H50" s="5" t="str">
        <f t="shared" ref="H50:H53" si="20">IF($B50="N/A","N/A",IF(G50&lt;0,"No","Yes"))</f>
        <v>N/A</v>
      </c>
      <c r="I50" s="8">
        <v>-1.88</v>
      </c>
      <c r="J50" s="8">
        <v>0.876</v>
      </c>
      <c r="K50" s="28" t="s">
        <v>735</v>
      </c>
      <c r="L50" s="105" t="str">
        <f t="shared" si="17"/>
        <v>Yes</v>
      </c>
    </row>
    <row r="51" spans="1:12" x14ac:dyDescent="0.2">
      <c r="A51" s="128" t="s">
        <v>209</v>
      </c>
      <c r="B51" s="22" t="s">
        <v>213</v>
      </c>
      <c r="C51" s="23">
        <v>51319</v>
      </c>
      <c r="D51" s="5" t="str">
        <f t="shared" si="18"/>
        <v>N/A</v>
      </c>
      <c r="E51" s="23">
        <v>49604</v>
      </c>
      <c r="F51" s="5" t="str">
        <f t="shared" si="19"/>
        <v>N/A</v>
      </c>
      <c r="G51" s="23">
        <v>46493</v>
      </c>
      <c r="H51" s="5" t="str">
        <f t="shared" si="20"/>
        <v>N/A</v>
      </c>
      <c r="I51" s="8">
        <v>-3.34</v>
      </c>
      <c r="J51" s="8">
        <v>-6.27</v>
      </c>
      <c r="K51" s="28" t="s">
        <v>735</v>
      </c>
      <c r="L51" s="105" t="str">
        <f t="shared" si="17"/>
        <v>Yes</v>
      </c>
    </row>
    <row r="52" spans="1:12" x14ac:dyDescent="0.2">
      <c r="A52" s="128" t="s">
        <v>210</v>
      </c>
      <c r="B52" s="22" t="s">
        <v>213</v>
      </c>
      <c r="C52" s="23">
        <v>433765</v>
      </c>
      <c r="D52" s="5" t="str">
        <f t="shared" si="18"/>
        <v>N/A</v>
      </c>
      <c r="E52" s="23">
        <v>447718</v>
      </c>
      <c r="F52" s="5" t="str">
        <f t="shared" si="19"/>
        <v>N/A</v>
      </c>
      <c r="G52" s="23">
        <v>444697</v>
      </c>
      <c r="H52" s="5" t="str">
        <f t="shared" si="20"/>
        <v>N/A</v>
      </c>
      <c r="I52" s="8">
        <v>3.2170000000000001</v>
      </c>
      <c r="J52" s="8">
        <v>-0.67500000000000004</v>
      </c>
      <c r="K52" s="28" t="s">
        <v>735</v>
      </c>
      <c r="L52" s="105" t="str">
        <f t="shared" si="17"/>
        <v>Yes</v>
      </c>
    </row>
    <row r="53" spans="1:12" x14ac:dyDescent="0.2">
      <c r="A53" s="128" t="s">
        <v>953</v>
      </c>
      <c r="B53" s="22" t="s">
        <v>213</v>
      </c>
      <c r="C53" s="23">
        <v>99178</v>
      </c>
      <c r="D53" s="5" t="str">
        <f t="shared" si="18"/>
        <v>N/A</v>
      </c>
      <c r="E53" s="23">
        <v>100821</v>
      </c>
      <c r="F53" s="5" t="str">
        <f t="shared" si="19"/>
        <v>N/A</v>
      </c>
      <c r="G53" s="23">
        <v>101322</v>
      </c>
      <c r="H53" s="5" t="str">
        <f t="shared" si="20"/>
        <v>N/A</v>
      </c>
      <c r="I53" s="8">
        <v>1.657</v>
      </c>
      <c r="J53" s="8">
        <v>0.49690000000000001</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58.982960384999998</v>
      </c>
      <c r="D56" s="27" t="str">
        <f t="shared" ref="D56:D57" si="21">IF($B56="N/A","N/A",IF(C56&gt;10,"No",IF(C56&lt;-10,"No","Yes")))</f>
        <v>N/A</v>
      </c>
      <c r="E56" s="4">
        <v>58.986614596000003</v>
      </c>
      <c r="F56" s="27" t="str">
        <f t="shared" ref="F56:F57" si="22">IF($B56="N/A","N/A",IF(E56&gt;10,"No",IF(E56&lt;-10,"No","Yes")))</f>
        <v>N/A</v>
      </c>
      <c r="G56" s="4">
        <v>58.527342783000002</v>
      </c>
      <c r="H56" s="27" t="str">
        <f t="shared" ref="H56:H57" si="23">IF($B56="N/A","N/A",IF(G56&gt;10,"No",IF(G56&lt;-10,"No","Yes")))</f>
        <v>N/A</v>
      </c>
      <c r="I56" s="8">
        <v>6.1999999999999998E-3</v>
      </c>
      <c r="J56" s="8">
        <v>-0.77900000000000003</v>
      </c>
      <c r="K56" s="28" t="s">
        <v>735</v>
      </c>
      <c r="L56" s="105" t="str">
        <f>IF(J56="Div by 0", "N/A", IF(OR(J56="N/A",K56="N/A"),"N/A", IF(J56&gt;VALUE(MID(K56,1,2)), "No", IF(J56&lt;-1*VALUE(MID(K56,1,2)), "No", "Yes"))))</f>
        <v>Yes</v>
      </c>
    </row>
    <row r="57" spans="1:12" x14ac:dyDescent="0.2">
      <c r="A57" s="151" t="s">
        <v>178</v>
      </c>
      <c r="B57" s="22" t="s">
        <v>213</v>
      </c>
      <c r="C57" s="4">
        <v>41.017039615000002</v>
      </c>
      <c r="D57" s="27" t="str">
        <f t="shared" si="21"/>
        <v>N/A</v>
      </c>
      <c r="E57" s="4">
        <v>41.013385403999997</v>
      </c>
      <c r="F57" s="27" t="str">
        <f t="shared" si="22"/>
        <v>N/A</v>
      </c>
      <c r="G57" s="4">
        <v>41.472657216999998</v>
      </c>
      <c r="H57" s="27" t="str">
        <f t="shared" si="23"/>
        <v>N/A</v>
      </c>
      <c r="I57" s="8">
        <v>-8.9999999999999993E-3</v>
      </c>
      <c r="J57" s="8">
        <v>1.1200000000000001</v>
      </c>
      <c r="K57" s="28" t="s">
        <v>735</v>
      </c>
      <c r="L57" s="105" t="str">
        <f>IF(J57="Div by 0", "N/A", IF(OR(J57="N/A",K57="N/A"),"N/A", IF(J57&gt;VALUE(MID(K57,1,2)), "No", IF(J57&lt;-1*VALUE(MID(K57,1,2)), "No", "Yes"))))</f>
        <v>Yes</v>
      </c>
    </row>
    <row r="58" spans="1:12" x14ac:dyDescent="0.2">
      <c r="A58" s="152" t="s">
        <v>681</v>
      </c>
      <c r="B58" s="22" t="s">
        <v>282</v>
      </c>
      <c r="C58" s="4">
        <v>75.709559229999996</v>
      </c>
      <c r="D58" s="27" t="str">
        <f>IF($B58="N/A","N/A",IF(C58&gt;70,"No",IF(C58&lt;40,"No","Yes")))</f>
        <v>No</v>
      </c>
      <c r="E58" s="4">
        <v>76.593030188</v>
      </c>
      <c r="F58" s="27" t="str">
        <f>IF($B58="N/A","N/A",IF(E58&gt;70,"No",IF(E58&lt;40,"No","Yes")))</f>
        <v>No</v>
      </c>
      <c r="G58" s="4">
        <v>80.917529782000003</v>
      </c>
      <c r="H58" s="27" t="str">
        <f>IF($B58="N/A","N/A",IF(G58&gt;70,"No",IF(G58&lt;40,"No","Yes")))</f>
        <v>No</v>
      </c>
      <c r="I58" s="8">
        <v>1.167</v>
      </c>
      <c r="J58" s="8">
        <v>5.6459999999999999</v>
      </c>
      <c r="K58" s="28" t="s">
        <v>735</v>
      </c>
      <c r="L58" s="105" t="str">
        <f t="shared" si="4"/>
        <v>Yes</v>
      </c>
    </row>
    <row r="59" spans="1:12" x14ac:dyDescent="0.2">
      <c r="A59" s="128" t="s">
        <v>682</v>
      </c>
      <c r="B59" s="22" t="s">
        <v>213</v>
      </c>
      <c r="C59" s="4">
        <v>83.249122924999995</v>
      </c>
      <c r="D59" s="27" t="str">
        <f>IF($B59="N/A","N/A",IF(C59&gt;10,"No",IF(C59&lt;-10,"No","Yes")))</f>
        <v>N/A</v>
      </c>
      <c r="E59" s="4">
        <v>83.060200112999993</v>
      </c>
      <c r="F59" s="27" t="str">
        <f>IF($B59="N/A","N/A",IF(E59&gt;10,"No",IF(E59&lt;-10,"No","Yes")))</f>
        <v>N/A</v>
      </c>
      <c r="G59" s="4">
        <v>84.107096526000007</v>
      </c>
      <c r="H59" s="27" t="str">
        <f>IF($B59="N/A","N/A",IF(G59&gt;10,"No",IF(G59&lt;-10,"No","Yes")))</f>
        <v>N/A</v>
      </c>
      <c r="I59" s="8">
        <v>-0.22700000000000001</v>
      </c>
      <c r="J59" s="8">
        <v>1.26</v>
      </c>
      <c r="K59" s="22" t="s">
        <v>213</v>
      </c>
      <c r="L59" s="105" t="str">
        <f t="shared" si="4"/>
        <v>N/A</v>
      </c>
    </row>
    <row r="60" spans="1:12" x14ac:dyDescent="0.2">
      <c r="A60" s="128" t="s">
        <v>683</v>
      </c>
      <c r="B60" s="22" t="s">
        <v>213</v>
      </c>
      <c r="C60" s="4">
        <v>84.314953025999998</v>
      </c>
      <c r="D60" s="27" t="str">
        <f t="shared" ref="D60:D66" si="24">IF($B60="N/A","N/A",IF(C60&gt;10,"No",IF(C60&lt;-10,"No","Yes")))</f>
        <v>N/A</v>
      </c>
      <c r="E60" s="4">
        <v>84.878590337999995</v>
      </c>
      <c r="F60" s="27" t="str">
        <f t="shared" ref="F60:F66" si="25">IF($B60="N/A","N/A",IF(E60&gt;10,"No",IF(E60&lt;-10,"No","Yes")))</f>
        <v>N/A</v>
      </c>
      <c r="G60" s="4">
        <v>86.800242405999995</v>
      </c>
      <c r="H60" s="27" t="str">
        <f t="shared" ref="H60:H66" si="26">IF($B60="N/A","N/A",IF(G60&gt;10,"No",IF(G60&lt;-10,"No","Yes")))</f>
        <v>N/A</v>
      </c>
      <c r="I60" s="8">
        <v>0.66849999999999998</v>
      </c>
      <c r="J60" s="8">
        <v>2.2639999999999998</v>
      </c>
      <c r="K60" s="22" t="s">
        <v>213</v>
      </c>
      <c r="L60" s="105" t="str">
        <f t="shared" si="4"/>
        <v>N/A</v>
      </c>
    </row>
    <row r="61" spans="1:12" x14ac:dyDescent="0.2">
      <c r="A61" s="128" t="s">
        <v>1733</v>
      </c>
      <c r="B61" s="22" t="s">
        <v>213</v>
      </c>
      <c r="C61" s="4">
        <v>78.851013054999996</v>
      </c>
      <c r="D61" s="27" t="str">
        <f t="shared" si="24"/>
        <v>N/A</v>
      </c>
      <c r="E61" s="4">
        <v>81.365480422000005</v>
      </c>
      <c r="F61" s="27" t="str">
        <f t="shared" si="25"/>
        <v>N/A</v>
      </c>
      <c r="G61" s="4">
        <v>84.612424587999996</v>
      </c>
      <c r="H61" s="27" t="str">
        <f t="shared" si="26"/>
        <v>N/A</v>
      </c>
      <c r="I61" s="8">
        <v>3.1890000000000001</v>
      </c>
      <c r="J61" s="8">
        <v>3.9910000000000001</v>
      </c>
      <c r="K61" s="22" t="s">
        <v>213</v>
      </c>
      <c r="L61" s="105" t="str">
        <f t="shared" si="4"/>
        <v>N/A</v>
      </c>
    </row>
    <row r="62" spans="1:12" x14ac:dyDescent="0.2">
      <c r="A62" s="128" t="s">
        <v>684</v>
      </c>
      <c r="B62" s="22" t="s">
        <v>213</v>
      </c>
      <c r="C62" s="4">
        <v>56.345643891999998</v>
      </c>
      <c r="D62" s="27" t="str">
        <f t="shared" si="24"/>
        <v>N/A</v>
      </c>
      <c r="E62" s="4">
        <v>54.389934672999999</v>
      </c>
      <c r="F62" s="27" t="str">
        <f t="shared" si="25"/>
        <v>N/A</v>
      </c>
      <c r="G62" s="4">
        <v>65.055413001000005</v>
      </c>
      <c r="H62" s="27" t="str">
        <f t="shared" si="26"/>
        <v>N/A</v>
      </c>
      <c r="I62" s="8">
        <v>-3.47</v>
      </c>
      <c r="J62" s="8">
        <v>19.61</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1.1815605205999999</v>
      </c>
      <c r="D64" s="27" t="str">
        <f t="shared" si="24"/>
        <v>N/A</v>
      </c>
      <c r="E64" s="4">
        <v>1.1949584901000001</v>
      </c>
      <c r="F64" s="27" t="str">
        <f t="shared" si="25"/>
        <v>N/A</v>
      </c>
      <c r="G64" s="4">
        <v>1.1511895083000001</v>
      </c>
      <c r="H64" s="27" t="str">
        <f t="shared" si="26"/>
        <v>N/A</v>
      </c>
      <c r="I64" s="8">
        <v>1.1339999999999999</v>
      </c>
      <c r="J64" s="8">
        <v>-3.66</v>
      </c>
      <c r="K64" s="22" t="s">
        <v>213</v>
      </c>
      <c r="L64" s="105" t="str">
        <f t="shared" si="4"/>
        <v>N/A</v>
      </c>
    </row>
    <row r="65" spans="1:12" x14ac:dyDescent="0.2">
      <c r="A65" s="104" t="s">
        <v>147</v>
      </c>
      <c r="B65" s="22" t="s">
        <v>213</v>
      </c>
      <c r="C65" s="4">
        <v>1.1513348831000001</v>
      </c>
      <c r="D65" s="27" t="str">
        <f t="shared" si="24"/>
        <v>N/A</v>
      </c>
      <c r="E65" s="4">
        <v>1.1504254357999999</v>
      </c>
      <c r="F65" s="27" t="str">
        <f t="shared" si="25"/>
        <v>N/A</v>
      </c>
      <c r="G65" s="4">
        <v>1.1441903213</v>
      </c>
      <c r="H65" s="27" t="str">
        <f t="shared" si="26"/>
        <v>N/A</v>
      </c>
      <c r="I65" s="8">
        <v>-7.9000000000000001E-2</v>
      </c>
      <c r="J65" s="8">
        <v>-0.54200000000000004</v>
      </c>
      <c r="K65" s="22" t="s">
        <v>213</v>
      </c>
      <c r="L65" s="105" t="str">
        <f t="shared" si="4"/>
        <v>N/A</v>
      </c>
    </row>
    <row r="66" spans="1:12" x14ac:dyDescent="0.2">
      <c r="A66" s="104" t="s">
        <v>148</v>
      </c>
      <c r="B66" s="22" t="s">
        <v>213</v>
      </c>
      <c r="C66" s="4">
        <v>1.2510016224</v>
      </c>
      <c r="D66" s="27" t="str">
        <f t="shared" si="24"/>
        <v>N/A</v>
      </c>
      <c r="E66" s="4">
        <v>1.2645546623999999</v>
      </c>
      <c r="F66" s="27" t="str">
        <f t="shared" si="25"/>
        <v>N/A</v>
      </c>
      <c r="G66" s="4">
        <v>1.2323517975</v>
      </c>
      <c r="H66" s="27" t="str">
        <f t="shared" si="26"/>
        <v>N/A</v>
      </c>
      <c r="I66" s="8">
        <v>1.083</v>
      </c>
      <c r="J66" s="8">
        <v>-2.5499999999999998</v>
      </c>
      <c r="K66" s="22" t="s">
        <v>213</v>
      </c>
      <c r="L66" s="105" t="str">
        <f t="shared" si="4"/>
        <v>N/A</v>
      </c>
    </row>
    <row r="67" spans="1:12" x14ac:dyDescent="0.2">
      <c r="A67" s="128" t="s">
        <v>956</v>
      </c>
      <c r="B67" s="30" t="s">
        <v>213</v>
      </c>
      <c r="C67" s="1">
        <v>3335</v>
      </c>
      <c r="D67" s="7" t="str">
        <f>IF($B67="N/A","N/A",IF(C67&gt;10,"No",IF(C67&lt;-10,"No","Yes")))</f>
        <v>N/A</v>
      </c>
      <c r="E67" s="1">
        <v>3521</v>
      </c>
      <c r="F67" s="7" t="str">
        <f>IF($B67="N/A","N/A",IF(E67&gt;10,"No",IF(E67&lt;-10,"No","Yes")))</f>
        <v>N/A</v>
      </c>
      <c r="G67" s="1">
        <v>2695</v>
      </c>
      <c r="H67" s="7" t="str">
        <f>IF($B67="N/A","N/A",IF(G67&gt;10,"No",IF(G67&lt;-10,"No","Yes")))</f>
        <v>N/A</v>
      </c>
      <c r="I67" s="8">
        <v>5.577</v>
      </c>
      <c r="J67" s="8">
        <v>-23.5</v>
      </c>
      <c r="K67" s="22" t="s">
        <v>213</v>
      </c>
      <c r="L67" s="105" t="str">
        <f t="shared" si="4"/>
        <v>N/A</v>
      </c>
    </row>
    <row r="68" spans="1:12" x14ac:dyDescent="0.2">
      <c r="A68" s="104" t="s">
        <v>201</v>
      </c>
      <c r="B68" s="30" t="s">
        <v>217</v>
      </c>
      <c r="C68" s="1">
        <v>0</v>
      </c>
      <c r="D68" s="27" t="str">
        <f t="shared" ref="D68:D69" si="27">IF($B68="N/A","N/A",IF(C68&gt;0,"No",IF(C68&lt;0,"No","Yes")))</f>
        <v>Yes</v>
      </c>
      <c r="E68" s="1">
        <v>11</v>
      </c>
      <c r="F68" s="27" t="str">
        <f t="shared" ref="F68:F69" si="28">IF($B68="N/A","N/A",IF(E68&gt;0,"No",IF(E68&lt;0,"No","Yes")))</f>
        <v>No</v>
      </c>
      <c r="G68" s="1">
        <v>0</v>
      </c>
      <c r="H68" s="27" t="str">
        <f t="shared" ref="H68:H69" si="29">IF($B68="N/A","N/A",IF(G68&gt;0,"No",IF(G68&lt;0,"No","Yes")))</f>
        <v>Yes</v>
      </c>
      <c r="I68" s="8" t="s">
        <v>1748</v>
      </c>
      <c r="J68" s="8">
        <v>-100</v>
      </c>
      <c r="K68" s="22" t="s">
        <v>213</v>
      </c>
      <c r="L68" s="105" t="str">
        <f t="shared" si="4"/>
        <v>N/A</v>
      </c>
    </row>
    <row r="69" spans="1:12" x14ac:dyDescent="0.2">
      <c r="A69" s="104" t="s">
        <v>202</v>
      </c>
      <c r="B69" s="30" t="s">
        <v>217</v>
      </c>
      <c r="C69" s="1">
        <v>594</v>
      </c>
      <c r="D69" s="27" t="str">
        <f t="shared" si="27"/>
        <v>No</v>
      </c>
      <c r="E69" s="1">
        <v>802</v>
      </c>
      <c r="F69" s="27" t="str">
        <f t="shared" si="28"/>
        <v>No</v>
      </c>
      <c r="G69" s="1">
        <v>167</v>
      </c>
      <c r="H69" s="27" t="str">
        <f t="shared" si="29"/>
        <v>No</v>
      </c>
      <c r="I69" s="8">
        <v>35.020000000000003</v>
      </c>
      <c r="J69" s="8">
        <v>-79.2</v>
      </c>
      <c r="K69" s="22" t="s">
        <v>213</v>
      </c>
      <c r="L69" s="105" t="str">
        <f t="shared" si="4"/>
        <v>N/A</v>
      </c>
    </row>
    <row r="70" spans="1:12" x14ac:dyDescent="0.2">
      <c r="A70" s="104" t="s">
        <v>203</v>
      </c>
      <c r="B70" s="43" t="s">
        <v>213</v>
      </c>
      <c r="C70" s="9">
        <v>44.612794612999998</v>
      </c>
      <c r="D70" s="7" t="str">
        <f>IF($B70="N/A","N/A",IF(C70&gt;10,"No",IF(C70&lt;-10,"No","Yes")))</f>
        <v>N/A</v>
      </c>
      <c r="E70" s="9">
        <v>91.022443890000005</v>
      </c>
      <c r="F70" s="7" t="str">
        <f>IF($B70="N/A","N/A",IF(E70&gt;10,"No",IF(E70&lt;-10,"No","Yes")))</f>
        <v>N/A</v>
      </c>
      <c r="G70" s="9">
        <v>52.095808382999998</v>
      </c>
      <c r="H70" s="7" t="str">
        <f>IF($B70="N/A","N/A",IF(G70&gt;10,"No",IF(G70&lt;-10,"No","Yes")))</f>
        <v>N/A</v>
      </c>
      <c r="I70" s="8">
        <v>104</v>
      </c>
      <c r="J70" s="8">
        <v>-42.8</v>
      </c>
      <c r="K70" s="43" t="s">
        <v>213</v>
      </c>
      <c r="L70" s="105" t="str">
        <f t="shared" si="4"/>
        <v>N/A</v>
      </c>
    </row>
    <row r="71" spans="1:12" x14ac:dyDescent="0.2">
      <c r="A71" s="128" t="s">
        <v>65</v>
      </c>
      <c r="B71" s="30" t="s">
        <v>213</v>
      </c>
      <c r="C71" s="1">
        <v>210369</v>
      </c>
      <c r="D71" s="7" t="str">
        <f>IF($B71="N/A","N/A",IF(C71&gt;10,"No",IF(C71&lt;-10,"No","Yes")))</f>
        <v>N/A</v>
      </c>
      <c r="E71" s="1">
        <v>215803</v>
      </c>
      <c r="F71" s="7" t="str">
        <f>IF($B71="N/A","N/A",IF(E71&gt;10,"No",IF(E71&lt;-10,"No","Yes")))</f>
        <v>N/A</v>
      </c>
      <c r="G71" s="1">
        <v>219408</v>
      </c>
      <c r="H71" s="7" t="str">
        <f>IF($B71="N/A","N/A",IF(G71&gt;10,"No",IF(G71&lt;-10,"No","Yes")))</f>
        <v>N/A</v>
      </c>
      <c r="I71" s="8">
        <v>2.5830000000000002</v>
      </c>
      <c r="J71" s="8">
        <v>1.671</v>
      </c>
      <c r="K71" s="30" t="s">
        <v>735</v>
      </c>
      <c r="L71" s="105" t="str">
        <f t="shared" ref="L71:L103" si="30">IF(J71="Div by 0", "N/A", IF(K71="N/A","N/A", IF(J71&gt;VALUE(MID(K71,1,2)), "No", IF(J71&lt;-1*VALUE(MID(K71,1,2)), "No", "Yes"))))</f>
        <v>Yes</v>
      </c>
    </row>
    <row r="72" spans="1:12" x14ac:dyDescent="0.2">
      <c r="A72" s="137" t="s">
        <v>66</v>
      </c>
      <c r="B72" s="30" t="s">
        <v>213</v>
      </c>
      <c r="C72" s="1">
        <v>194879.74</v>
      </c>
      <c r="D72" s="7" t="str">
        <f>IF($B72="N/A","N/A",IF(C72&gt;10,"No",IF(C72&lt;-10,"No","Yes")))</f>
        <v>N/A</v>
      </c>
      <c r="E72" s="1">
        <v>199720.39</v>
      </c>
      <c r="F72" s="7" t="str">
        <f>IF($B72="N/A","N/A",IF(E72&gt;10,"No",IF(E72&lt;-10,"No","Yes")))</f>
        <v>N/A</v>
      </c>
      <c r="G72" s="1">
        <v>203228.52</v>
      </c>
      <c r="H72" s="7" t="str">
        <f>IF($B72="N/A","N/A",IF(G72&gt;10,"No",IF(G72&lt;-10,"No","Yes")))</f>
        <v>N/A</v>
      </c>
      <c r="I72" s="8">
        <v>2.484</v>
      </c>
      <c r="J72" s="8">
        <v>1.7569999999999999</v>
      </c>
      <c r="K72" s="30" t="s">
        <v>736</v>
      </c>
      <c r="L72" s="105" t="str">
        <f t="shared" si="30"/>
        <v>Yes</v>
      </c>
    </row>
    <row r="73" spans="1:12" x14ac:dyDescent="0.2">
      <c r="A73" s="104" t="s">
        <v>67</v>
      </c>
      <c r="B73" s="22" t="s">
        <v>283</v>
      </c>
      <c r="C73" s="4">
        <v>97.384547768999994</v>
      </c>
      <c r="D73" s="27" t="str">
        <f>IF($B73="N/A","N/A",IF(C73&gt;=90,"Yes","No"))</f>
        <v>Yes</v>
      </c>
      <c r="E73" s="4">
        <v>97.411857267000002</v>
      </c>
      <c r="F73" s="27" t="str">
        <f>IF($B73="N/A","N/A",IF(E73&gt;=90,"Yes","No"))</f>
        <v>Yes</v>
      </c>
      <c r="G73" s="4">
        <v>98.049430677999993</v>
      </c>
      <c r="H73" s="27" t="str">
        <f>IF($B73="N/A","N/A",IF(G73&gt;=90,"Yes","No"))</f>
        <v>Yes</v>
      </c>
      <c r="I73" s="8">
        <v>2.8000000000000001E-2</v>
      </c>
      <c r="J73" s="8">
        <v>0.65449999999999997</v>
      </c>
      <c r="K73" s="28" t="s">
        <v>735</v>
      </c>
      <c r="L73" s="105" t="str">
        <f t="shared" si="30"/>
        <v>Yes</v>
      </c>
    </row>
    <row r="74" spans="1:12" x14ac:dyDescent="0.2">
      <c r="A74" s="128" t="s">
        <v>957</v>
      </c>
      <c r="B74" s="22" t="s">
        <v>283</v>
      </c>
      <c r="C74" s="4">
        <v>97.514813758000003</v>
      </c>
      <c r="D74" s="27" t="str">
        <f>IF($B74="N/A","N/A",IF(C74&gt;=90,"Yes","No"))</f>
        <v>Yes</v>
      </c>
      <c r="E74" s="4">
        <v>97.629890635999999</v>
      </c>
      <c r="F74" s="27" t="str">
        <f>IF($B74="N/A","N/A",IF(E74&gt;=90,"Yes","No"))</f>
        <v>Yes</v>
      </c>
      <c r="G74" s="4">
        <v>98.264159155000002</v>
      </c>
      <c r="H74" s="27" t="str">
        <f>IF($B74="N/A","N/A",IF(G74&gt;=90,"Yes","No"))</f>
        <v>Yes</v>
      </c>
      <c r="I74" s="8">
        <v>0.11799999999999999</v>
      </c>
      <c r="J74" s="8">
        <v>0.64970000000000006</v>
      </c>
      <c r="K74" s="28" t="s">
        <v>735</v>
      </c>
      <c r="L74" s="105" t="str">
        <f t="shared" si="30"/>
        <v>Yes</v>
      </c>
    </row>
    <row r="75" spans="1:12" x14ac:dyDescent="0.2">
      <c r="A75" s="151" t="s">
        <v>958</v>
      </c>
      <c r="B75" s="30" t="s">
        <v>284</v>
      </c>
      <c r="C75" s="9">
        <v>37.918180628000002</v>
      </c>
      <c r="D75" s="27" t="str">
        <f>IF($B75="N/A","N/A",IF(C75&gt;55,"No",IF(C75&lt;30,"No","Yes")))</f>
        <v>Yes</v>
      </c>
      <c r="E75" s="9">
        <v>39.227662940000002</v>
      </c>
      <c r="F75" s="27" t="str">
        <f>IF($B75="N/A","N/A",IF(E75&gt;55,"No",IF(E75&lt;30,"No","Yes")))</f>
        <v>Yes</v>
      </c>
      <c r="G75" s="9">
        <v>40.275147506000003</v>
      </c>
      <c r="H75" s="27" t="str">
        <f>IF($B75="N/A","N/A",IF(G75&gt;55,"No",IF(G75&lt;30,"No","Yes")))</f>
        <v>Yes</v>
      </c>
      <c r="I75" s="8">
        <v>3.4529999999999998</v>
      </c>
      <c r="J75" s="8">
        <v>2.67</v>
      </c>
      <c r="K75" s="30" t="s">
        <v>735</v>
      </c>
      <c r="L75" s="105" t="str">
        <f t="shared" si="30"/>
        <v>Yes</v>
      </c>
    </row>
    <row r="76" spans="1:12" ht="12.95" customHeight="1" x14ac:dyDescent="0.2">
      <c r="A76" s="128" t="s">
        <v>1708</v>
      </c>
      <c r="B76" s="30" t="s">
        <v>278</v>
      </c>
      <c r="C76" s="9">
        <v>0.436376082</v>
      </c>
      <c r="D76" s="27" t="str">
        <f>IF($B76="N/A","N/A",IF(C76&gt;=5,"No",IF(C76&lt;0,"No","Yes")))</f>
        <v>Yes</v>
      </c>
      <c r="E76" s="9">
        <v>0.60240126409999994</v>
      </c>
      <c r="F76" s="27" t="str">
        <f>IF($B76="N/A","N/A",IF(E76&gt;=5,"No",IF(E76&lt;0,"No","Yes")))</f>
        <v>Yes</v>
      </c>
      <c r="G76" s="9">
        <v>0.38831765480000002</v>
      </c>
      <c r="H76" s="27" t="str">
        <f>IF($B76="N/A","N/A",IF(G76&gt;=5,"No",IF(G76&lt;0,"No","Yes")))</f>
        <v>Yes</v>
      </c>
      <c r="I76" s="8">
        <v>38.049999999999997</v>
      </c>
      <c r="J76" s="8">
        <v>-35.5</v>
      </c>
      <c r="K76" s="30" t="s">
        <v>213</v>
      </c>
      <c r="L76" s="105" t="str">
        <f t="shared" si="30"/>
        <v>N/A</v>
      </c>
    </row>
    <row r="77" spans="1:12" ht="12.95" customHeight="1" x14ac:dyDescent="0.2">
      <c r="A77" s="128" t="s">
        <v>1709</v>
      </c>
      <c r="B77" s="30" t="s">
        <v>213</v>
      </c>
      <c r="C77" s="9">
        <v>23.405539789999999</v>
      </c>
      <c r="D77" s="30" t="s">
        <v>213</v>
      </c>
      <c r="E77" s="9">
        <v>24.022372256000001</v>
      </c>
      <c r="F77" s="30" t="s">
        <v>213</v>
      </c>
      <c r="G77" s="9">
        <v>24.120816013999999</v>
      </c>
      <c r="H77" s="30" t="s">
        <v>213</v>
      </c>
      <c r="I77" s="8">
        <v>2.6349999999999998</v>
      </c>
      <c r="J77" s="8">
        <v>0.4098</v>
      </c>
      <c r="K77" s="30" t="s">
        <v>213</v>
      </c>
      <c r="L77" s="105" t="str">
        <f t="shared" si="30"/>
        <v>N/A</v>
      </c>
    </row>
    <row r="78" spans="1:12" ht="12.95" customHeight="1" x14ac:dyDescent="0.2">
      <c r="A78" s="128" t="s">
        <v>1710</v>
      </c>
      <c r="B78" s="30" t="s">
        <v>213</v>
      </c>
      <c r="C78" s="9">
        <v>42.760102486999997</v>
      </c>
      <c r="D78" s="30" t="s">
        <v>213</v>
      </c>
      <c r="E78" s="9">
        <v>42.027219269</v>
      </c>
      <c r="F78" s="30" t="s">
        <v>213</v>
      </c>
      <c r="G78" s="9">
        <v>41.884981404999998</v>
      </c>
      <c r="H78" s="30" t="s">
        <v>213</v>
      </c>
      <c r="I78" s="8">
        <v>-1.71</v>
      </c>
      <c r="J78" s="8">
        <v>-0.33800000000000002</v>
      </c>
      <c r="K78" s="30" t="s">
        <v>213</v>
      </c>
      <c r="L78" s="105" t="str">
        <f t="shared" si="30"/>
        <v>N/A</v>
      </c>
    </row>
    <row r="79" spans="1:12" ht="12.95" customHeight="1" x14ac:dyDescent="0.2">
      <c r="A79" s="128" t="s">
        <v>1711</v>
      </c>
      <c r="B79" s="30" t="s">
        <v>213</v>
      </c>
      <c r="C79" s="9">
        <v>13.414524003</v>
      </c>
      <c r="D79" s="30" t="s">
        <v>213</v>
      </c>
      <c r="E79" s="9">
        <v>13.625389823000001</v>
      </c>
      <c r="F79" s="30" t="s">
        <v>213</v>
      </c>
      <c r="G79" s="9">
        <v>13.052395537000001</v>
      </c>
      <c r="H79" s="30" t="s">
        <v>213</v>
      </c>
      <c r="I79" s="8">
        <v>1.5720000000000001</v>
      </c>
      <c r="J79" s="8">
        <v>-4.21</v>
      </c>
      <c r="K79" s="30" t="s">
        <v>213</v>
      </c>
      <c r="L79" s="105" t="str">
        <f t="shared" si="30"/>
        <v>N/A</v>
      </c>
    </row>
    <row r="80" spans="1:12" ht="12.95" customHeight="1" x14ac:dyDescent="0.2">
      <c r="A80" s="128" t="s">
        <v>1712</v>
      </c>
      <c r="B80" s="30" t="s">
        <v>213</v>
      </c>
      <c r="C80" s="9">
        <v>2.6087493880000001</v>
      </c>
      <c r="D80" s="30" t="s">
        <v>213</v>
      </c>
      <c r="E80" s="9">
        <v>2.4948680045999998</v>
      </c>
      <c r="F80" s="30" t="s">
        <v>213</v>
      </c>
      <c r="G80" s="9">
        <v>3.1120105009999999</v>
      </c>
      <c r="H80" s="30" t="s">
        <v>213</v>
      </c>
      <c r="I80" s="8">
        <v>-4.37</v>
      </c>
      <c r="J80" s="8">
        <v>24.74</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8.4850904839000005</v>
      </c>
      <c r="D82" s="30" t="s">
        <v>213</v>
      </c>
      <c r="E82" s="9">
        <v>8.6124845345000001</v>
      </c>
      <c r="F82" s="30" t="s">
        <v>213</v>
      </c>
      <c r="G82" s="9">
        <v>8.6605775540999996</v>
      </c>
      <c r="H82" s="30" t="s">
        <v>213</v>
      </c>
      <c r="I82" s="8">
        <v>1.5009999999999999</v>
      </c>
      <c r="J82" s="8">
        <v>0.55840000000000001</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8.8896177669000007</v>
      </c>
      <c r="D84" s="30" t="s">
        <v>213</v>
      </c>
      <c r="E84" s="9">
        <v>8.6152648480000007</v>
      </c>
      <c r="F84" s="30" t="s">
        <v>213</v>
      </c>
      <c r="G84" s="9">
        <v>8.7809013344999993</v>
      </c>
      <c r="H84" s="30" t="s">
        <v>213</v>
      </c>
      <c r="I84" s="8">
        <v>-3.09</v>
      </c>
      <c r="J84" s="8">
        <v>1.923</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54.694845723</v>
      </c>
      <c r="D87" s="30" t="s">
        <v>213</v>
      </c>
      <c r="E87" s="9">
        <v>53.739753385999997</v>
      </c>
      <c r="F87" s="30" t="s">
        <v>213</v>
      </c>
      <c r="G87" s="9">
        <v>54.166210894999999</v>
      </c>
      <c r="H87" s="30" t="s">
        <v>213</v>
      </c>
      <c r="I87" s="8">
        <v>-1.75</v>
      </c>
      <c r="J87" s="8">
        <v>0.79359999999999997</v>
      </c>
      <c r="K87" s="30" t="s">
        <v>213</v>
      </c>
      <c r="L87" s="105" t="str">
        <f t="shared" si="30"/>
        <v>N/A</v>
      </c>
    </row>
    <row r="88" spans="1:12" x14ac:dyDescent="0.2">
      <c r="A88" s="128" t="s">
        <v>960</v>
      </c>
      <c r="B88" s="30" t="s">
        <v>213</v>
      </c>
      <c r="C88" s="9">
        <v>45.305154277</v>
      </c>
      <c r="D88" s="30" t="s">
        <v>213</v>
      </c>
      <c r="E88" s="9">
        <v>46.260246614000003</v>
      </c>
      <c r="F88" s="30" t="s">
        <v>213</v>
      </c>
      <c r="G88" s="9">
        <v>45.833789105000001</v>
      </c>
      <c r="H88" s="30" t="s">
        <v>213</v>
      </c>
      <c r="I88" s="8">
        <v>2.1080000000000001</v>
      </c>
      <c r="J88" s="8">
        <v>-0.92200000000000004</v>
      </c>
      <c r="K88" s="30" t="s">
        <v>213</v>
      </c>
      <c r="L88" s="105" t="str">
        <f t="shared" si="30"/>
        <v>N/A</v>
      </c>
    </row>
    <row r="89" spans="1:12" x14ac:dyDescent="0.2">
      <c r="A89" s="151" t="s">
        <v>68</v>
      </c>
      <c r="B89" s="30" t="s">
        <v>213</v>
      </c>
      <c r="C89" s="1">
        <v>2451</v>
      </c>
      <c r="D89" s="7" t="str">
        <f>IF($B89="N/A","N/A",IF(C89&gt;10,"No",IF(C89&lt;-10,"No","Yes")))</f>
        <v>N/A</v>
      </c>
      <c r="E89" s="1">
        <v>2357</v>
      </c>
      <c r="F89" s="7" t="str">
        <f>IF($B89="N/A","N/A",IF(E89&gt;10,"No",IF(E89&lt;-10,"No","Yes")))</f>
        <v>N/A</v>
      </c>
      <c r="G89" s="1">
        <v>2060</v>
      </c>
      <c r="H89" s="7" t="str">
        <f>IF($B89="N/A","N/A",IF(G89&gt;10,"No",IF(G89&lt;-10,"No","Yes")))</f>
        <v>N/A</v>
      </c>
      <c r="I89" s="8">
        <v>-3.84</v>
      </c>
      <c r="J89" s="8">
        <v>-12.6</v>
      </c>
      <c r="K89" s="30" t="s">
        <v>735</v>
      </c>
      <c r="L89" s="105" t="str">
        <f t="shared" si="30"/>
        <v>No</v>
      </c>
    </row>
    <row r="90" spans="1:12" x14ac:dyDescent="0.2">
      <c r="A90" s="128" t="s">
        <v>109</v>
      </c>
      <c r="B90" s="30" t="s">
        <v>213</v>
      </c>
      <c r="C90" s="9">
        <v>0</v>
      </c>
      <c r="D90" s="27" t="str">
        <f>IF($B90="N/A","N/A",IF(C90&gt;10,"No",IF(C90&lt;-10,"No","Yes")))</f>
        <v>N/A</v>
      </c>
      <c r="E90" s="9">
        <v>8.4853627500000001E-2</v>
      </c>
      <c r="F90" s="27" t="str">
        <f>IF($B90="N/A","N/A",IF(E90&gt;10,"No",IF(E90&lt;-10,"No","Yes")))</f>
        <v>N/A</v>
      </c>
      <c r="G90" s="9">
        <v>9.7087378599999996E-2</v>
      </c>
      <c r="H90" s="27" t="str">
        <f>IF($B90="N/A","N/A",IF(G90&gt;10,"No",IF(G90&lt;-10,"No","Yes")))</f>
        <v>N/A</v>
      </c>
      <c r="I90" s="8" t="s">
        <v>1748</v>
      </c>
      <c r="J90" s="8">
        <v>14.42</v>
      </c>
      <c r="K90" s="30" t="s">
        <v>735</v>
      </c>
      <c r="L90" s="105" t="str">
        <f t="shared" si="30"/>
        <v>No</v>
      </c>
    </row>
    <row r="91" spans="1:12" x14ac:dyDescent="0.2">
      <c r="A91" s="128" t="s">
        <v>110</v>
      </c>
      <c r="B91" s="30" t="s">
        <v>213</v>
      </c>
      <c r="C91" s="9">
        <v>1.8359853121</v>
      </c>
      <c r="D91" s="27" t="str">
        <f>IF($B91="N/A","N/A",IF(C91&gt;10,"No",IF(C91&lt;-10,"No","Yes")))</f>
        <v>N/A</v>
      </c>
      <c r="E91" s="9">
        <v>1.6546457361</v>
      </c>
      <c r="F91" s="27" t="str">
        <f>IF($B91="N/A","N/A",IF(E91&gt;10,"No",IF(E91&lt;-10,"No","Yes")))</f>
        <v>N/A</v>
      </c>
      <c r="G91" s="9">
        <v>5.7281553397999998</v>
      </c>
      <c r="H91" s="27" t="str">
        <f>IF($B91="N/A","N/A",IF(G91&gt;10,"No",IF(G91&lt;-10,"No","Yes")))</f>
        <v>N/A</v>
      </c>
      <c r="I91" s="8">
        <v>-9.8800000000000008</v>
      </c>
      <c r="J91" s="8">
        <v>246.2</v>
      </c>
      <c r="K91" s="30" t="s">
        <v>735</v>
      </c>
      <c r="L91" s="105" t="str">
        <f t="shared" si="30"/>
        <v>No</v>
      </c>
    </row>
    <row r="92" spans="1:12" x14ac:dyDescent="0.2">
      <c r="A92" s="137" t="s">
        <v>7</v>
      </c>
      <c r="B92" s="30" t="s">
        <v>213</v>
      </c>
      <c r="C92" s="9">
        <v>0.56472198849999999</v>
      </c>
      <c r="D92" s="7" t="str">
        <f>IF($B92="N/A","N/A",IF(C92&gt;10,"No",IF(C92&lt;-10,"No","Yes")))</f>
        <v>N/A</v>
      </c>
      <c r="E92" s="9">
        <v>0.5949870947</v>
      </c>
      <c r="F92" s="7" t="str">
        <f>IF($B92="N/A","N/A",IF(E92&gt;10,"No",IF(E92&lt;-10,"No","Yes")))</f>
        <v>N/A</v>
      </c>
      <c r="G92" s="9">
        <v>0.61802668999999999</v>
      </c>
      <c r="H92" s="7" t="str">
        <f>IF($B92="N/A","N/A",IF(G92&gt;10,"No",IF(G92&lt;-10,"No","Yes")))</f>
        <v>N/A</v>
      </c>
      <c r="I92" s="8">
        <v>5.359</v>
      </c>
      <c r="J92" s="8">
        <v>3.8719999999999999</v>
      </c>
      <c r="K92" s="30" t="s">
        <v>736</v>
      </c>
      <c r="L92" s="105" t="str">
        <f t="shared" si="30"/>
        <v>Yes</v>
      </c>
    </row>
    <row r="93" spans="1:12" x14ac:dyDescent="0.2">
      <c r="A93" s="137" t="s">
        <v>180</v>
      </c>
      <c r="B93" s="30" t="s">
        <v>213</v>
      </c>
      <c r="C93" s="9">
        <v>61.632655001000003</v>
      </c>
      <c r="D93" s="7" t="str">
        <f t="shared" ref="D93:D94" si="31">IF($B93="N/A","N/A",IF(C93&gt;10,"No",IF(C93&lt;-10,"No","Yes")))</f>
        <v>N/A</v>
      </c>
      <c r="E93" s="9">
        <v>61.396273452999999</v>
      </c>
      <c r="F93" s="7" t="str">
        <f t="shared" ref="F93:F94" si="32">IF($B93="N/A","N/A",IF(E93&gt;10,"No",IF(E93&lt;-10,"No","Yes")))</f>
        <v>N/A</v>
      </c>
      <c r="G93" s="9">
        <v>61.340060526999999</v>
      </c>
      <c r="H93" s="7" t="str">
        <f t="shared" ref="H93:H94" si="33">IF($B93="N/A","N/A",IF(G93&gt;10,"No",IF(G93&lt;-10,"No","Yes")))</f>
        <v>N/A</v>
      </c>
      <c r="I93" s="8">
        <v>-0.38400000000000001</v>
      </c>
      <c r="J93" s="8">
        <v>-9.1999999999999998E-2</v>
      </c>
      <c r="K93" s="30" t="s">
        <v>735</v>
      </c>
      <c r="L93" s="105" t="str">
        <f>IF(J93="Div by 0", "N/A", IF(OR(J93="N/A",K93="N/A"),"N/A", IF(J93&gt;VALUE(MID(K93,1,2)), "No", IF(J93&lt;-1*VALUE(MID(K93,1,2)), "No", "Yes"))))</f>
        <v>Yes</v>
      </c>
    </row>
    <row r="94" spans="1:12" x14ac:dyDescent="0.2">
      <c r="A94" s="137" t="s">
        <v>181</v>
      </c>
      <c r="B94" s="30" t="s">
        <v>213</v>
      </c>
      <c r="C94" s="9">
        <v>38.367344998999997</v>
      </c>
      <c r="D94" s="7" t="str">
        <f t="shared" si="31"/>
        <v>N/A</v>
      </c>
      <c r="E94" s="9">
        <v>38.603726547000001</v>
      </c>
      <c r="F94" s="7" t="str">
        <f t="shared" si="32"/>
        <v>N/A</v>
      </c>
      <c r="G94" s="9">
        <v>38.659939473000001</v>
      </c>
      <c r="H94" s="7" t="str">
        <f t="shared" si="33"/>
        <v>N/A</v>
      </c>
      <c r="I94" s="8">
        <v>0.61609999999999998</v>
      </c>
      <c r="J94" s="8">
        <v>0.14560000000000001</v>
      </c>
      <c r="K94" s="30" t="s">
        <v>735</v>
      </c>
      <c r="L94" s="105" t="str">
        <f>IF(J94="Div by 0", "N/A", IF(OR(J94="N/A",K94="N/A"),"N/A", IF(J94&gt;VALUE(MID(K94,1,2)), "No", IF(J94&lt;-1*VALUE(MID(K94,1,2)), "No", "Yes"))))</f>
        <v>Yes</v>
      </c>
    </row>
    <row r="95" spans="1:12" x14ac:dyDescent="0.2">
      <c r="A95" s="128" t="s">
        <v>8</v>
      </c>
      <c r="B95" s="30" t="s">
        <v>285</v>
      </c>
      <c r="C95" s="9">
        <v>6.1772409433000002</v>
      </c>
      <c r="D95" s="27" t="str">
        <f>IF($B95="N/A","N/A",IF(C95&gt;10,"No",IF(C95&lt;5,"No","Yes")))</f>
        <v>Yes</v>
      </c>
      <c r="E95" s="9">
        <v>6.1231771568999998</v>
      </c>
      <c r="F95" s="27" t="str">
        <f>IF($B95="N/A","N/A",IF(E95&gt;10,"No",IF(E95&lt;5,"No","Yes")))</f>
        <v>Yes</v>
      </c>
      <c r="G95" s="9">
        <v>5.9706118282</v>
      </c>
      <c r="H95" s="27" t="str">
        <f t="shared" ref="H95:H98" si="34">IF($B95="N/A","N/A",IF(G95&gt;10,"No",IF(G95&lt;5,"No","Yes")))</f>
        <v>Yes</v>
      </c>
      <c r="I95" s="8">
        <v>-0.875</v>
      </c>
      <c r="J95" s="8">
        <v>-2.4900000000000002</v>
      </c>
      <c r="K95" s="30" t="s">
        <v>736</v>
      </c>
      <c r="L95" s="105" t="str">
        <f t="shared" si="30"/>
        <v>Yes</v>
      </c>
    </row>
    <row r="96" spans="1:12" x14ac:dyDescent="0.2">
      <c r="A96" s="128" t="s">
        <v>149</v>
      </c>
      <c r="B96" s="30" t="s">
        <v>285</v>
      </c>
      <c r="C96" s="9">
        <v>5.9557254157999999</v>
      </c>
      <c r="D96" s="27" t="str">
        <f>IF($B96="N/A","N/A",IF(C96&gt;10,"No",IF(C96&lt;5,"No","Yes")))</f>
        <v>Yes</v>
      </c>
      <c r="E96" s="9">
        <v>5.8789729521999998</v>
      </c>
      <c r="F96" s="27" t="str">
        <f t="shared" ref="F96:F98" si="35">IF($B96="N/A","N/A",IF(E96&gt;10,"No",IF(E96&lt;5,"No","Yes")))</f>
        <v>Yes</v>
      </c>
      <c r="G96" s="9">
        <v>5.6784620432999997</v>
      </c>
      <c r="H96" s="27" t="str">
        <f t="shared" si="34"/>
        <v>Yes</v>
      </c>
      <c r="I96" s="8">
        <v>-1.29</v>
      </c>
      <c r="J96" s="8">
        <v>-3.41</v>
      </c>
      <c r="K96" s="30" t="s">
        <v>736</v>
      </c>
      <c r="L96" s="105" t="str">
        <f t="shared" si="30"/>
        <v>Yes</v>
      </c>
    </row>
    <row r="97" spans="1:12" x14ac:dyDescent="0.2">
      <c r="A97" s="128" t="s">
        <v>150</v>
      </c>
      <c r="B97" s="30" t="s">
        <v>285</v>
      </c>
      <c r="C97" s="9">
        <v>5.8430662311999999</v>
      </c>
      <c r="D97" s="27" t="str">
        <f>IF($B97="N/A","N/A",IF(C97&gt;10,"No",IF(C97&lt;5,"No","Yes")))</f>
        <v>Yes</v>
      </c>
      <c r="E97" s="9">
        <v>5.6973258017999999</v>
      </c>
      <c r="F97" s="27" t="str">
        <f t="shared" si="35"/>
        <v>Yes</v>
      </c>
      <c r="G97" s="9">
        <v>5.6420002916999996</v>
      </c>
      <c r="H97" s="27" t="str">
        <f t="shared" si="34"/>
        <v>Yes</v>
      </c>
      <c r="I97" s="8">
        <v>-2.4900000000000002</v>
      </c>
      <c r="J97" s="8">
        <v>-0.97099999999999997</v>
      </c>
      <c r="K97" s="30" t="s">
        <v>736</v>
      </c>
      <c r="L97" s="105" t="str">
        <f t="shared" si="30"/>
        <v>Yes</v>
      </c>
    </row>
    <row r="98" spans="1:12" x14ac:dyDescent="0.2">
      <c r="A98" s="128" t="s">
        <v>151</v>
      </c>
      <c r="B98" s="30" t="s">
        <v>285</v>
      </c>
      <c r="C98" s="9">
        <v>6.1943537307999996</v>
      </c>
      <c r="D98" s="27" t="str">
        <f>IF($B98="N/A","N/A",IF(C98&gt;10,"No",IF(C98&lt;5,"No","Yes")))</f>
        <v>Yes</v>
      </c>
      <c r="E98" s="9">
        <v>6.1319814830999997</v>
      </c>
      <c r="F98" s="27" t="str">
        <f t="shared" si="35"/>
        <v>Yes</v>
      </c>
      <c r="G98" s="9">
        <v>5.9783599503999998</v>
      </c>
      <c r="H98" s="27" t="str">
        <f t="shared" si="34"/>
        <v>Yes</v>
      </c>
      <c r="I98" s="8">
        <v>-1.01</v>
      </c>
      <c r="J98" s="8">
        <v>-2.5099999999999998</v>
      </c>
      <c r="K98" s="30" t="s">
        <v>736</v>
      </c>
      <c r="L98" s="105" t="str">
        <f t="shared" si="30"/>
        <v>Yes</v>
      </c>
    </row>
    <row r="99" spans="1:12" x14ac:dyDescent="0.2">
      <c r="A99" s="128" t="s">
        <v>961</v>
      </c>
      <c r="B99" s="30" t="s">
        <v>213</v>
      </c>
      <c r="C99" s="1">
        <v>904</v>
      </c>
      <c r="D99" s="7" t="str">
        <f t="shared" ref="D99:D110" si="36">IF($B99="N/A","N/A",IF(C99&gt;10,"No",IF(C99&lt;-10,"No","Yes")))</f>
        <v>N/A</v>
      </c>
      <c r="E99" s="1">
        <v>757</v>
      </c>
      <c r="F99" s="7" t="str">
        <f t="shared" ref="F99:F110" si="37">IF($B99="N/A","N/A",IF(E99&gt;10,"No",IF(E99&lt;-10,"No","Yes")))</f>
        <v>N/A</v>
      </c>
      <c r="G99" s="1">
        <v>842</v>
      </c>
      <c r="H99" s="7" t="str">
        <f t="shared" ref="H99:H110" si="38">IF($B99="N/A","N/A",IF(G99&gt;10,"No",IF(G99&lt;-10,"No","Yes")))</f>
        <v>N/A</v>
      </c>
      <c r="I99" s="8">
        <v>-16.3</v>
      </c>
      <c r="J99" s="8">
        <v>11.23</v>
      </c>
      <c r="K99" s="28" t="s">
        <v>735</v>
      </c>
      <c r="L99" s="105" t="str">
        <f t="shared" si="30"/>
        <v>No</v>
      </c>
    </row>
    <row r="100" spans="1:12" x14ac:dyDescent="0.2">
      <c r="A100" s="128" t="s">
        <v>962</v>
      </c>
      <c r="B100" s="30" t="s">
        <v>213</v>
      </c>
      <c r="C100" s="1">
        <v>889</v>
      </c>
      <c r="D100" s="7" t="str">
        <f t="shared" si="36"/>
        <v>N/A</v>
      </c>
      <c r="E100" s="1">
        <v>1017</v>
      </c>
      <c r="F100" s="7" t="str">
        <f t="shared" si="37"/>
        <v>N/A</v>
      </c>
      <c r="G100" s="1">
        <v>799</v>
      </c>
      <c r="H100" s="7" t="str">
        <f t="shared" si="38"/>
        <v>N/A</v>
      </c>
      <c r="I100" s="8">
        <v>14.4</v>
      </c>
      <c r="J100" s="8">
        <v>-21.4</v>
      </c>
      <c r="K100" s="28" t="s">
        <v>735</v>
      </c>
      <c r="L100" s="105" t="str">
        <f t="shared" si="30"/>
        <v>No</v>
      </c>
    </row>
    <row r="101" spans="1:12" x14ac:dyDescent="0.2">
      <c r="A101" s="128" t="s">
        <v>1</v>
      </c>
      <c r="B101" s="30" t="s">
        <v>213</v>
      </c>
      <c r="C101" s="9">
        <v>99.479010690999999</v>
      </c>
      <c r="D101" s="7" t="str">
        <f t="shared" si="36"/>
        <v>N/A</v>
      </c>
      <c r="E101" s="9">
        <v>99.323920427000004</v>
      </c>
      <c r="F101" s="7" t="str">
        <f t="shared" si="37"/>
        <v>N/A</v>
      </c>
      <c r="G101" s="9">
        <v>99.545139649000006</v>
      </c>
      <c r="H101" s="7" t="str">
        <f t="shared" si="38"/>
        <v>N/A</v>
      </c>
      <c r="I101" s="8">
        <v>-0.156</v>
      </c>
      <c r="J101" s="8">
        <v>0.22270000000000001</v>
      </c>
      <c r="K101" s="30" t="s">
        <v>736</v>
      </c>
      <c r="L101" s="105" t="str">
        <f t="shared" si="30"/>
        <v>Yes</v>
      </c>
    </row>
    <row r="102" spans="1:12" x14ac:dyDescent="0.2">
      <c r="A102" s="128" t="s">
        <v>69</v>
      </c>
      <c r="B102" s="30" t="s">
        <v>213</v>
      </c>
      <c r="C102" s="9">
        <v>99.544136128000005</v>
      </c>
      <c r="D102" s="7" t="str">
        <f t="shared" si="36"/>
        <v>N/A</v>
      </c>
      <c r="E102" s="9">
        <v>99.273597581000004</v>
      </c>
      <c r="F102" s="7" t="str">
        <f t="shared" si="37"/>
        <v>N/A</v>
      </c>
      <c r="G102" s="9">
        <v>99.389222105000002</v>
      </c>
      <c r="H102" s="7" t="str">
        <f t="shared" si="38"/>
        <v>N/A</v>
      </c>
      <c r="I102" s="8">
        <v>-0.27200000000000002</v>
      </c>
      <c r="J102" s="8">
        <v>0.11650000000000001</v>
      </c>
      <c r="K102" s="30" t="s">
        <v>736</v>
      </c>
      <c r="L102" s="105" t="str">
        <f t="shared" si="30"/>
        <v>Yes</v>
      </c>
    </row>
    <row r="103" spans="1:12" x14ac:dyDescent="0.2">
      <c r="A103" s="137" t="s">
        <v>70</v>
      </c>
      <c r="B103" s="30" t="s">
        <v>213</v>
      </c>
      <c r="C103" s="1">
        <v>198621</v>
      </c>
      <c r="D103" s="7" t="str">
        <f t="shared" si="36"/>
        <v>N/A</v>
      </c>
      <c r="E103" s="1">
        <v>203830</v>
      </c>
      <c r="F103" s="7" t="str">
        <f t="shared" si="37"/>
        <v>N/A</v>
      </c>
      <c r="G103" s="1">
        <v>208275</v>
      </c>
      <c r="H103" s="7" t="str">
        <f t="shared" si="38"/>
        <v>N/A</v>
      </c>
      <c r="I103" s="8">
        <v>2.6230000000000002</v>
      </c>
      <c r="J103" s="8">
        <v>2.181</v>
      </c>
      <c r="K103" s="30" t="s">
        <v>735</v>
      </c>
      <c r="L103" s="105" t="str">
        <f t="shared" si="30"/>
        <v>Yes</v>
      </c>
    </row>
    <row r="104" spans="1:12" x14ac:dyDescent="0.2">
      <c r="A104" s="128" t="s">
        <v>687</v>
      </c>
      <c r="B104" s="30" t="s">
        <v>213</v>
      </c>
      <c r="C104" s="9">
        <v>0.85942574049999998</v>
      </c>
      <c r="D104" s="7" t="str">
        <f t="shared" si="36"/>
        <v>N/A</v>
      </c>
      <c r="E104" s="9">
        <v>0.83108472749999995</v>
      </c>
      <c r="F104" s="7" t="str">
        <f t="shared" si="37"/>
        <v>N/A</v>
      </c>
      <c r="G104" s="9">
        <v>0.74036730279999996</v>
      </c>
      <c r="H104" s="7" t="str">
        <f t="shared" si="38"/>
        <v>N/A</v>
      </c>
      <c r="I104" s="8">
        <v>-3.3</v>
      </c>
      <c r="J104" s="8">
        <v>-10.9</v>
      </c>
      <c r="K104" s="30" t="s">
        <v>736</v>
      </c>
      <c r="L104" s="105" t="str">
        <f t="shared" ref="L104:L110" si="39">IF(J104="Div by 0", "N/A", IF(K104="N/A","N/A", IF(J104&gt;VALUE(MID(K104,1,2)), "No", IF(J104&lt;-1*VALUE(MID(K104,1,2)), "No", "Yes"))))</f>
        <v>Yes</v>
      </c>
    </row>
    <row r="105" spans="1:12" x14ac:dyDescent="0.2">
      <c r="A105" s="128" t="s">
        <v>686</v>
      </c>
      <c r="B105" s="30" t="s">
        <v>213</v>
      </c>
      <c r="C105" s="9">
        <v>0.28496483249999999</v>
      </c>
      <c r="D105" s="7" t="str">
        <f t="shared" si="36"/>
        <v>N/A</v>
      </c>
      <c r="E105" s="9">
        <v>0.26492665459999998</v>
      </c>
      <c r="F105" s="7" t="str">
        <f t="shared" si="37"/>
        <v>N/A</v>
      </c>
      <c r="G105" s="9">
        <v>0.20741807709999999</v>
      </c>
      <c r="H105" s="7" t="str">
        <f t="shared" si="38"/>
        <v>N/A</v>
      </c>
      <c r="I105" s="8">
        <v>-7.03</v>
      </c>
      <c r="J105" s="8">
        <v>-21.7</v>
      </c>
      <c r="K105" s="30" t="s">
        <v>736</v>
      </c>
      <c r="L105" s="105" t="str">
        <f t="shared" si="39"/>
        <v>No</v>
      </c>
    </row>
    <row r="106" spans="1:12" x14ac:dyDescent="0.2">
      <c r="A106" s="128" t="s">
        <v>685</v>
      </c>
      <c r="B106" s="30" t="s">
        <v>213</v>
      </c>
      <c r="C106" s="9">
        <v>98.855609427000005</v>
      </c>
      <c r="D106" s="7" t="str">
        <f t="shared" si="36"/>
        <v>N/A</v>
      </c>
      <c r="E106" s="9">
        <v>98.903988618</v>
      </c>
      <c r="F106" s="7" t="str">
        <f t="shared" si="37"/>
        <v>N/A</v>
      </c>
      <c r="G106" s="9">
        <v>99.052214620000001</v>
      </c>
      <c r="H106" s="7" t="str">
        <f t="shared" si="38"/>
        <v>N/A</v>
      </c>
      <c r="I106" s="8">
        <v>4.8899999999999999E-2</v>
      </c>
      <c r="J106" s="8">
        <v>0.14990000000000001</v>
      </c>
      <c r="K106" s="30" t="s">
        <v>736</v>
      </c>
      <c r="L106" s="105" t="str">
        <f t="shared" si="39"/>
        <v>Yes</v>
      </c>
    </row>
    <row r="107" spans="1:12" ht="25.5" x14ac:dyDescent="0.2">
      <c r="A107" s="137" t="s">
        <v>963</v>
      </c>
      <c r="B107" s="30" t="s">
        <v>213</v>
      </c>
      <c r="C107" s="9">
        <v>42.732056528999998</v>
      </c>
      <c r="D107" s="7" t="str">
        <f t="shared" si="36"/>
        <v>N/A</v>
      </c>
      <c r="E107" s="9">
        <v>41.724628481000003</v>
      </c>
      <c r="F107" s="7" t="str">
        <f t="shared" si="37"/>
        <v>N/A</v>
      </c>
      <c r="G107" s="9">
        <v>41.121107707999997</v>
      </c>
      <c r="H107" s="7" t="str">
        <f t="shared" si="38"/>
        <v>N/A</v>
      </c>
      <c r="I107" s="8">
        <v>-2.36</v>
      </c>
      <c r="J107" s="8">
        <v>-1.45</v>
      </c>
      <c r="K107" s="30" t="s">
        <v>736</v>
      </c>
      <c r="L107" s="105" t="str">
        <f t="shared" si="39"/>
        <v>Yes</v>
      </c>
    </row>
    <row r="108" spans="1:12" ht="25.5" x14ac:dyDescent="0.2">
      <c r="A108" s="137" t="s">
        <v>964</v>
      </c>
      <c r="B108" s="30" t="s">
        <v>213</v>
      </c>
      <c r="C108" s="9">
        <v>55.251011318000003</v>
      </c>
      <c r="D108" s="7" t="str">
        <f t="shared" si="36"/>
        <v>N/A</v>
      </c>
      <c r="E108" s="9">
        <v>56.267985152999998</v>
      </c>
      <c r="F108" s="7" t="str">
        <f t="shared" si="37"/>
        <v>N/A</v>
      </c>
      <c r="G108" s="9">
        <v>56.901298038</v>
      </c>
      <c r="H108" s="7" t="str">
        <f t="shared" si="38"/>
        <v>N/A</v>
      </c>
      <c r="I108" s="8">
        <v>1.841</v>
      </c>
      <c r="J108" s="8">
        <v>1.1259999999999999</v>
      </c>
      <c r="K108" s="30" t="s">
        <v>736</v>
      </c>
      <c r="L108" s="105" t="str">
        <f t="shared" si="39"/>
        <v>Yes</v>
      </c>
    </row>
    <row r="109" spans="1:12" ht="25.5" x14ac:dyDescent="0.2">
      <c r="A109" s="137" t="s">
        <v>965</v>
      </c>
      <c r="B109" s="30" t="s">
        <v>213</v>
      </c>
      <c r="C109" s="9">
        <v>0.78528680559999997</v>
      </c>
      <c r="D109" s="7" t="str">
        <f t="shared" si="36"/>
        <v>N/A</v>
      </c>
      <c r="E109" s="9">
        <v>0.77385393160000004</v>
      </c>
      <c r="F109" s="7" t="str">
        <f t="shared" si="37"/>
        <v>N/A</v>
      </c>
      <c r="G109" s="9">
        <v>0.81127397359999998</v>
      </c>
      <c r="H109" s="7" t="str">
        <f t="shared" si="38"/>
        <v>N/A</v>
      </c>
      <c r="I109" s="8">
        <v>-1.46</v>
      </c>
      <c r="J109" s="8">
        <v>4.8360000000000003</v>
      </c>
      <c r="K109" s="30" t="s">
        <v>736</v>
      </c>
      <c r="L109" s="105" t="str">
        <f t="shared" si="39"/>
        <v>Yes</v>
      </c>
    </row>
    <row r="110" spans="1:12" ht="25.5" x14ac:dyDescent="0.2">
      <c r="A110" s="137" t="s">
        <v>966</v>
      </c>
      <c r="B110" s="30" t="s">
        <v>213</v>
      </c>
      <c r="C110" s="9">
        <v>1.2316453469999999</v>
      </c>
      <c r="D110" s="7" t="str">
        <f t="shared" si="36"/>
        <v>N/A</v>
      </c>
      <c r="E110" s="9">
        <v>1.2335324347000001</v>
      </c>
      <c r="F110" s="7" t="str">
        <f t="shared" si="37"/>
        <v>N/A</v>
      </c>
      <c r="G110" s="9">
        <v>1.1663202800000001</v>
      </c>
      <c r="H110" s="7" t="str">
        <f t="shared" si="38"/>
        <v>N/A</v>
      </c>
      <c r="I110" s="8">
        <v>0.1532</v>
      </c>
      <c r="J110" s="8">
        <v>-5.45</v>
      </c>
      <c r="K110" s="30" t="s">
        <v>736</v>
      </c>
      <c r="L110" s="105" t="str">
        <f t="shared" si="39"/>
        <v>Yes</v>
      </c>
    </row>
    <row r="111" spans="1:12" x14ac:dyDescent="0.2">
      <c r="A111" s="128" t="s">
        <v>967</v>
      </c>
      <c r="B111" s="30" t="s">
        <v>286</v>
      </c>
      <c r="C111" s="9">
        <v>99.910194215999994</v>
      </c>
      <c r="D111" s="27" t="str">
        <f>IF($B111="N/A","N/A",IF(C111&gt;=99,"Yes","No"))</f>
        <v>Yes</v>
      </c>
      <c r="E111" s="9">
        <v>99.979224146999996</v>
      </c>
      <c r="F111" s="27" t="str">
        <f>IF($B111="N/A","N/A",IF(E111&gt;=99,"Yes","No"))</f>
        <v>Yes</v>
      </c>
      <c r="G111" s="9">
        <v>99.981587031000004</v>
      </c>
      <c r="H111" s="27" t="str">
        <f>IF($B111="N/A","N/A",IF(G111&gt;=99,"Yes","No"))</f>
        <v>Yes</v>
      </c>
      <c r="I111" s="8">
        <v>6.9099999999999995E-2</v>
      </c>
      <c r="J111" s="8">
        <v>2.3999999999999998E-3</v>
      </c>
      <c r="K111" s="30" t="s">
        <v>735</v>
      </c>
      <c r="L111" s="105" t="str">
        <f t="shared" ref="L111:L145" si="40">IF(J111="Div by 0", "N/A", IF(K111="N/A","N/A", IF(J111&gt;VALUE(MID(K111,1,2)), "No", IF(J111&lt;-1*VALUE(MID(K111,1,2)), "No", "Yes"))))</f>
        <v>Yes</v>
      </c>
    </row>
    <row r="112" spans="1:12" x14ac:dyDescent="0.2">
      <c r="A112" s="128" t="s">
        <v>968</v>
      </c>
      <c r="B112" s="30" t="s">
        <v>213</v>
      </c>
      <c r="C112" s="9">
        <v>0.48815018490000001</v>
      </c>
      <c r="D112" s="27" t="str">
        <f>IF($B112="N/A","N/A",IF(C112&gt;10,"No",IF(C112&lt;-10,"No","Yes")))</f>
        <v>N/A</v>
      </c>
      <c r="E112" s="9">
        <v>0.48718397089999999</v>
      </c>
      <c r="F112" s="27" t="str">
        <f>IF($B112="N/A","N/A",IF(E112&gt;10,"No",IF(E112&lt;-10,"No","Yes")))</f>
        <v>N/A</v>
      </c>
      <c r="G112" s="9">
        <v>0.45787777019999998</v>
      </c>
      <c r="H112" s="27" t="str">
        <f>IF($B112="N/A","N/A",IF(G112&gt;10,"No",IF(G112&lt;-10,"No","Yes")))</f>
        <v>N/A</v>
      </c>
      <c r="I112" s="8">
        <v>-0.19800000000000001</v>
      </c>
      <c r="J112" s="8">
        <v>-6.02</v>
      </c>
      <c r="K112" s="30" t="s">
        <v>735</v>
      </c>
      <c r="L112" s="105" t="str">
        <f t="shared" si="40"/>
        <v>Yes</v>
      </c>
    </row>
    <row r="113" spans="1:12" x14ac:dyDescent="0.2">
      <c r="A113" s="104" t="s">
        <v>969</v>
      </c>
      <c r="B113" s="30" t="s">
        <v>280</v>
      </c>
      <c r="C113" s="4">
        <v>99.988301903999997</v>
      </c>
      <c r="D113" s="27" t="str">
        <f>IF($B113="N/A","N/A",IF(C113&gt;=98,"Yes","No"))</f>
        <v>Yes</v>
      </c>
      <c r="E113" s="4">
        <v>99.989428197999999</v>
      </c>
      <c r="F113" s="27" t="str">
        <f>IF($B113="N/A","N/A",IF(E113&gt;=98,"Yes","No"))</f>
        <v>Yes</v>
      </c>
      <c r="G113" s="4">
        <v>99.970781020999993</v>
      </c>
      <c r="H113" s="27" t="str">
        <f>IF($B113="N/A","N/A",IF(G113&gt;=98,"Yes","No"))</f>
        <v>Yes</v>
      </c>
      <c r="I113" s="8">
        <v>1.1000000000000001E-3</v>
      </c>
      <c r="J113" s="8">
        <v>-1.9E-2</v>
      </c>
      <c r="K113" s="28" t="s">
        <v>735</v>
      </c>
      <c r="L113" s="105" t="str">
        <f t="shared" si="40"/>
        <v>Yes</v>
      </c>
    </row>
    <row r="114" spans="1:12" x14ac:dyDescent="0.2">
      <c r="A114" s="104" t="s">
        <v>970</v>
      </c>
      <c r="B114" s="30" t="s">
        <v>287</v>
      </c>
      <c r="C114" s="4">
        <v>92.434974662000002</v>
      </c>
      <c r="D114" s="27" t="str">
        <f>IF($B114="N/A","N/A",IF(C114&gt;=80,"Yes","No"))</f>
        <v>Yes</v>
      </c>
      <c r="E114" s="4">
        <v>93.298418828999999</v>
      </c>
      <c r="F114" s="27" t="str">
        <f>IF($B114="N/A","N/A",IF(E114&gt;=80,"Yes","No"))</f>
        <v>Yes</v>
      </c>
      <c r="G114" s="4">
        <v>95.083687045999994</v>
      </c>
      <c r="H114" s="27" t="str">
        <f>IF($B114="N/A","N/A",IF(G114&gt;=80,"Yes","No"))</f>
        <v>Yes</v>
      </c>
      <c r="I114" s="8">
        <v>0.93410000000000004</v>
      </c>
      <c r="J114" s="8">
        <v>1.9139999999999999</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99.997641621</v>
      </c>
      <c r="H115" s="27" t="str">
        <f t="shared" ref="H115:H116" si="42">IF($B115="N/A","N/A",IF(G115&gt;=100,"Yes","No"))</f>
        <v>No</v>
      </c>
      <c r="I115" s="8">
        <v>0</v>
      </c>
      <c r="J115" s="8">
        <v>-2E-3</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89.441622426999999</v>
      </c>
      <c r="D117" s="23" t="s">
        <v>737</v>
      </c>
      <c r="E117" s="9">
        <v>89.641942963999995</v>
      </c>
      <c r="F117" s="23" t="s">
        <v>737</v>
      </c>
      <c r="G117" s="9">
        <v>31.381880352</v>
      </c>
      <c r="H117" s="27" t="str">
        <f>IF($B117="N/A","N/A",IF(G117&lt;100,"No",IF(G117=100,"No","Yes")))</f>
        <v>N/A</v>
      </c>
      <c r="I117" s="8">
        <v>0.224</v>
      </c>
      <c r="J117" s="8">
        <v>-65</v>
      </c>
      <c r="K117" s="28" t="s">
        <v>734</v>
      </c>
      <c r="L117" s="105" t="str">
        <f t="shared" si="40"/>
        <v>No</v>
      </c>
    </row>
    <row r="118" spans="1:12" ht="25.5" x14ac:dyDescent="0.2">
      <c r="A118" s="128" t="s">
        <v>974</v>
      </c>
      <c r="B118" s="22" t="s">
        <v>213</v>
      </c>
      <c r="C118" s="9">
        <v>100</v>
      </c>
      <c r="D118" s="27" t="str">
        <f>IF($B118="N/A","N/A",IF(C118&gt;10,"No",IF(C118&lt;-10,"No","Yes")))</f>
        <v>N/A</v>
      </c>
      <c r="E118" s="9">
        <v>100</v>
      </c>
      <c r="F118" s="27" t="str">
        <f>IF($B118="N/A","N/A",IF(E118&gt;10,"No",IF(E118&lt;-10,"No","Yes")))</f>
        <v>N/A</v>
      </c>
      <c r="G118" s="9">
        <v>100</v>
      </c>
      <c r="H118" s="27" t="str">
        <f>IF($B118="N/A","N/A",IF(G118&gt;10,"No",IF(G118&lt;-10,"No","Yes")))</f>
        <v>N/A</v>
      </c>
      <c r="I118" s="8">
        <v>0</v>
      </c>
      <c r="J118" s="8">
        <v>0</v>
      </c>
      <c r="K118" s="28" t="s">
        <v>734</v>
      </c>
      <c r="L118" s="105" t="str">
        <f>IF(J118="Div by 0", "N/A", IF(OR(J118="N/A",K118="N/A"),"N/A", IF(J118&gt;VALUE(MID(K118,1,2)), "No", IF(J118&lt;-1*VALUE(MID(K118,1,2)), "No", "Yes"))))</f>
        <v>Yes</v>
      </c>
    </row>
    <row r="119" spans="1:12" x14ac:dyDescent="0.2">
      <c r="A119" s="152" t="s">
        <v>100</v>
      </c>
      <c r="B119" s="22" t="s">
        <v>213</v>
      </c>
      <c r="C119" s="23">
        <v>119146</v>
      </c>
      <c r="D119" s="27" t="str">
        <f t="shared" ref="D119:D145" si="43">IF($B119="N/A","N/A",IF(C119&gt;10,"No",IF(C119&lt;-10,"No","Yes")))</f>
        <v>N/A</v>
      </c>
      <c r="E119" s="23">
        <v>120332</v>
      </c>
      <c r="F119" s="27" t="str">
        <f t="shared" ref="F119:F145" si="44">IF($B119="N/A","N/A",IF(E119&gt;10,"No",IF(E119&lt;-10,"No","Yes")))</f>
        <v>N/A</v>
      </c>
      <c r="G119" s="23">
        <v>119481</v>
      </c>
      <c r="H119" s="27" t="str">
        <f t="shared" ref="H119:H145" si="45">IF($B119="N/A","N/A",IF(G119&gt;10,"No",IF(G119&lt;-10,"No","Yes")))</f>
        <v>N/A</v>
      </c>
      <c r="I119" s="8">
        <v>0.99539999999999995</v>
      </c>
      <c r="J119" s="8">
        <v>-0.70699999999999996</v>
      </c>
      <c r="K119" s="28" t="s">
        <v>735</v>
      </c>
      <c r="L119" s="105" t="str">
        <f t="shared" si="40"/>
        <v>Yes</v>
      </c>
    </row>
    <row r="120" spans="1:12" x14ac:dyDescent="0.2">
      <c r="A120" s="128" t="s">
        <v>975</v>
      </c>
      <c r="B120" s="22" t="s">
        <v>213</v>
      </c>
      <c r="C120" s="23">
        <v>33612</v>
      </c>
      <c r="D120" s="27" t="str">
        <f t="shared" si="43"/>
        <v>N/A</v>
      </c>
      <c r="E120" s="23">
        <v>33966</v>
      </c>
      <c r="F120" s="27" t="str">
        <f t="shared" si="44"/>
        <v>N/A</v>
      </c>
      <c r="G120" s="23">
        <v>33986</v>
      </c>
      <c r="H120" s="27" t="str">
        <f t="shared" si="45"/>
        <v>N/A</v>
      </c>
      <c r="I120" s="8">
        <v>1.0529999999999999</v>
      </c>
      <c r="J120" s="8">
        <v>5.8900000000000001E-2</v>
      </c>
      <c r="K120" s="28" t="s">
        <v>735</v>
      </c>
      <c r="L120" s="105" t="str">
        <f t="shared" si="40"/>
        <v>Yes</v>
      </c>
    </row>
    <row r="121" spans="1:12" x14ac:dyDescent="0.2">
      <c r="A121" s="128" t="s">
        <v>976</v>
      </c>
      <c r="B121" s="22" t="s">
        <v>213</v>
      </c>
      <c r="C121" s="23">
        <v>1655</v>
      </c>
      <c r="D121" s="27" t="str">
        <f t="shared" si="43"/>
        <v>N/A</v>
      </c>
      <c r="E121" s="23">
        <v>1555</v>
      </c>
      <c r="F121" s="27" t="str">
        <f t="shared" si="44"/>
        <v>N/A</v>
      </c>
      <c r="G121" s="23">
        <v>1644</v>
      </c>
      <c r="H121" s="27" t="str">
        <f t="shared" si="45"/>
        <v>N/A</v>
      </c>
      <c r="I121" s="8">
        <v>-6.04</v>
      </c>
      <c r="J121" s="8">
        <v>5.7229999999999999</v>
      </c>
      <c r="K121" s="28" t="s">
        <v>735</v>
      </c>
      <c r="L121" s="105" t="str">
        <f t="shared" si="40"/>
        <v>Yes</v>
      </c>
    </row>
    <row r="122" spans="1:12" x14ac:dyDescent="0.2">
      <c r="A122" s="128" t="s">
        <v>977</v>
      </c>
      <c r="B122" s="22" t="s">
        <v>213</v>
      </c>
      <c r="C122" s="23">
        <v>55719</v>
      </c>
      <c r="D122" s="27" t="str">
        <f t="shared" si="43"/>
        <v>N/A</v>
      </c>
      <c r="E122" s="23">
        <v>57600</v>
      </c>
      <c r="F122" s="27" t="str">
        <f t="shared" si="44"/>
        <v>N/A</v>
      </c>
      <c r="G122" s="23">
        <v>57682</v>
      </c>
      <c r="H122" s="27" t="str">
        <f t="shared" si="45"/>
        <v>N/A</v>
      </c>
      <c r="I122" s="8">
        <v>3.3759999999999999</v>
      </c>
      <c r="J122" s="8">
        <v>0.1424</v>
      </c>
      <c r="K122" s="28" t="s">
        <v>735</v>
      </c>
      <c r="L122" s="105" t="str">
        <f t="shared" si="40"/>
        <v>Yes</v>
      </c>
    </row>
    <row r="123" spans="1:12" x14ac:dyDescent="0.2">
      <c r="A123" s="128" t="s">
        <v>978</v>
      </c>
      <c r="B123" s="22" t="s">
        <v>213</v>
      </c>
      <c r="C123" s="23">
        <v>28160</v>
      </c>
      <c r="D123" s="27" t="str">
        <f t="shared" si="43"/>
        <v>N/A</v>
      </c>
      <c r="E123" s="23">
        <v>27211</v>
      </c>
      <c r="F123" s="27" t="str">
        <f t="shared" si="44"/>
        <v>N/A</v>
      </c>
      <c r="G123" s="23">
        <v>26169</v>
      </c>
      <c r="H123" s="27" t="str">
        <f t="shared" si="45"/>
        <v>N/A</v>
      </c>
      <c r="I123" s="8">
        <v>-3.37</v>
      </c>
      <c r="J123" s="8">
        <v>-3.83</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244392</v>
      </c>
      <c r="D125" s="27" t="str">
        <f t="shared" si="43"/>
        <v>N/A</v>
      </c>
      <c r="E125" s="23">
        <v>245903</v>
      </c>
      <c r="F125" s="27" t="str">
        <f t="shared" si="44"/>
        <v>N/A</v>
      </c>
      <c r="G125" s="23">
        <v>237618</v>
      </c>
      <c r="H125" s="27" t="str">
        <f t="shared" si="45"/>
        <v>N/A</v>
      </c>
      <c r="I125" s="8">
        <v>0.61829999999999996</v>
      </c>
      <c r="J125" s="8">
        <v>-3.37</v>
      </c>
      <c r="K125" s="28" t="s">
        <v>735</v>
      </c>
      <c r="L125" s="105" t="str">
        <f t="shared" si="40"/>
        <v>Yes</v>
      </c>
    </row>
    <row r="126" spans="1:12" x14ac:dyDescent="0.2">
      <c r="A126" s="128" t="s">
        <v>980</v>
      </c>
      <c r="B126" s="22" t="s">
        <v>213</v>
      </c>
      <c r="C126" s="23">
        <v>165910</v>
      </c>
      <c r="D126" s="27" t="str">
        <f t="shared" si="43"/>
        <v>N/A</v>
      </c>
      <c r="E126" s="23">
        <v>165300</v>
      </c>
      <c r="F126" s="27" t="str">
        <f t="shared" si="44"/>
        <v>N/A</v>
      </c>
      <c r="G126" s="23">
        <v>164801</v>
      </c>
      <c r="H126" s="27" t="str">
        <f t="shared" si="45"/>
        <v>N/A</v>
      </c>
      <c r="I126" s="8">
        <v>-0.36799999999999999</v>
      </c>
      <c r="J126" s="8">
        <v>-0.30199999999999999</v>
      </c>
      <c r="K126" s="28" t="s">
        <v>735</v>
      </c>
      <c r="L126" s="105" t="str">
        <f t="shared" si="40"/>
        <v>Yes</v>
      </c>
    </row>
    <row r="127" spans="1:12" x14ac:dyDescent="0.2">
      <c r="A127" s="128" t="s">
        <v>981</v>
      </c>
      <c r="B127" s="22" t="s">
        <v>213</v>
      </c>
      <c r="C127" s="23">
        <v>2511</v>
      </c>
      <c r="D127" s="27" t="str">
        <f t="shared" si="43"/>
        <v>N/A</v>
      </c>
      <c r="E127" s="23">
        <v>1975</v>
      </c>
      <c r="F127" s="27" t="str">
        <f t="shared" si="44"/>
        <v>N/A</v>
      </c>
      <c r="G127" s="23">
        <v>1313</v>
      </c>
      <c r="H127" s="27" t="str">
        <f t="shared" si="45"/>
        <v>N/A</v>
      </c>
      <c r="I127" s="8">
        <v>-21.3</v>
      </c>
      <c r="J127" s="8">
        <v>-33.5</v>
      </c>
      <c r="K127" s="28" t="s">
        <v>735</v>
      </c>
      <c r="L127" s="105" t="str">
        <f t="shared" si="40"/>
        <v>No</v>
      </c>
    </row>
    <row r="128" spans="1:12" x14ac:dyDescent="0.2">
      <c r="A128" s="128" t="s">
        <v>982</v>
      </c>
      <c r="B128" s="22" t="s">
        <v>213</v>
      </c>
      <c r="C128" s="23">
        <v>42264</v>
      </c>
      <c r="D128" s="27" t="str">
        <f t="shared" si="43"/>
        <v>N/A</v>
      </c>
      <c r="E128" s="23">
        <v>44840</v>
      </c>
      <c r="F128" s="27" t="str">
        <f t="shared" si="44"/>
        <v>N/A</v>
      </c>
      <c r="G128" s="23">
        <v>44982</v>
      </c>
      <c r="H128" s="27" t="str">
        <f t="shared" si="45"/>
        <v>N/A</v>
      </c>
      <c r="I128" s="8">
        <v>6.0949999999999998</v>
      </c>
      <c r="J128" s="8">
        <v>0.31669999999999998</v>
      </c>
      <c r="K128" s="28" t="s">
        <v>735</v>
      </c>
      <c r="L128" s="105" t="str">
        <f t="shared" si="40"/>
        <v>Yes</v>
      </c>
    </row>
    <row r="129" spans="1:12" x14ac:dyDescent="0.2">
      <c r="A129" s="128" t="s">
        <v>983</v>
      </c>
      <c r="B129" s="22" t="s">
        <v>213</v>
      </c>
      <c r="C129" s="23">
        <v>33707</v>
      </c>
      <c r="D129" s="27" t="str">
        <f t="shared" si="43"/>
        <v>N/A</v>
      </c>
      <c r="E129" s="23">
        <v>33788</v>
      </c>
      <c r="F129" s="27" t="str">
        <f t="shared" si="44"/>
        <v>N/A</v>
      </c>
      <c r="G129" s="23">
        <v>26522</v>
      </c>
      <c r="H129" s="27" t="str">
        <f t="shared" si="45"/>
        <v>N/A</v>
      </c>
      <c r="I129" s="8">
        <v>0.24030000000000001</v>
      </c>
      <c r="J129" s="8">
        <v>-21.5</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769356</v>
      </c>
      <c r="D131" s="27" t="str">
        <f t="shared" si="43"/>
        <v>N/A</v>
      </c>
      <c r="E131" s="23">
        <v>756730</v>
      </c>
      <c r="F131" s="27" t="str">
        <f t="shared" si="44"/>
        <v>N/A</v>
      </c>
      <c r="G131" s="23">
        <v>766625</v>
      </c>
      <c r="H131" s="27" t="str">
        <f t="shared" si="45"/>
        <v>N/A</v>
      </c>
      <c r="I131" s="8">
        <v>-1.64</v>
      </c>
      <c r="J131" s="8">
        <v>1.3080000000000001</v>
      </c>
      <c r="K131" s="28" t="s">
        <v>735</v>
      </c>
      <c r="L131" s="105" t="str">
        <f t="shared" si="40"/>
        <v>Yes</v>
      </c>
    </row>
    <row r="132" spans="1:12" x14ac:dyDescent="0.2">
      <c r="A132" s="128" t="s">
        <v>985</v>
      </c>
      <c r="B132" s="22" t="s">
        <v>213</v>
      </c>
      <c r="C132" s="23">
        <v>62219</v>
      </c>
      <c r="D132" s="27" t="str">
        <f t="shared" si="43"/>
        <v>N/A</v>
      </c>
      <c r="E132" s="23">
        <v>52390</v>
      </c>
      <c r="F132" s="27" t="str">
        <f t="shared" si="44"/>
        <v>N/A</v>
      </c>
      <c r="G132" s="23">
        <v>48487</v>
      </c>
      <c r="H132" s="27" t="str">
        <f t="shared" si="45"/>
        <v>N/A</v>
      </c>
      <c r="I132" s="8">
        <v>-15.8</v>
      </c>
      <c r="J132" s="8">
        <v>-7.45</v>
      </c>
      <c r="K132" s="28" t="s">
        <v>735</v>
      </c>
      <c r="L132" s="105" t="str">
        <f t="shared" si="40"/>
        <v>Yes</v>
      </c>
    </row>
    <row r="133" spans="1:12" x14ac:dyDescent="0.2">
      <c r="A133" s="128" t="s">
        <v>986</v>
      </c>
      <c r="B133" s="22" t="s">
        <v>213</v>
      </c>
      <c r="C133" s="23">
        <v>5371</v>
      </c>
      <c r="D133" s="27" t="str">
        <f t="shared" si="43"/>
        <v>N/A</v>
      </c>
      <c r="E133" s="23">
        <v>4644</v>
      </c>
      <c r="F133" s="27" t="str">
        <f t="shared" si="44"/>
        <v>N/A</v>
      </c>
      <c r="G133" s="23">
        <v>3761</v>
      </c>
      <c r="H133" s="27" t="str">
        <f t="shared" si="45"/>
        <v>N/A</v>
      </c>
      <c r="I133" s="8">
        <v>-13.5</v>
      </c>
      <c r="J133" s="8">
        <v>-19</v>
      </c>
      <c r="K133" s="28" t="s">
        <v>735</v>
      </c>
      <c r="L133" s="105" t="str">
        <f t="shared" si="40"/>
        <v>No</v>
      </c>
    </row>
    <row r="134" spans="1:12" x14ac:dyDescent="0.2">
      <c r="A134" s="128" t="s">
        <v>987</v>
      </c>
      <c r="B134" s="22" t="s">
        <v>213</v>
      </c>
      <c r="C134" s="23">
        <v>402</v>
      </c>
      <c r="D134" s="27" t="str">
        <f t="shared" si="43"/>
        <v>N/A</v>
      </c>
      <c r="E134" s="23">
        <v>314</v>
      </c>
      <c r="F134" s="27" t="str">
        <f t="shared" si="44"/>
        <v>N/A</v>
      </c>
      <c r="G134" s="23">
        <v>183</v>
      </c>
      <c r="H134" s="27" t="str">
        <f t="shared" si="45"/>
        <v>N/A</v>
      </c>
      <c r="I134" s="8">
        <v>-21.9</v>
      </c>
      <c r="J134" s="8">
        <v>-41.7</v>
      </c>
      <c r="K134" s="28" t="s">
        <v>735</v>
      </c>
      <c r="L134" s="105" t="str">
        <f t="shared" si="40"/>
        <v>No</v>
      </c>
    </row>
    <row r="135" spans="1:12" x14ac:dyDescent="0.2">
      <c r="A135" s="128" t="s">
        <v>988</v>
      </c>
      <c r="B135" s="22" t="s">
        <v>213</v>
      </c>
      <c r="C135" s="23">
        <v>626925</v>
      </c>
      <c r="D135" s="27" t="str">
        <f t="shared" si="43"/>
        <v>N/A</v>
      </c>
      <c r="E135" s="23">
        <v>633851</v>
      </c>
      <c r="F135" s="27" t="str">
        <f t="shared" si="44"/>
        <v>N/A</v>
      </c>
      <c r="G135" s="23">
        <v>637409</v>
      </c>
      <c r="H135" s="27" t="str">
        <f t="shared" si="45"/>
        <v>N/A</v>
      </c>
      <c r="I135" s="8">
        <v>1.105</v>
      </c>
      <c r="J135" s="8">
        <v>0.56130000000000002</v>
      </c>
      <c r="K135" s="28" t="s">
        <v>735</v>
      </c>
      <c r="L135" s="105" t="str">
        <f t="shared" si="40"/>
        <v>Yes</v>
      </c>
    </row>
    <row r="136" spans="1:12" x14ac:dyDescent="0.2">
      <c r="A136" s="128" t="s">
        <v>989</v>
      </c>
      <c r="B136" s="22" t="s">
        <v>213</v>
      </c>
      <c r="C136" s="23">
        <v>63084</v>
      </c>
      <c r="D136" s="27" t="str">
        <f t="shared" si="43"/>
        <v>N/A</v>
      </c>
      <c r="E136" s="23">
        <v>53953</v>
      </c>
      <c r="F136" s="27" t="str">
        <f t="shared" si="44"/>
        <v>N/A</v>
      </c>
      <c r="G136" s="23">
        <v>64034</v>
      </c>
      <c r="H136" s="27" t="str">
        <f t="shared" si="45"/>
        <v>N/A</v>
      </c>
      <c r="I136" s="8">
        <v>-14.5</v>
      </c>
      <c r="J136" s="8">
        <v>18.68</v>
      </c>
      <c r="K136" s="28" t="s">
        <v>735</v>
      </c>
      <c r="L136" s="105" t="str">
        <f t="shared" si="40"/>
        <v>No</v>
      </c>
    </row>
    <row r="137" spans="1:12" x14ac:dyDescent="0.2">
      <c r="A137" s="128" t="s">
        <v>990</v>
      </c>
      <c r="B137" s="22" t="s">
        <v>213</v>
      </c>
      <c r="C137" s="23">
        <v>11355</v>
      </c>
      <c r="D137" s="27" t="str">
        <f t="shared" si="43"/>
        <v>N/A</v>
      </c>
      <c r="E137" s="23">
        <v>11578</v>
      </c>
      <c r="F137" s="27" t="str">
        <f t="shared" si="44"/>
        <v>N/A</v>
      </c>
      <c r="G137" s="23">
        <v>12751</v>
      </c>
      <c r="H137" s="27" t="str">
        <f t="shared" si="45"/>
        <v>N/A</v>
      </c>
      <c r="I137" s="8">
        <v>1.964</v>
      </c>
      <c r="J137" s="8">
        <v>10.130000000000001</v>
      </c>
      <c r="K137" s="28" t="s">
        <v>735</v>
      </c>
      <c r="L137" s="105" t="str">
        <f t="shared" si="40"/>
        <v>No</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279814</v>
      </c>
      <c r="D139" s="27" t="str">
        <f t="shared" si="43"/>
        <v>N/A</v>
      </c>
      <c r="E139" s="23">
        <v>289469</v>
      </c>
      <c r="F139" s="27" t="str">
        <f t="shared" si="44"/>
        <v>N/A</v>
      </c>
      <c r="G139" s="23">
        <v>290726</v>
      </c>
      <c r="H139" s="27" t="str">
        <f t="shared" si="45"/>
        <v>N/A</v>
      </c>
      <c r="I139" s="8">
        <v>3.4510000000000001</v>
      </c>
      <c r="J139" s="8">
        <v>0.43419999999999997</v>
      </c>
      <c r="K139" s="28" t="s">
        <v>735</v>
      </c>
      <c r="L139" s="105" t="str">
        <f t="shared" si="40"/>
        <v>Yes</v>
      </c>
    </row>
    <row r="140" spans="1:12" x14ac:dyDescent="0.2">
      <c r="A140" s="128" t="s">
        <v>992</v>
      </c>
      <c r="B140" s="22" t="s">
        <v>213</v>
      </c>
      <c r="C140" s="23">
        <v>52929</v>
      </c>
      <c r="D140" s="27" t="str">
        <f t="shared" si="43"/>
        <v>N/A</v>
      </c>
      <c r="E140" s="23">
        <v>48858</v>
      </c>
      <c r="F140" s="27" t="str">
        <f t="shared" si="44"/>
        <v>N/A</v>
      </c>
      <c r="G140" s="23">
        <v>65968</v>
      </c>
      <c r="H140" s="27" t="str">
        <f t="shared" si="45"/>
        <v>N/A</v>
      </c>
      <c r="I140" s="8">
        <v>-7.69</v>
      </c>
      <c r="J140" s="8">
        <v>35.020000000000003</v>
      </c>
      <c r="K140" s="28" t="s">
        <v>735</v>
      </c>
      <c r="L140" s="105" t="str">
        <f t="shared" si="40"/>
        <v>No</v>
      </c>
    </row>
    <row r="141" spans="1:12" x14ac:dyDescent="0.2">
      <c r="A141" s="128" t="s">
        <v>993</v>
      </c>
      <c r="B141" s="22" t="s">
        <v>213</v>
      </c>
      <c r="C141" s="23">
        <v>10455</v>
      </c>
      <c r="D141" s="27" t="str">
        <f t="shared" si="43"/>
        <v>N/A</v>
      </c>
      <c r="E141" s="23">
        <v>10080</v>
      </c>
      <c r="F141" s="27" t="str">
        <f t="shared" si="44"/>
        <v>N/A</v>
      </c>
      <c r="G141" s="23">
        <v>7793</v>
      </c>
      <c r="H141" s="27" t="str">
        <f t="shared" si="45"/>
        <v>N/A</v>
      </c>
      <c r="I141" s="8">
        <v>-3.59</v>
      </c>
      <c r="J141" s="8">
        <v>-22.7</v>
      </c>
      <c r="K141" s="28" t="s">
        <v>735</v>
      </c>
      <c r="L141" s="105" t="str">
        <f t="shared" si="40"/>
        <v>No</v>
      </c>
    </row>
    <row r="142" spans="1:12" x14ac:dyDescent="0.2">
      <c r="A142" s="128" t="s">
        <v>994</v>
      </c>
      <c r="B142" s="22" t="s">
        <v>213</v>
      </c>
      <c r="C142" s="23">
        <v>5736</v>
      </c>
      <c r="D142" s="27" t="str">
        <f t="shared" si="43"/>
        <v>N/A</v>
      </c>
      <c r="E142" s="23">
        <v>4857</v>
      </c>
      <c r="F142" s="27" t="str">
        <f t="shared" si="44"/>
        <v>N/A</v>
      </c>
      <c r="G142" s="23">
        <v>2750</v>
      </c>
      <c r="H142" s="27" t="str">
        <f t="shared" si="45"/>
        <v>N/A</v>
      </c>
      <c r="I142" s="8">
        <v>-15.3</v>
      </c>
      <c r="J142" s="8">
        <v>-43.4</v>
      </c>
      <c r="K142" s="28" t="s">
        <v>735</v>
      </c>
      <c r="L142" s="105" t="str">
        <f t="shared" si="40"/>
        <v>No</v>
      </c>
    </row>
    <row r="143" spans="1:12" x14ac:dyDescent="0.2">
      <c r="A143" s="128" t="s">
        <v>995</v>
      </c>
      <c r="B143" s="22" t="s">
        <v>213</v>
      </c>
      <c r="C143" s="23">
        <v>43919</v>
      </c>
      <c r="D143" s="27" t="str">
        <f t="shared" si="43"/>
        <v>N/A</v>
      </c>
      <c r="E143" s="23">
        <v>49674</v>
      </c>
      <c r="F143" s="27" t="str">
        <f t="shared" si="44"/>
        <v>N/A</v>
      </c>
      <c r="G143" s="23">
        <v>52901</v>
      </c>
      <c r="H143" s="27" t="str">
        <f t="shared" si="45"/>
        <v>N/A</v>
      </c>
      <c r="I143" s="8">
        <v>13.1</v>
      </c>
      <c r="J143" s="8">
        <v>6.4960000000000004</v>
      </c>
      <c r="K143" s="28" t="s">
        <v>735</v>
      </c>
      <c r="L143" s="105" t="str">
        <f t="shared" si="40"/>
        <v>Yes</v>
      </c>
    </row>
    <row r="144" spans="1:12" x14ac:dyDescent="0.2">
      <c r="A144" s="128" t="s">
        <v>996</v>
      </c>
      <c r="B144" s="22" t="s">
        <v>213</v>
      </c>
      <c r="C144" s="23">
        <v>26264</v>
      </c>
      <c r="D144" s="27" t="str">
        <f t="shared" si="43"/>
        <v>N/A</v>
      </c>
      <c r="E144" s="23">
        <v>27163</v>
      </c>
      <c r="F144" s="27" t="str">
        <f t="shared" si="44"/>
        <v>N/A</v>
      </c>
      <c r="G144" s="23">
        <v>118912</v>
      </c>
      <c r="H144" s="27" t="str">
        <f t="shared" si="45"/>
        <v>N/A</v>
      </c>
      <c r="I144" s="8">
        <v>3.423</v>
      </c>
      <c r="J144" s="8">
        <v>337.8</v>
      </c>
      <c r="K144" s="28" t="s">
        <v>735</v>
      </c>
      <c r="L144" s="105" t="str">
        <f t="shared" si="40"/>
        <v>No</v>
      </c>
    </row>
    <row r="145" spans="1:12" x14ac:dyDescent="0.2">
      <c r="A145" s="128" t="s">
        <v>997</v>
      </c>
      <c r="B145" s="22" t="s">
        <v>213</v>
      </c>
      <c r="C145" s="23">
        <v>140511</v>
      </c>
      <c r="D145" s="27" t="str">
        <f t="shared" si="43"/>
        <v>N/A</v>
      </c>
      <c r="E145" s="23">
        <v>148837</v>
      </c>
      <c r="F145" s="27" t="str">
        <f t="shared" si="44"/>
        <v>N/A</v>
      </c>
      <c r="G145" s="23">
        <v>42402</v>
      </c>
      <c r="H145" s="27" t="str">
        <f t="shared" si="45"/>
        <v>N/A</v>
      </c>
      <c r="I145" s="8">
        <v>5.9260000000000002</v>
      </c>
      <c r="J145" s="8">
        <v>-71.5</v>
      </c>
      <c r="K145" s="28" t="s">
        <v>735</v>
      </c>
      <c r="L145" s="105" t="str">
        <f t="shared" si="40"/>
        <v>No</v>
      </c>
    </row>
    <row r="146" spans="1:12" ht="25.5" x14ac:dyDescent="0.2">
      <c r="A146" s="138" t="s">
        <v>998</v>
      </c>
      <c r="B146" s="1" t="s">
        <v>213</v>
      </c>
      <c r="C146" s="1">
        <v>36514</v>
      </c>
      <c r="D146" s="7" t="str">
        <f t="shared" ref="D146:D151" si="46">IF($B146="N/A","N/A",IF(C146&gt;10,"No",IF(C146&lt;-10,"No","Yes")))</f>
        <v>N/A</v>
      </c>
      <c r="E146" s="1">
        <v>32702</v>
      </c>
      <c r="F146" s="7" t="str">
        <f t="shared" ref="F146:F151" si="47">IF($B146="N/A","N/A",IF(E146&gt;10,"No",IF(E146&lt;-10,"No","Yes")))</f>
        <v>N/A</v>
      </c>
      <c r="G146" s="1">
        <v>33212</v>
      </c>
      <c r="H146" s="7" t="str">
        <f t="shared" ref="H146:H151" si="48">IF($B146="N/A","N/A",IF(G146&gt;10,"No",IF(G146&lt;-10,"No","Yes")))</f>
        <v>N/A</v>
      </c>
      <c r="I146" s="36">
        <v>-10.4</v>
      </c>
      <c r="J146" s="36">
        <v>1.56</v>
      </c>
      <c r="K146" s="28" t="s">
        <v>734</v>
      </c>
      <c r="L146" s="105" t="str">
        <f t="shared" ref="L146:L151" si="49">IF(J146="Div by 0", "N/A", IF(K146="N/A","N/A", IF(J146&gt;VALUE(MID(K146,1,2)), "No", IF(J146&lt;-1*VALUE(MID(K146,1,2)), "No", "Yes"))))</f>
        <v>Yes</v>
      </c>
    </row>
    <row r="147" spans="1:12" x14ac:dyDescent="0.2">
      <c r="A147" s="151" t="s">
        <v>326</v>
      </c>
      <c r="B147" s="30" t="s">
        <v>213</v>
      </c>
      <c r="C147" s="9">
        <v>2.5846813354</v>
      </c>
      <c r="D147" s="7" t="str">
        <f t="shared" si="46"/>
        <v>N/A</v>
      </c>
      <c r="E147" s="9">
        <v>2.3152940244</v>
      </c>
      <c r="F147" s="7" t="str">
        <f t="shared" si="47"/>
        <v>N/A</v>
      </c>
      <c r="G147" s="9">
        <v>2.3480504789999999</v>
      </c>
      <c r="H147" s="7" t="str">
        <f t="shared" si="48"/>
        <v>N/A</v>
      </c>
      <c r="I147" s="36">
        <v>-10.4</v>
      </c>
      <c r="J147" s="36">
        <v>1.415</v>
      </c>
      <c r="K147" s="28" t="s">
        <v>734</v>
      </c>
      <c r="L147" s="105" t="str">
        <f t="shared" si="49"/>
        <v>Yes</v>
      </c>
    </row>
    <row r="148" spans="1:12" x14ac:dyDescent="0.2">
      <c r="A148" s="128" t="s">
        <v>327</v>
      </c>
      <c r="B148" s="30" t="s">
        <v>213</v>
      </c>
      <c r="C148" s="9">
        <v>17.819314119000001</v>
      </c>
      <c r="D148" s="7" t="str">
        <f t="shared" si="46"/>
        <v>N/A</v>
      </c>
      <c r="E148" s="9">
        <v>17.297975601000001</v>
      </c>
      <c r="F148" s="7" t="str">
        <f t="shared" si="47"/>
        <v>N/A</v>
      </c>
      <c r="G148" s="9">
        <v>17.766841589999999</v>
      </c>
      <c r="H148" s="7" t="str">
        <f t="shared" si="48"/>
        <v>N/A</v>
      </c>
      <c r="I148" s="36">
        <v>-2.93</v>
      </c>
      <c r="J148" s="36">
        <v>2.7109999999999999</v>
      </c>
      <c r="K148" s="28" t="s">
        <v>734</v>
      </c>
      <c r="L148" s="105" t="str">
        <f t="shared" si="49"/>
        <v>Yes</v>
      </c>
    </row>
    <row r="149" spans="1:12" x14ac:dyDescent="0.2">
      <c r="A149" s="128" t="s">
        <v>328</v>
      </c>
      <c r="B149" s="30" t="s">
        <v>213</v>
      </c>
      <c r="C149" s="9">
        <v>5.8438901437000004</v>
      </c>
      <c r="D149" s="7" t="str">
        <f t="shared" si="46"/>
        <v>N/A</v>
      </c>
      <c r="E149" s="9">
        <v>4.8084000602000003</v>
      </c>
      <c r="F149" s="7" t="str">
        <f t="shared" si="47"/>
        <v>N/A</v>
      </c>
      <c r="G149" s="9">
        <v>4.9617453222999996</v>
      </c>
      <c r="H149" s="7" t="str">
        <f t="shared" si="48"/>
        <v>N/A</v>
      </c>
      <c r="I149" s="36">
        <v>-17.7</v>
      </c>
      <c r="J149" s="36">
        <v>3.1890000000000001</v>
      </c>
      <c r="K149" s="28" t="s">
        <v>734</v>
      </c>
      <c r="L149" s="105" t="str">
        <f t="shared" si="49"/>
        <v>Yes</v>
      </c>
    </row>
    <row r="150" spans="1:12" x14ac:dyDescent="0.2">
      <c r="A150" s="128" t="s">
        <v>329</v>
      </c>
      <c r="B150" s="30" t="s">
        <v>213</v>
      </c>
      <c r="C150" s="9">
        <v>8.8905526200000001E-2</v>
      </c>
      <c r="D150" s="7" t="str">
        <f t="shared" si="46"/>
        <v>N/A</v>
      </c>
      <c r="E150" s="9">
        <v>4.2287208999999999E-3</v>
      </c>
      <c r="F150" s="7" t="str">
        <f t="shared" si="47"/>
        <v>N/A</v>
      </c>
      <c r="G150" s="9">
        <v>5.8698841999999998E-3</v>
      </c>
      <c r="H150" s="7" t="str">
        <f t="shared" si="48"/>
        <v>N/A</v>
      </c>
      <c r="I150" s="36">
        <v>-95.2</v>
      </c>
      <c r="J150" s="36">
        <v>38.81</v>
      </c>
      <c r="K150" s="28" t="s">
        <v>734</v>
      </c>
      <c r="L150" s="105" t="str">
        <f t="shared" si="49"/>
        <v>No</v>
      </c>
    </row>
    <row r="151" spans="1:12" x14ac:dyDescent="0.2">
      <c r="A151" s="128" t="s">
        <v>330</v>
      </c>
      <c r="B151" s="30" t="s">
        <v>213</v>
      </c>
      <c r="C151" s="9">
        <v>0.1132895423</v>
      </c>
      <c r="D151" s="7" t="str">
        <f t="shared" si="46"/>
        <v>N/A</v>
      </c>
      <c r="E151" s="9">
        <v>1.0709264200000001E-2</v>
      </c>
      <c r="F151" s="7" t="str">
        <f t="shared" si="47"/>
        <v>N/A</v>
      </c>
      <c r="G151" s="9">
        <v>5.1251006100000003E-2</v>
      </c>
      <c r="H151" s="7" t="str">
        <f t="shared" si="48"/>
        <v>N/A</v>
      </c>
      <c r="I151" s="36">
        <v>-90.5</v>
      </c>
      <c r="J151" s="36">
        <v>378.6</v>
      </c>
      <c r="K151" s="28" t="s">
        <v>734</v>
      </c>
      <c r="L151" s="105" t="str">
        <f t="shared" si="49"/>
        <v>No</v>
      </c>
    </row>
    <row r="152" spans="1:12" x14ac:dyDescent="0.2">
      <c r="A152" s="138" t="s">
        <v>999</v>
      </c>
      <c r="B152" s="22" t="s">
        <v>213</v>
      </c>
      <c r="C152" s="23">
        <v>54592</v>
      </c>
      <c r="D152" s="27" t="str">
        <f t="shared" ref="D152:D158" si="50">IF($B152="N/A","N/A",IF(C152&gt;10,"No",IF(C152&lt;-10,"No","Yes")))</f>
        <v>N/A</v>
      </c>
      <c r="E152" s="23">
        <v>42395</v>
      </c>
      <c r="F152" s="27" t="str">
        <f t="shared" ref="F152:F158" si="51">IF($B152="N/A","N/A",IF(E152&gt;10,"No",IF(E152&lt;-10,"No","Yes")))</f>
        <v>N/A</v>
      </c>
      <c r="G152" s="23">
        <v>40419</v>
      </c>
      <c r="H152" s="27" t="str">
        <f t="shared" ref="H152:H158" si="52">IF($B152="N/A","N/A",IF(G152&gt;10,"No",IF(G152&lt;-10,"No","Yes")))</f>
        <v>N/A</v>
      </c>
      <c r="I152" s="8">
        <v>-22.3</v>
      </c>
      <c r="J152" s="8">
        <v>-4.66</v>
      </c>
      <c r="K152" s="28" t="s">
        <v>734</v>
      </c>
      <c r="L152" s="105" t="str">
        <f t="shared" ref="L152:L159" si="53">IF(J152="Div by 0", "N/A", IF(K152="N/A","N/A", IF(J152&gt;VALUE(MID(K152,1,2)), "No", IF(J152&lt;-1*VALUE(MID(K152,1,2)), "No", "Yes"))))</f>
        <v>Yes</v>
      </c>
    </row>
    <row r="153" spans="1:12" x14ac:dyDescent="0.2">
      <c r="A153" s="151" t="s">
        <v>1000</v>
      </c>
      <c r="B153" s="22" t="s">
        <v>213</v>
      </c>
      <c r="C153" s="4">
        <v>3.8643513025999998</v>
      </c>
      <c r="D153" s="27" t="str">
        <f t="shared" si="50"/>
        <v>N/A</v>
      </c>
      <c r="E153" s="4">
        <v>3.0015561789</v>
      </c>
      <c r="F153" s="27" t="str">
        <f t="shared" si="51"/>
        <v>N/A</v>
      </c>
      <c r="G153" s="4">
        <v>2.8575771501</v>
      </c>
      <c r="H153" s="27" t="str">
        <f t="shared" si="52"/>
        <v>N/A</v>
      </c>
      <c r="I153" s="8">
        <v>-22.3</v>
      </c>
      <c r="J153" s="8">
        <v>-4.8</v>
      </c>
      <c r="K153" s="28" t="s">
        <v>734</v>
      </c>
      <c r="L153" s="105" t="str">
        <f t="shared" si="53"/>
        <v>Yes</v>
      </c>
    </row>
    <row r="154" spans="1:12" x14ac:dyDescent="0.2">
      <c r="A154" s="138" t="s">
        <v>1001</v>
      </c>
      <c r="B154" s="22" t="s">
        <v>213</v>
      </c>
      <c r="C154" s="4">
        <v>9.2877645913000002</v>
      </c>
      <c r="D154" s="27" t="str">
        <f t="shared" si="50"/>
        <v>N/A</v>
      </c>
      <c r="E154" s="4">
        <v>9.6881959911000006</v>
      </c>
      <c r="F154" s="27" t="str">
        <f t="shared" si="51"/>
        <v>N/A</v>
      </c>
      <c r="G154" s="4">
        <v>9.3588101873999996</v>
      </c>
      <c r="H154" s="27" t="str">
        <f t="shared" si="52"/>
        <v>N/A</v>
      </c>
      <c r="I154" s="8">
        <v>4.3109999999999999</v>
      </c>
      <c r="J154" s="8">
        <v>-3.4</v>
      </c>
      <c r="K154" s="28" t="s">
        <v>734</v>
      </c>
      <c r="L154" s="105" t="str">
        <f t="shared" si="53"/>
        <v>Yes</v>
      </c>
    </row>
    <row r="155" spans="1:12" x14ac:dyDescent="0.2">
      <c r="A155" s="138" t="s">
        <v>1002</v>
      </c>
      <c r="B155" s="22" t="s">
        <v>213</v>
      </c>
      <c r="C155" s="4">
        <v>13.257389766999999</v>
      </c>
      <c r="D155" s="27" t="str">
        <f t="shared" si="50"/>
        <v>N/A</v>
      </c>
      <c r="E155" s="4">
        <v>11.414256841</v>
      </c>
      <c r="F155" s="27" t="str">
        <f t="shared" si="51"/>
        <v>N/A</v>
      </c>
      <c r="G155" s="4">
        <v>11.180971139</v>
      </c>
      <c r="H155" s="27" t="str">
        <f t="shared" si="52"/>
        <v>N/A</v>
      </c>
      <c r="I155" s="8">
        <v>-13.9</v>
      </c>
      <c r="J155" s="8">
        <v>-2.04</v>
      </c>
      <c r="K155" s="28" t="s">
        <v>734</v>
      </c>
      <c r="L155" s="105" t="str">
        <f t="shared" si="53"/>
        <v>Yes</v>
      </c>
    </row>
    <row r="156" spans="1:12" x14ac:dyDescent="0.2">
      <c r="A156" s="138" t="s">
        <v>1003</v>
      </c>
      <c r="B156" s="22" t="s">
        <v>213</v>
      </c>
      <c r="C156" s="4">
        <v>1.2796416743000001</v>
      </c>
      <c r="D156" s="27" t="str">
        <f t="shared" si="50"/>
        <v>N/A</v>
      </c>
      <c r="E156" s="4">
        <v>0.28596725379999999</v>
      </c>
      <c r="F156" s="27" t="str">
        <f t="shared" si="51"/>
        <v>N/A</v>
      </c>
      <c r="G156" s="4">
        <v>0.28684167620000001</v>
      </c>
      <c r="H156" s="27" t="str">
        <f t="shared" si="52"/>
        <v>N/A</v>
      </c>
      <c r="I156" s="8">
        <v>-77.7</v>
      </c>
      <c r="J156" s="8">
        <v>0.30580000000000002</v>
      </c>
      <c r="K156" s="28" t="s">
        <v>734</v>
      </c>
      <c r="L156" s="105" t="str">
        <f t="shared" si="53"/>
        <v>Yes</v>
      </c>
    </row>
    <row r="157" spans="1:12" x14ac:dyDescent="0.2">
      <c r="A157" s="138" t="s">
        <v>1004</v>
      </c>
      <c r="B157" s="22" t="s">
        <v>213</v>
      </c>
      <c r="C157" s="4">
        <v>0.45780411269999999</v>
      </c>
      <c r="D157" s="27" t="str">
        <f t="shared" si="50"/>
        <v>N/A</v>
      </c>
      <c r="E157" s="4">
        <v>0.17445736849999999</v>
      </c>
      <c r="F157" s="27" t="str">
        <f t="shared" si="51"/>
        <v>N/A</v>
      </c>
      <c r="G157" s="4">
        <v>0.16166424739999999</v>
      </c>
      <c r="H157" s="27" t="str">
        <f t="shared" si="52"/>
        <v>N/A</v>
      </c>
      <c r="I157" s="8">
        <v>-61.9</v>
      </c>
      <c r="J157" s="8">
        <v>-7.33</v>
      </c>
      <c r="K157" s="28" t="s">
        <v>734</v>
      </c>
      <c r="L157" s="105" t="str">
        <f t="shared" si="53"/>
        <v>Yes</v>
      </c>
    </row>
    <row r="158" spans="1:12" x14ac:dyDescent="0.2">
      <c r="A158" s="128" t="s">
        <v>1005</v>
      </c>
      <c r="B158" s="22" t="s">
        <v>213</v>
      </c>
      <c r="C158" s="23">
        <v>2146</v>
      </c>
      <c r="D158" s="27" t="str">
        <f t="shared" si="50"/>
        <v>N/A</v>
      </c>
      <c r="E158" s="23">
        <v>1539</v>
      </c>
      <c r="F158" s="27" t="str">
        <f t="shared" si="51"/>
        <v>N/A</v>
      </c>
      <c r="G158" s="23">
        <v>1523</v>
      </c>
      <c r="H158" s="27" t="str">
        <f t="shared" si="52"/>
        <v>N/A</v>
      </c>
      <c r="I158" s="8">
        <v>-28.3</v>
      </c>
      <c r="J158" s="8">
        <v>-1.04</v>
      </c>
      <c r="K158" s="28" t="s">
        <v>734</v>
      </c>
      <c r="L158" s="105" t="str">
        <f t="shared" si="53"/>
        <v>Yes</v>
      </c>
    </row>
    <row r="159" spans="1:12" ht="25.5" x14ac:dyDescent="0.2">
      <c r="A159" s="138" t="s">
        <v>1006</v>
      </c>
      <c r="B159" s="22" t="s">
        <v>213</v>
      </c>
      <c r="C159" s="23">
        <v>55145</v>
      </c>
      <c r="D159" s="27" t="str">
        <f>IF($B159="N/A","N/A",IF(C159&gt;10,"No",IF(C159&lt;-10,"No","Yes")))</f>
        <v>N/A</v>
      </c>
      <c r="E159" s="23">
        <v>42800</v>
      </c>
      <c r="F159" s="27" t="str">
        <f>IF($B159="N/A","N/A",IF(E159&gt;10,"No",IF(E159&lt;-10,"No","Yes")))</f>
        <v>N/A</v>
      </c>
      <c r="G159" s="23">
        <v>40798</v>
      </c>
      <c r="H159" s="27" t="str">
        <f>IF($B159="N/A","N/A",IF(G159&gt;10,"No",IF(G159&lt;-10,"No","Yes")))</f>
        <v>N/A</v>
      </c>
      <c r="I159" s="8">
        <v>-22.4</v>
      </c>
      <c r="J159" s="8">
        <v>-4.68</v>
      </c>
      <c r="K159" s="28" t="s">
        <v>734</v>
      </c>
      <c r="L159" s="105" t="str">
        <f t="shared" si="53"/>
        <v>Yes</v>
      </c>
    </row>
    <row r="160" spans="1:12" x14ac:dyDescent="0.2">
      <c r="A160" s="137" t="s">
        <v>1007</v>
      </c>
      <c r="B160" s="22" t="s">
        <v>213</v>
      </c>
      <c r="C160" s="23">
        <v>17771</v>
      </c>
      <c r="D160" s="27" t="str">
        <f t="shared" ref="D160:D234" si="54">IF($B160="N/A","N/A",IF(C160&gt;10,"No",IF(C160&lt;-10,"No","Yes")))</f>
        <v>N/A</v>
      </c>
      <c r="E160" s="23">
        <v>17788</v>
      </c>
      <c r="F160" s="27" t="str">
        <f t="shared" ref="F160:F234" si="55">IF($B160="N/A","N/A",IF(E160&gt;10,"No",IF(E160&lt;-10,"No","Yes")))</f>
        <v>N/A</v>
      </c>
      <c r="G160" s="23">
        <v>17971</v>
      </c>
      <c r="H160" s="27" t="str">
        <f t="shared" ref="H160:H223" si="56">IF($B160="N/A","N/A",IF(G160&gt;10,"No",IF(G160&lt;-10,"No","Yes")))</f>
        <v>N/A</v>
      </c>
      <c r="I160" s="8">
        <v>9.5699999999999993E-2</v>
      </c>
      <c r="J160" s="8">
        <v>1.0289999999999999</v>
      </c>
      <c r="K160" s="28" t="s">
        <v>734</v>
      </c>
      <c r="L160" s="105" t="str">
        <f t="shared" ref="L160:L223" si="57">IF(J160="Div by 0", "N/A", IF(K160="N/A","N/A", IF(J160&gt;VALUE(MID(K160,1,2)), "No", IF(J160&lt;-1*VALUE(MID(K160,1,2)), "No", "Yes"))))</f>
        <v>Yes</v>
      </c>
    </row>
    <row r="161" spans="1:12" x14ac:dyDescent="0.2">
      <c r="A161" s="153" t="s">
        <v>71</v>
      </c>
      <c r="B161" s="22" t="s">
        <v>213</v>
      </c>
      <c r="C161" s="4">
        <v>1.2579386539999999</v>
      </c>
      <c r="D161" s="27" t="str">
        <f t="shared" si="54"/>
        <v>N/A</v>
      </c>
      <c r="E161" s="4">
        <v>1.2593862792999999</v>
      </c>
      <c r="F161" s="27" t="str">
        <f t="shared" si="55"/>
        <v>N/A</v>
      </c>
      <c r="G161" s="4">
        <v>1.2705291809999999</v>
      </c>
      <c r="H161" s="27" t="str">
        <f t="shared" si="56"/>
        <v>N/A</v>
      </c>
      <c r="I161" s="8">
        <v>0.11509999999999999</v>
      </c>
      <c r="J161" s="8">
        <v>0.88480000000000003</v>
      </c>
      <c r="K161" s="28" t="s">
        <v>734</v>
      </c>
      <c r="L161" s="105" t="str">
        <f t="shared" si="57"/>
        <v>Yes</v>
      </c>
    </row>
    <row r="162" spans="1:12" x14ac:dyDescent="0.2">
      <c r="A162" s="137" t="s">
        <v>111</v>
      </c>
      <c r="B162" s="22" t="s">
        <v>213</v>
      </c>
      <c r="C162" s="4">
        <v>3.3983516022</v>
      </c>
      <c r="D162" s="27" t="str">
        <f t="shared" si="54"/>
        <v>N/A</v>
      </c>
      <c r="E162" s="4">
        <v>3.4280158229</v>
      </c>
      <c r="F162" s="27" t="str">
        <f t="shared" si="55"/>
        <v>N/A</v>
      </c>
      <c r="G162" s="4">
        <v>3.5486813803000001</v>
      </c>
      <c r="H162" s="27" t="str">
        <f t="shared" si="56"/>
        <v>N/A</v>
      </c>
      <c r="I162" s="8">
        <v>0.87290000000000001</v>
      </c>
      <c r="J162" s="8">
        <v>3.52</v>
      </c>
      <c r="K162" s="28" t="s">
        <v>734</v>
      </c>
      <c r="L162" s="105" t="str">
        <f t="shared" si="57"/>
        <v>Yes</v>
      </c>
    </row>
    <row r="163" spans="1:12" x14ac:dyDescent="0.2">
      <c r="A163" s="137" t="s">
        <v>112</v>
      </c>
      <c r="B163" s="22" t="s">
        <v>213</v>
      </c>
      <c r="C163" s="4">
        <v>5.5730138466000003</v>
      </c>
      <c r="D163" s="27" t="str">
        <f t="shared" si="54"/>
        <v>N/A</v>
      </c>
      <c r="E163" s="4">
        <v>5.5200627889999998</v>
      </c>
      <c r="F163" s="27" t="str">
        <f t="shared" si="55"/>
        <v>N/A</v>
      </c>
      <c r="G163" s="4">
        <v>5.7390433385000001</v>
      </c>
      <c r="H163" s="27" t="str">
        <f t="shared" si="56"/>
        <v>N/A</v>
      </c>
      <c r="I163" s="8">
        <v>-0.95</v>
      </c>
      <c r="J163" s="8">
        <v>3.9670000000000001</v>
      </c>
      <c r="K163" s="28" t="s">
        <v>734</v>
      </c>
      <c r="L163" s="105" t="str">
        <f t="shared" si="57"/>
        <v>Yes</v>
      </c>
    </row>
    <row r="164" spans="1:12" x14ac:dyDescent="0.2">
      <c r="A164" s="137" t="s">
        <v>113</v>
      </c>
      <c r="B164" s="22" t="s">
        <v>213</v>
      </c>
      <c r="C164" s="4">
        <v>1.3127862800000001E-2</v>
      </c>
      <c r="D164" s="27" t="str">
        <f t="shared" si="54"/>
        <v>N/A</v>
      </c>
      <c r="E164" s="4">
        <v>1.14968351E-2</v>
      </c>
      <c r="F164" s="27" t="str">
        <f t="shared" si="55"/>
        <v>N/A</v>
      </c>
      <c r="G164" s="4">
        <v>1.0696233499999999E-2</v>
      </c>
      <c r="H164" s="27" t="str">
        <f t="shared" si="56"/>
        <v>N/A</v>
      </c>
      <c r="I164" s="8">
        <v>-12.4</v>
      </c>
      <c r="J164" s="8">
        <v>-6.96</v>
      </c>
      <c r="K164" s="28" t="s">
        <v>734</v>
      </c>
      <c r="L164" s="105" t="str">
        <f t="shared" si="57"/>
        <v>Yes</v>
      </c>
    </row>
    <row r="165" spans="1:12" x14ac:dyDescent="0.2">
      <c r="A165" s="137" t="s">
        <v>114</v>
      </c>
      <c r="B165" s="22" t="s">
        <v>213</v>
      </c>
      <c r="C165" s="4">
        <v>3.5738030000000002E-4</v>
      </c>
      <c r="D165" s="27" t="str">
        <f t="shared" si="54"/>
        <v>N/A</v>
      </c>
      <c r="E165" s="4">
        <v>6.9092030000000003E-4</v>
      </c>
      <c r="F165" s="27" t="str">
        <f t="shared" si="55"/>
        <v>N/A</v>
      </c>
      <c r="G165" s="4">
        <v>4.1275977999999996E-3</v>
      </c>
      <c r="H165" s="27" t="str">
        <f t="shared" si="56"/>
        <v>N/A</v>
      </c>
      <c r="I165" s="8">
        <v>93.33</v>
      </c>
      <c r="J165" s="8">
        <v>497.4</v>
      </c>
      <c r="K165" s="28" t="s">
        <v>734</v>
      </c>
      <c r="L165" s="105" t="str">
        <f t="shared" si="57"/>
        <v>No</v>
      </c>
    </row>
    <row r="166" spans="1:12" x14ac:dyDescent="0.2">
      <c r="A166" s="137" t="s">
        <v>426</v>
      </c>
      <c r="B166" s="22" t="s">
        <v>213</v>
      </c>
      <c r="C166" s="23">
        <v>3935</v>
      </c>
      <c r="D166" s="27" t="str">
        <f>IF($B166="N/A","N/A",IF(C166&gt;10,"No",IF(C166&lt;-10,"No","Yes")))</f>
        <v>N/A</v>
      </c>
      <c r="E166" s="23">
        <v>4021</v>
      </c>
      <c r="F166" s="27" t="str">
        <f>IF($B166="N/A","N/A",IF(E166&gt;10,"No",IF(E166&lt;-10,"No","Yes")))</f>
        <v>N/A</v>
      </c>
      <c r="G166" s="23">
        <v>4153</v>
      </c>
      <c r="H166" s="27" t="str">
        <f>IF($B166="N/A","N/A",IF(G166&gt;10,"No",IF(G166&lt;-10,"No","Yes")))</f>
        <v>N/A</v>
      </c>
      <c r="I166" s="8">
        <v>2.1859999999999999</v>
      </c>
      <c r="J166" s="8">
        <v>3.2829999999999999</v>
      </c>
      <c r="K166" s="28" t="s">
        <v>734</v>
      </c>
      <c r="L166" s="105" t="str">
        <f t="shared" si="57"/>
        <v>Yes</v>
      </c>
    </row>
    <row r="167" spans="1:12" x14ac:dyDescent="0.2">
      <c r="A167" s="137" t="s">
        <v>427</v>
      </c>
      <c r="B167" s="22" t="s">
        <v>213</v>
      </c>
      <c r="C167" s="23">
        <v>114</v>
      </c>
      <c r="D167" s="27" t="str">
        <f>IF($B167="N/A","N/A",IF(C167&gt;10,"No",IF(C167&lt;-10,"No","Yes")))</f>
        <v>N/A</v>
      </c>
      <c r="E167" s="23">
        <v>104</v>
      </c>
      <c r="F167" s="27" t="str">
        <f>IF($B167="N/A","N/A",IF(E167&gt;10,"No",IF(E167&lt;-10,"No","Yes")))</f>
        <v>N/A</v>
      </c>
      <c r="G167" s="23">
        <v>87</v>
      </c>
      <c r="H167" s="27" t="str">
        <f>IF($B167="N/A","N/A",IF(G167&gt;10,"No",IF(G167&lt;-10,"No","Yes")))</f>
        <v>N/A</v>
      </c>
      <c r="I167" s="8">
        <v>-8.77</v>
      </c>
      <c r="J167" s="8">
        <v>-16.3</v>
      </c>
      <c r="K167" s="28" t="s">
        <v>734</v>
      </c>
      <c r="L167" s="105" t="str">
        <f t="shared" si="57"/>
        <v>Yes</v>
      </c>
    </row>
    <row r="168" spans="1:12" x14ac:dyDescent="0.2">
      <c r="A168" s="137" t="s">
        <v>428</v>
      </c>
      <c r="B168" s="22" t="s">
        <v>213</v>
      </c>
      <c r="C168" s="23">
        <v>6258</v>
      </c>
      <c r="D168" s="27" t="str">
        <f>IF($B168="N/A","N/A",IF(C168&gt;10,"No",IF(C168&lt;-10,"No","Yes")))</f>
        <v>N/A</v>
      </c>
      <c r="E168" s="23">
        <v>6422</v>
      </c>
      <c r="F168" s="27" t="str">
        <f>IF($B168="N/A","N/A",IF(E168&gt;10,"No",IF(E168&lt;-10,"No","Yes")))</f>
        <v>N/A</v>
      </c>
      <c r="G168" s="23">
        <v>6613</v>
      </c>
      <c r="H168" s="27" t="str">
        <f>IF($B168="N/A","N/A",IF(G168&gt;10,"No",IF(G168&lt;-10,"No","Yes")))</f>
        <v>N/A</v>
      </c>
      <c r="I168" s="8">
        <v>2.621</v>
      </c>
      <c r="J168" s="8">
        <v>2.9740000000000002</v>
      </c>
      <c r="K168" s="28" t="s">
        <v>734</v>
      </c>
      <c r="L168" s="105" t="str">
        <f t="shared" si="57"/>
        <v>Yes</v>
      </c>
    </row>
    <row r="169" spans="1:12" x14ac:dyDescent="0.2">
      <c r="A169" s="137" t="s">
        <v>429</v>
      </c>
      <c r="B169" s="22" t="s">
        <v>213</v>
      </c>
      <c r="C169" s="23">
        <v>7362</v>
      </c>
      <c r="D169" s="27" t="str">
        <f>IF($B169="N/A","N/A",IF(C169&gt;10,"No",IF(C169&lt;-10,"No","Yes")))</f>
        <v>N/A</v>
      </c>
      <c r="E169" s="23">
        <v>7152</v>
      </c>
      <c r="F169" s="27" t="str">
        <f>IF($B169="N/A","N/A",IF(E169&gt;10,"No",IF(E169&lt;-10,"No","Yes")))</f>
        <v>N/A</v>
      </c>
      <c r="G169" s="23">
        <v>7024</v>
      </c>
      <c r="H169" s="27" t="str">
        <f>IF($B169="N/A","N/A",IF(G169&gt;10,"No",IF(G169&lt;-10,"No","Yes")))</f>
        <v>N/A</v>
      </c>
      <c r="I169" s="8">
        <v>-2.85</v>
      </c>
      <c r="J169" s="8">
        <v>-1.79</v>
      </c>
      <c r="K169" s="28" t="s">
        <v>734</v>
      </c>
      <c r="L169" s="105" t="str">
        <f t="shared" si="57"/>
        <v>Yes</v>
      </c>
    </row>
    <row r="170" spans="1:12" x14ac:dyDescent="0.2">
      <c r="A170" s="137" t="s">
        <v>1734</v>
      </c>
      <c r="B170" s="22" t="s">
        <v>213</v>
      </c>
      <c r="C170" s="23">
        <v>102</v>
      </c>
      <c r="D170" s="27" t="str">
        <f>IF($B170="N/A","N/A",IF(C170&gt;10,"No",IF(C170&lt;-10,"No","Yes")))</f>
        <v>N/A</v>
      </c>
      <c r="E170" s="23">
        <v>89</v>
      </c>
      <c r="F170" s="27" t="str">
        <f>IF($B170="N/A","N/A",IF(E170&gt;10,"No",IF(E170&lt;-10,"No","Yes")))</f>
        <v>N/A</v>
      </c>
      <c r="G170" s="23">
        <v>94</v>
      </c>
      <c r="H170" s="27" t="str">
        <f>IF($B170="N/A","N/A",IF(G170&gt;10,"No",IF(G170&lt;-10,"No","Yes")))</f>
        <v>N/A</v>
      </c>
      <c r="I170" s="8">
        <v>-12.7</v>
      </c>
      <c r="J170" s="8">
        <v>5.6180000000000003</v>
      </c>
      <c r="K170" s="28" t="s">
        <v>734</v>
      </c>
      <c r="L170" s="105" t="str">
        <f t="shared" si="57"/>
        <v>Yes</v>
      </c>
    </row>
    <row r="171" spans="1:12" x14ac:dyDescent="0.2">
      <c r="A171" s="151" t="s">
        <v>1008</v>
      </c>
      <c r="B171" s="22" t="s">
        <v>213</v>
      </c>
      <c r="C171" s="23">
        <v>5755</v>
      </c>
      <c r="D171" s="27" t="str">
        <f t="shared" si="54"/>
        <v>N/A</v>
      </c>
      <c r="E171" s="23">
        <v>6002</v>
      </c>
      <c r="F171" s="27" t="str">
        <f t="shared" si="55"/>
        <v>N/A</v>
      </c>
      <c r="G171" s="23">
        <v>6248</v>
      </c>
      <c r="H171" s="27" t="str">
        <f t="shared" si="56"/>
        <v>N/A</v>
      </c>
      <c r="I171" s="8">
        <v>4.2919999999999998</v>
      </c>
      <c r="J171" s="8">
        <v>4.0990000000000002</v>
      </c>
      <c r="K171" s="28" t="s">
        <v>734</v>
      </c>
      <c r="L171" s="105" t="str">
        <f t="shared" si="57"/>
        <v>Yes</v>
      </c>
    </row>
    <row r="172" spans="1:12" x14ac:dyDescent="0.2">
      <c r="A172" s="137" t="s">
        <v>1009</v>
      </c>
      <c r="B172" s="22" t="s">
        <v>213</v>
      </c>
      <c r="C172" s="23">
        <v>3603</v>
      </c>
      <c r="D172" s="27" t="str">
        <f>IF($B172="N/A","N/A",IF(C172&gt;10,"No",IF(C172&lt;-10,"No","Yes")))</f>
        <v>N/A</v>
      </c>
      <c r="E172" s="23">
        <v>3647</v>
      </c>
      <c r="F172" s="27" t="str">
        <f>IF($B172="N/A","N/A",IF(E172&gt;10,"No",IF(E172&lt;-10,"No","Yes")))</f>
        <v>N/A</v>
      </c>
      <c r="G172" s="23">
        <v>3743</v>
      </c>
      <c r="H172" s="27" t="str">
        <f>IF($B172="N/A","N/A",IF(G172&gt;10,"No",IF(G172&lt;-10,"No","Yes")))</f>
        <v>N/A</v>
      </c>
      <c r="I172" s="8">
        <v>1.2210000000000001</v>
      </c>
      <c r="J172" s="8">
        <v>2.6320000000000001</v>
      </c>
      <c r="K172" s="28" t="s">
        <v>734</v>
      </c>
      <c r="L172" s="105" t="str">
        <f t="shared" si="57"/>
        <v>Yes</v>
      </c>
    </row>
    <row r="173" spans="1:12" x14ac:dyDescent="0.2">
      <c r="A173" s="137" t="s">
        <v>1010</v>
      </c>
      <c r="B173" s="22" t="s">
        <v>213</v>
      </c>
      <c r="C173" s="23">
        <v>103</v>
      </c>
      <c r="D173" s="27" t="str">
        <f>IF($B173="N/A","N/A",IF(C173&gt;10,"No",IF(C173&lt;-10,"No","Yes")))</f>
        <v>N/A</v>
      </c>
      <c r="E173" s="23">
        <v>96</v>
      </c>
      <c r="F173" s="27" t="str">
        <f>IF($B173="N/A","N/A",IF(E173&gt;10,"No",IF(E173&lt;-10,"No","Yes")))</f>
        <v>N/A</v>
      </c>
      <c r="G173" s="23">
        <v>81</v>
      </c>
      <c r="H173" s="27" t="str">
        <f>IF($B173="N/A","N/A",IF(G173&gt;10,"No",IF(G173&lt;-10,"No","Yes")))</f>
        <v>N/A</v>
      </c>
      <c r="I173" s="8">
        <v>-6.8</v>
      </c>
      <c r="J173" s="8">
        <v>-15.6</v>
      </c>
      <c r="K173" s="28" t="s">
        <v>734</v>
      </c>
      <c r="L173" s="105" t="str">
        <f t="shared" si="57"/>
        <v>Yes</v>
      </c>
    </row>
    <row r="174" spans="1:12" ht="25.5" x14ac:dyDescent="0.2">
      <c r="A174" s="137" t="s">
        <v>1011</v>
      </c>
      <c r="B174" s="22" t="s">
        <v>213</v>
      </c>
      <c r="C174" s="23">
        <v>1310</v>
      </c>
      <c r="D174" s="27" t="str">
        <f>IF($B174="N/A","N/A",IF(C174&gt;10,"No",IF(C174&lt;-10,"No","Yes")))</f>
        <v>N/A</v>
      </c>
      <c r="E174" s="23">
        <v>1432</v>
      </c>
      <c r="F174" s="27" t="str">
        <f>IF($B174="N/A","N/A",IF(E174&gt;10,"No",IF(E174&lt;-10,"No","Yes")))</f>
        <v>N/A</v>
      </c>
      <c r="G174" s="23">
        <v>1542</v>
      </c>
      <c r="H174" s="27" t="str">
        <f>IF($B174="N/A","N/A",IF(G174&gt;10,"No",IF(G174&lt;-10,"No","Yes")))</f>
        <v>N/A</v>
      </c>
      <c r="I174" s="8">
        <v>9.3130000000000006</v>
      </c>
      <c r="J174" s="8">
        <v>7.6820000000000004</v>
      </c>
      <c r="K174" s="28" t="s">
        <v>734</v>
      </c>
      <c r="L174" s="105" t="str">
        <f t="shared" si="57"/>
        <v>Yes</v>
      </c>
    </row>
    <row r="175" spans="1:12" ht="25.5" x14ac:dyDescent="0.2">
      <c r="A175" s="137" t="s">
        <v>1012</v>
      </c>
      <c r="B175" s="22" t="s">
        <v>213</v>
      </c>
      <c r="C175" s="23">
        <v>739</v>
      </c>
      <c r="D175" s="27" t="str">
        <f>IF($B175="N/A","N/A",IF(C175&gt;10,"No",IF(C175&lt;-10,"No","Yes")))</f>
        <v>N/A</v>
      </c>
      <c r="E175" s="23">
        <v>827</v>
      </c>
      <c r="F175" s="27" t="str">
        <f>IF($B175="N/A","N/A",IF(E175&gt;10,"No",IF(E175&lt;-10,"No","Yes")))</f>
        <v>N/A</v>
      </c>
      <c r="G175" s="23">
        <v>870</v>
      </c>
      <c r="H175" s="27" t="str">
        <f>IF($B175="N/A","N/A",IF(G175&gt;10,"No",IF(G175&lt;-10,"No","Yes")))</f>
        <v>N/A</v>
      </c>
      <c r="I175" s="8">
        <v>11.91</v>
      </c>
      <c r="J175" s="8">
        <v>5.2</v>
      </c>
      <c r="K175" s="28" t="s">
        <v>734</v>
      </c>
      <c r="L175" s="105" t="str">
        <f t="shared" si="57"/>
        <v>Yes</v>
      </c>
    </row>
    <row r="176" spans="1:12" ht="25.5" x14ac:dyDescent="0.2">
      <c r="A176" s="137" t="s">
        <v>1735</v>
      </c>
      <c r="B176" s="22" t="s">
        <v>213</v>
      </c>
      <c r="C176" s="23">
        <v>0</v>
      </c>
      <c r="D176" s="27" t="str">
        <f>IF($B176="N/A","N/A",IF(C176&gt;10,"No",IF(C176&lt;-10,"No","Yes")))</f>
        <v>N/A</v>
      </c>
      <c r="E176" s="23">
        <v>0</v>
      </c>
      <c r="F176" s="27" t="str">
        <f>IF($B176="N/A","N/A",IF(E176&gt;10,"No",IF(E176&lt;-10,"No","Yes")))</f>
        <v>N/A</v>
      </c>
      <c r="G176" s="23">
        <v>12</v>
      </c>
      <c r="H176" s="27" t="str">
        <f>IF($B176="N/A","N/A",IF(G176&gt;10,"No",IF(G176&lt;-10,"No","Yes")))</f>
        <v>N/A</v>
      </c>
      <c r="I176" s="8" t="s">
        <v>1748</v>
      </c>
      <c r="J176" s="8" t="s">
        <v>1748</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12016</v>
      </c>
      <c r="D201" s="7" t="str">
        <f t="shared" si="54"/>
        <v>N/A</v>
      </c>
      <c r="E201" s="1">
        <v>11786</v>
      </c>
      <c r="F201" s="7" t="str">
        <f t="shared" si="55"/>
        <v>N/A</v>
      </c>
      <c r="G201" s="1">
        <v>11723</v>
      </c>
      <c r="H201" s="7" t="str">
        <f t="shared" si="56"/>
        <v>N/A</v>
      </c>
      <c r="I201" s="36">
        <v>-1.91</v>
      </c>
      <c r="J201" s="36">
        <v>-0.53500000000000003</v>
      </c>
      <c r="K201" s="30" t="s">
        <v>734</v>
      </c>
      <c r="L201" s="158" t="str">
        <f t="shared" si="57"/>
        <v>Yes</v>
      </c>
    </row>
    <row r="202" spans="1:12" x14ac:dyDescent="0.2">
      <c r="A202" s="137" t="s">
        <v>1034</v>
      </c>
      <c r="B202" s="22" t="s">
        <v>213</v>
      </c>
      <c r="C202" s="23">
        <v>332</v>
      </c>
      <c r="D202" s="27" t="str">
        <f t="shared" si="54"/>
        <v>N/A</v>
      </c>
      <c r="E202" s="23">
        <v>374</v>
      </c>
      <c r="F202" s="27" t="str">
        <f t="shared" si="55"/>
        <v>N/A</v>
      </c>
      <c r="G202" s="23">
        <v>410</v>
      </c>
      <c r="H202" s="27" t="str">
        <f t="shared" si="56"/>
        <v>N/A</v>
      </c>
      <c r="I202" s="8">
        <v>12.65</v>
      </c>
      <c r="J202" s="8">
        <v>9.6259999999999994</v>
      </c>
      <c r="K202" s="28" t="s">
        <v>734</v>
      </c>
      <c r="L202" s="105" t="str">
        <f t="shared" si="57"/>
        <v>Yes</v>
      </c>
    </row>
    <row r="203" spans="1:12" x14ac:dyDescent="0.2">
      <c r="A203" s="137" t="s">
        <v>1035</v>
      </c>
      <c r="B203" s="22" t="s">
        <v>213</v>
      </c>
      <c r="C203" s="23">
        <v>11</v>
      </c>
      <c r="D203" s="27" t="str">
        <f t="shared" si="54"/>
        <v>N/A</v>
      </c>
      <c r="E203" s="23">
        <v>11</v>
      </c>
      <c r="F203" s="27" t="str">
        <f t="shared" si="55"/>
        <v>N/A</v>
      </c>
      <c r="G203" s="23">
        <v>11</v>
      </c>
      <c r="H203" s="27" t="str">
        <f t="shared" si="56"/>
        <v>N/A</v>
      </c>
      <c r="I203" s="8">
        <v>-27.3</v>
      </c>
      <c r="J203" s="8">
        <v>-25</v>
      </c>
      <c r="K203" s="28" t="s">
        <v>734</v>
      </c>
      <c r="L203" s="105" t="str">
        <f t="shared" si="57"/>
        <v>Yes</v>
      </c>
    </row>
    <row r="204" spans="1:12" ht="25.5" x14ac:dyDescent="0.2">
      <c r="A204" s="137" t="s">
        <v>1036</v>
      </c>
      <c r="B204" s="22" t="s">
        <v>213</v>
      </c>
      <c r="C204" s="23">
        <v>4948</v>
      </c>
      <c r="D204" s="27" t="str">
        <f t="shared" si="54"/>
        <v>N/A</v>
      </c>
      <c r="E204" s="23">
        <v>4990</v>
      </c>
      <c r="F204" s="27" t="str">
        <f t="shared" si="55"/>
        <v>N/A</v>
      </c>
      <c r="G204" s="23">
        <v>5071</v>
      </c>
      <c r="H204" s="27" t="str">
        <f t="shared" si="56"/>
        <v>N/A</v>
      </c>
      <c r="I204" s="8">
        <v>0.8488</v>
      </c>
      <c r="J204" s="8">
        <v>1.623</v>
      </c>
      <c r="K204" s="28" t="s">
        <v>734</v>
      </c>
      <c r="L204" s="105" t="str">
        <f t="shared" si="57"/>
        <v>Yes</v>
      </c>
    </row>
    <row r="205" spans="1:12" ht="25.5" x14ac:dyDescent="0.2">
      <c r="A205" s="137" t="s">
        <v>1037</v>
      </c>
      <c r="B205" s="22" t="s">
        <v>213</v>
      </c>
      <c r="C205" s="23">
        <v>6623</v>
      </c>
      <c r="D205" s="27" t="str">
        <f t="shared" si="54"/>
        <v>N/A</v>
      </c>
      <c r="E205" s="23">
        <v>6325</v>
      </c>
      <c r="F205" s="27" t="str">
        <f t="shared" si="55"/>
        <v>N/A</v>
      </c>
      <c r="G205" s="23">
        <v>6154</v>
      </c>
      <c r="H205" s="27" t="str">
        <f t="shared" si="56"/>
        <v>N/A</v>
      </c>
      <c r="I205" s="8">
        <v>-4.5</v>
      </c>
      <c r="J205" s="8">
        <v>-2.7</v>
      </c>
      <c r="K205" s="28" t="s">
        <v>734</v>
      </c>
      <c r="L205" s="105" t="str">
        <f t="shared" si="57"/>
        <v>Yes</v>
      </c>
    </row>
    <row r="206" spans="1:12" ht="25.5" x14ac:dyDescent="0.2">
      <c r="A206" s="137" t="s">
        <v>1740</v>
      </c>
      <c r="B206" s="22" t="s">
        <v>213</v>
      </c>
      <c r="C206" s="23">
        <v>102</v>
      </c>
      <c r="D206" s="27" t="str">
        <f t="shared" si="54"/>
        <v>N/A</v>
      </c>
      <c r="E206" s="23">
        <v>89</v>
      </c>
      <c r="F206" s="27" t="str">
        <f t="shared" si="55"/>
        <v>N/A</v>
      </c>
      <c r="G206" s="23">
        <v>82</v>
      </c>
      <c r="H206" s="27" t="str">
        <f t="shared" si="56"/>
        <v>N/A</v>
      </c>
      <c r="I206" s="8">
        <v>-12.7</v>
      </c>
      <c r="J206" s="8">
        <v>-7.87</v>
      </c>
      <c r="K206" s="28" t="s">
        <v>734</v>
      </c>
      <c r="L206" s="105" t="str">
        <f t="shared" si="57"/>
        <v>Yes</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3.4719486804000002</v>
      </c>
      <c r="D231" s="27" t="str">
        <f>IF($B231="N/A","N/A",IF(C231&lt;15,"Yes","No"))</f>
        <v>Yes</v>
      </c>
      <c r="E231" s="4">
        <v>2.5860130424999999</v>
      </c>
      <c r="F231" s="27" t="str">
        <f>IF($B231="N/A","N/A",IF(E231&lt;15,"Yes","No"))</f>
        <v>Yes</v>
      </c>
      <c r="G231" s="4">
        <v>2.337098659</v>
      </c>
      <c r="H231" s="27" t="str">
        <f>IF($B231="N/A","N/A",IF(G231&lt;15,"Yes","No"))</f>
        <v>Yes</v>
      </c>
      <c r="I231" s="8">
        <v>-25.5</v>
      </c>
      <c r="J231" s="8">
        <v>-9.6300000000000008</v>
      </c>
      <c r="K231" s="28" t="s">
        <v>734</v>
      </c>
      <c r="L231" s="105" t="str">
        <f t="shared" si="59"/>
        <v>Yes</v>
      </c>
    </row>
    <row r="232" spans="1:12" x14ac:dyDescent="0.2">
      <c r="A232" s="138" t="s">
        <v>1059</v>
      </c>
      <c r="B232" s="22" t="s">
        <v>213</v>
      </c>
      <c r="C232" s="23">
        <v>14027</v>
      </c>
      <c r="D232" s="27" t="str">
        <f t="shared" ref="D232" si="60">IF($B232="N/A","N/A",IF(C232&gt;10,"No",IF(C232&lt;-10,"No","Yes")))</f>
        <v>N/A</v>
      </c>
      <c r="E232" s="23">
        <v>1700</v>
      </c>
      <c r="F232" s="27" t="str">
        <f t="shared" ref="F232" si="61">IF($B232="N/A","N/A",IF(E232&gt;10,"No",IF(E232&lt;-10,"No","Yes")))</f>
        <v>N/A</v>
      </c>
      <c r="G232" s="23">
        <v>2052</v>
      </c>
      <c r="H232" s="27" t="str">
        <f t="shared" ref="H232" si="62">IF($B232="N/A","N/A",IF(G232&gt;10,"No",IF(G232&lt;-10,"No","Yes")))</f>
        <v>N/A</v>
      </c>
      <c r="I232" s="8">
        <v>-87.9</v>
      </c>
      <c r="J232" s="8">
        <v>20.71</v>
      </c>
      <c r="K232" s="28" t="s">
        <v>734</v>
      </c>
      <c r="L232" s="105" t="str">
        <f t="shared" si="59"/>
        <v>Yes</v>
      </c>
    </row>
    <row r="233" spans="1:12" ht="25.5" x14ac:dyDescent="0.2">
      <c r="A233" s="138" t="s">
        <v>1060</v>
      </c>
      <c r="B233" s="22" t="s">
        <v>279</v>
      </c>
      <c r="C233" s="4">
        <v>44.985728489000003</v>
      </c>
      <c r="D233" s="27" t="str">
        <f>IF($B233="N/A","N/A",IF(C233&lt;10,"Yes","No"))</f>
        <v>No</v>
      </c>
      <c r="E233" s="4">
        <v>8.9342022283000002</v>
      </c>
      <c r="F233" s="27" t="str">
        <f>IF($B233="N/A","N/A",IF(E233&lt;10,"Yes","No"))</f>
        <v>Yes</v>
      </c>
      <c r="G233" s="4">
        <v>10.467785543</v>
      </c>
      <c r="H233" s="27" t="str">
        <f>IF($B233="N/A","N/A",IF(G233&lt;10,"Yes","No"))</f>
        <v>No</v>
      </c>
      <c r="I233" s="8">
        <v>-80.099999999999994</v>
      </c>
      <c r="J233" s="8">
        <v>17.170000000000002</v>
      </c>
      <c r="K233" s="28" t="s">
        <v>734</v>
      </c>
      <c r="L233" s="105" t="str">
        <f t="shared" si="59"/>
        <v>Yes</v>
      </c>
    </row>
    <row r="234" spans="1:12" x14ac:dyDescent="0.2">
      <c r="A234" s="128" t="s">
        <v>72</v>
      </c>
      <c r="B234" s="22" t="s">
        <v>213</v>
      </c>
      <c r="C234" s="4">
        <v>8.0074278318999994</v>
      </c>
      <c r="D234" s="27" t="str">
        <f t="shared" si="54"/>
        <v>N/A</v>
      </c>
      <c r="E234" s="4">
        <v>1.1580841016000001</v>
      </c>
      <c r="F234" s="27" t="str">
        <f t="shared" si="55"/>
        <v>N/A</v>
      </c>
      <c r="G234" s="4">
        <v>2.2870179733999998</v>
      </c>
      <c r="H234" s="27" t="str">
        <f>IF($B234="N/A","N/A",IF(G234&gt;10,"No",IF(G234&lt;-10,"No","Yes")))</f>
        <v>N/A</v>
      </c>
      <c r="I234" s="8">
        <v>-85.5</v>
      </c>
      <c r="J234" s="8">
        <v>97.48</v>
      </c>
      <c r="K234" s="28" t="s">
        <v>734</v>
      </c>
      <c r="L234" s="105" t="str">
        <f t="shared" si="59"/>
        <v>No</v>
      </c>
    </row>
    <row r="235" spans="1:12" ht="25.5" x14ac:dyDescent="0.2">
      <c r="A235" s="138" t="s">
        <v>1061</v>
      </c>
      <c r="B235" s="22" t="s">
        <v>289</v>
      </c>
      <c r="C235" s="5">
        <v>3.2524900118</v>
      </c>
      <c r="D235" s="27" t="str">
        <f>IF($B235="N/A","N/A",IF(C235&lt;15,"Yes","No"))</f>
        <v>Yes</v>
      </c>
      <c r="E235" s="5">
        <v>2.4567123903999999</v>
      </c>
      <c r="F235" s="27" t="str">
        <f>IF($B235="N/A","N/A",IF(E235&lt;15,"Yes","No"))</f>
        <v>Yes</v>
      </c>
      <c r="G235" s="5">
        <v>2.2369372879</v>
      </c>
      <c r="H235" s="27" t="str">
        <f>IF($B235="N/A","N/A",IF(G235&lt;15,"Yes","No"))</f>
        <v>Yes</v>
      </c>
      <c r="I235" s="8">
        <v>-24.5</v>
      </c>
      <c r="J235" s="8">
        <v>-8.9499999999999993</v>
      </c>
      <c r="K235" s="28" t="s">
        <v>734</v>
      </c>
      <c r="L235" s="105" t="str">
        <f t="shared" si="59"/>
        <v>Yes</v>
      </c>
    </row>
    <row r="236" spans="1:12" ht="25.5" x14ac:dyDescent="0.2">
      <c r="A236" s="138" t="s">
        <v>152</v>
      </c>
      <c r="B236" s="22" t="s">
        <v>213</v>
      </c>
      <c r="C236" s="23">
        <v>231</v>
      </c>
      <c r="D236" s="27" t="str">
        <f>IF($B236="N/A","N/A",IF(C236&gt;10,"No",IF(C236&lt;-10,"No","Yes")))</f>
        <v>N/A</v>
      </c>
      <c r="E236" s="23">
        <v>174</v>
      </c>
      <c r="F236" s="27" t="str">
        <f>IF($B236="N/A","N/A",IF(E236&gt;10,"No",IF(E236&lt;-10,"No","Yes")))</f>
        <v>N/A</v>
      </c>
      <c r="G236" s="23">
        <v>206</v>
      </c>
      <c r="H236" s="27" t="str">
        <f>IF($B236="N/A","N/A",IF(G236&gt;10,"No",IF(G236&lt;-10,"No","Yes")))</f>
        <v>N/A</v>
      </c>
      <c r="I236" s="8">
        <v>-24.7</v>
      </c>
      <c r="J236" s="8">
        <v>18.39</v>
      </c>
      <c r="K236" s="28" t="s">
        <v>734</v>
      </c>
      <c r="L236" s="105" t="str">
        <f>IF(J236="Div by 0", "N/A", IF(K236="N/A","N/A", IF(J236&gt;VALUE(MID(K236,1,2)), "No", IF(J236&lt;-1*VALUE(MID(K236,1,2)), "No", "Yes"))))</f>
        <v>Yes</v>
      </c>
    </row>
    <row r="237" spans="1:12" x14ac:dyDescent="0.2">
      <c r="A237" s="138" t="s">
        <v>1062</v>
      </c>
      <c r="B237" s="22" t="s">
        <v>213</v>
      </c>
      <c r="C237" s="23">
        <v>31181</v>
      </c>
      <c r="D237" s="27" t="str">
        <f t="shared" ref="D237:D242" si="63">IF($B237="N/A","N/A",IF(C237&gt;10,"No",IF(C237&lt;-10,"No","Yes")))</f>
        <v>N/A</v>
      </c>
      <c r="E237" s="23">
        <v>19028</v>
      </c>
      <c r="F237" s="27" t="str">
        <f t="shared" ref="F237:F242" si="64">IF($B237="N/A","N/A",IF(E237&gt;10,"No",IF(E237&lt;-10,"No","Yes")))</f>
        <v>N/A</v>
      </c>
      <c r="G237" s="23">
        <v>19603</v>
      </c>
      <c r="H237" s="27" t="str">
        <f>IF($B237="N/A","N/A",IF(G237&gt;10,"No",IF(G237&lt;-10,"No","Yes")))</f>
        <v>N/A</v>
      </c>
      <c r="I237" s="8">
        <v>-39</v>
      </c>
      <c r="J237" s="8">
        <v>3.0219999999999998</v>
      </c>
      <c r="K237" s="28" t="s">
        <v>734</v>
      </c>
      <c r="L237" s="105" t="str">
        <f>IF(J237="Div by 0", "N/A", IF(OR(J237="N/A",K237="N/A"),"N/A", IF(J237&gt;VALUE(MID(K237,1,2)), "No", IF(J237&lt;-1*VALUE(MID(K237,1,2)), "No", "Yes"))))</f>
        <v>Yes</v>
      </c>
    </row>
    <row r="238" spans="1:12" ht="25.5" x14ac:dyDescent="0.2">
      <c r="A238" s="138" t="s">
        <v>1063</v>
      </c>
      <c r="B238" s="22" t="s">
        <v>213</v>
      </c>
      <c r="C238" s="4">
        <v>98.508806481999997</v>
      </c>
      <c r="D238" s="27" t="str">
        <f t="shared" si="63"/>
        <v>N/A</v>
      </c>
      <c r="E238" s="4">
        <v>98.931864177999998</v>
      </c>
      <c r="F238" s="27" t="str">
        <f t="shared" si="64"/>
        <v>N/A</v>
      </c>
      <c r="G238" s="4">
        <v>100</v>
      </c>
      <c r="H238" s="27" t="str">
        <f t="shared" ref="H238:H242" si="65">IF($B238="N/A","N/A",IF(G238&gt;10,"No",IF(G238&lt;-10,"No","Yes")))</f>
        <v>N/A</v>
      </c>
      <c r="I238" s="8">
        <v>0.42949999999999999</v>
      </c>
      <c r="J238" s="8">
        <v>1.08</v>
      </c>
      <c r="K238" s="28" t="s">
        <v>213</v>
      </c>
      <c r="L238" s="105" t="str">
        <f t="shared" ref="L238:L242" si="66">IF(J238="Div by 0", "N/A", IF(OR(J238="N/A",K238="N/A"),"N/A", IF(J238&gt;VALUE(MID(K238,1,2)), "No", IF(J238&lt;-1*VALUE(MID(K238,1,2)), "No", "Yes"))))</f>
        <v>N/A</v>
      </c>
    </row>
    <row r="239" spans="1:12" ht="25.5" x14ac:dyDescent="0.2">
      <c r="A239" s="154" t="s">
        <v>1064</v>
      </c>
      <c r="B239" s="22" t="s">
        <v>213</v>
      </c>
      <c r="C239" s="23">
        <v>22281</v>
      </c>
      <c r="D239" s="27" t="str">
        <f t="shared" si="63"/>
        <v>N/A</v>
      </c>
      <c r="E239" s="23">
        <v>15741</v>
      </c>
      <c r="F239" s="27" t="str">
        <f t="shared" si="64"/>
        <v>N/A</v>
      </c>
      <c r="G239" s="23">
        <v>0</v>
      </c>
      <c r="H239" s="27" t="str">
        <f t="shared" si="65"/>
        <v>N/A</v>
      </c>
      <c r="I239" s="8">
        <v>-29.4</v>
      </c>
      <c r="J239" s="8">
        <v>-100</v>
      </c>
      <c r="K239" s="28" t="s">
        <v>213</v>
      </c>
      <c r="L239" s="105" t="str">
        <f t="shared" si="66"/>
        <v>N/A</v>
      </c>
    </row>
    <row r="240" spans="1:12" ht="25.5" x14ac:dyDescent="0.2">
      <c r="A240" s="138" t="s">
        <v>1065</v>
      </c>
      <c r="B240" s="22" t="s">
        <v>213</v>
      </c>
      <c r="C240" s="4">
        <v>98.824625210999997</v>
      </c>
      <c r="D240" s="27" t="str">
        <f t="shared" si="63"/>
        <v>N/A</v>
      </c>
      <c r="E240" s="4">
        <v>98.807356725999995</v>
      </c>
      <c r="F240" s="27" t="str">
        <f t="shared" si="64"/>
        <v>N/A</v>
      </c>
      <c r="G240" s="4" t="s">
        <v>1748</v>
      </c>
      <c r="H240" s="27" t="str">
        <f t="shared" si="65"/>
        <v>N/A</v>
      </c>
      <c r="I240" s="8">
        <v>-1.7000000000000001E-2</v>
      </c>
      <c r="J240" s="8" t="s">
        <v>1748</v>
      </c>
      <c r="K240" s="28" t="s">
        <v>213</v>
      </c>
      <c r="L240" s="105" t="str">
        <f t="shared" si="66"/>
        <v>N/A</v>
      </c>
    </row>
    <row r="241" spans="1:12" x14ac:dyDescent="0.2">
      <c r="A241" s="138" t="s">
        <v>1066</v>
      </c>
      <c r="B241" s="22" t="s">
        <v>213</v>
      </c>
      <c r="C241" s="23">
        <v>22546</v>
      </c>
      <c r="D241" s="27" t="str">
        <f t="shared" si="63"/>
        <v>N/A</v>
      </c>
      <c r="E241" s="23">
        <v>15931</v>
      </c>
      <c r="F241" s="27" t="str">
        <f t="shared" si="64"/>
        <v>N/A</v>
      </c>
      <c r="G241" s="23">
        <v>0</v>
      </c>
      <c r="H241" s="27" t="str">
        <f t="shared" si="65"/>
        <v>N/A</v>
      </c>
      <c r="I241" s="8">
        <v>-29.3</v>
      </c>
      <c r="J241" s="8">
        <v>-100</v>
      </c>
      <c r="K241" s="28" t="s">
        <v>213</v>
      </c>
      <c r="L241" s="105" t="str">
        <f t="shared" si="66"/>
        <v>N/A</v>
      </c>
    </row>
    <row r="242" spans="1:12" ht="25.5" x14ac:dyDescent="0.2">
      <c r="A242" s="138" t="s">
        <v>1067</v>
      </c>
      <c r="B242" s="22" t="s">
        <v>213</v>
      </c>
      <c r="C242" s="4">
        <v>3.4494400989999998</v>
      </c>
      <c r="D242" s="27" t="str">
        <f t="shared" si="63"/>
        <v>N/A</v>
      </c>
      <c r="E242" s="4">
        <v>2.5635259725999999</v>
      </c>
      <c r="F242" s="27" t="str">
        <f t="shared" si="64"/>
        <v>N/A</v>
      </c>
      <c r="G242" s="4">
        <v>2.337098659</v>
      </c>
      <c r="H242" s="27" t="str">
        <f t="shared" si="65"/>
        <v>N/A</v>
      </c>
      <c r="I242" s="8">
        <v>-25.7</v>
      </c>
      <c r="J242" s="8">
        <v>-8.83</v>
      </c>
      <c r="K242" s="28" t="s">
        <v>213</v>
      </c>
      <c r="L242" s="105" t="str">
        <f t="shared" si="66"/>
        <v>N/A</v>
      </c>
    </row>
    <row r="243" spans="1:12" x14ac:dyDescent="0.2">
      <c r="A243" s="151" t="s">
        <v>1068</v>
      </c>
      <c r="B243" s="22" t="s">
        <v>213</v>
      </c>
      <c r="C243" s="23">
        <v>157098</v>
      </c>
      <c r="D243" s="27" t="str">
        <f>IF($B243="N/A","N/A",IF(C243&gt;10,"No",IF(C243&lt;-10,"No","Yes")))</f>
        <v>N/A</v>
      </c>
      <c r="E243" s="23">
        <v>166035</v>
      </c>
      <c r="F243" s="27" t="str">
        <f>IF($B243="N/A","N/A",IF(E243&gt;10,"No",IF(E243&lt;-10,"No","Yes")))</f>
        <v>N/A</v>
      </c>
      <c r="G243" s="23">
        <v>135113</v>
      </c>
      <c r="H243" s="27" t="str">
        <f>IF($B243="N/A","N/A",IF(G243&gt;10,"No",IF(G243&lt;-10,"No","Yes")))</f>
        <v>N/A</v>
      </c>
      <c r="I243" s="8">
        <v>5.6890000000000001</v>
      </c>
      <c r="J243" s="8">
        <v>-18.600000000000001</v>
      </c>
      <c r="K243" s="28" t="s">
        <v>734</v>
      </c>
      <c r="L243" s="105" t="str">
        <f t="shared" ref="L243:L276" si="67">IF(J243="Div by 0", "N/A", IF(K243="N/A","N/A", IF(J243&gt;VALUE(MID(K243,1,2)), "No", IF(J243&lt;-1*VALUE(MID(K243,1,2)), "No", "Yes"))))</f>
        <v>Yes</v>
      </c>
    </row>
    <row r="244" spans="1:12" x14ac:dyDescent="0.2">
      <c r="A244" s="128" t="s">
        <v>1069</v>
      </c>
      <c r="B244" s="22" t="s">
        <v>213</v>
      </c>
      <c r="C244" s="4">
        <v>0.20227284170000001</v>
      </c>
      <c r="D244" s="27" t="str">
        <f>IF($B244="N/A","N/A",IF(C244&gt;10,"No",IF(C244&lt;-10,"No","Yes")))</f>
        <v>N/A</v>
      </c>
      <c r="E244" s="4">
        <v>0.28088953890000001</v>
      </c>
      <c r="F244" s="27" t="str">
        <f>IF($B244="N/A","N/A",IF(E244&gt;10,"No",IF(E244&lt;-10,"No","Yes")))</f>
        <v>N/A</v>
      </c>
      <c r="G244" s="4">
        <v>0.22179258630000001</v>
      </c>
      <c r="H244" s="27" t="str">
        <f>IF($B244="N/A","N/A",IF(G244&gt;10,"No",IF(G244&lt;-10,"No","Yes")))</f>
        <v>N/A</v>
      </c>
      <c r="I244" s="8">
        <v>38.869999999999997</v>
      </c>
      <c r="J244" s="8">
        <v>-21</v>
      </c>
      <c r="K244" s="28" t="s">
        <v>734</v>
      </c>
      <c r="L244" s="105" t="str">
        <f t="shared" si="67"/>
        <v>Yes</v>
      </c>
    </row>
    <row r="245" spans="1:12" x14ac:dyDescent="0.2">
      <c r="A245" s="128" t="s">
        <v>1070</v>
      </c>
      <c r="B245" s="22" t="s">
        <v>213</v>
      </c>
      <c r="C245" s="4">
        <v>0.69805885629999997</v>
      </c>
      <c r="D245" s="27" t="str">
        <f>IF($B245="N/A","N/A",IF(C245&gt;10,"No",IF(C245&lt;-10,"No","Yes")))</f>
        <v>N/A</v>
      </c>
      <c r="E245" s="4">
        <v>0.84911530160000004</v>
      </c>
      <c r="F245" s="27" t="str">
        <f>IF($B245="N/A","N/A",IF(E245&gt;10,"No",IF(E245&lt;-10,"No","Yes")))</f>
        <v>N/A</v>
      </c>
      <c r="G245" s="4">
        <v>0.69018340359999997</v>
      </c>
      <c r="H245" s="27" t="str">
        <f>IF($B245="N/A","N/A",IF(G245&gt;10,"No",IF(G245&lt;-10,"No","Yes")))</f>
        <v>N/A</v>
      </c>
      <c r="I245" s="8">
        <v>21.64</v>
      </c>
      <c r="J245" s="8">
        <v>-18.7</v>
      </c>
      <c r="K245" s="28" t="s">
        <v>734</v>
      </c>
      <c r="L245" s="105" t="str">
        <f t="shared" si="67"/>
        <v>Yes</v>
      </c>
    </row>
    <row r="246" spans="1:12" x14ac:dyDescent="0.2">
      <c r="A246" s="128" t="s">
        <v>1071</v>
      </c>
      <c r="B246" s="22" t="s">
        <v>213</v>
      </c>
      <c r="C246" s="4">
        <v>3.2494709999999999E-3</v>
      </c>
      <c r="D246" s="27" t="str">
        <f t="shared" ref="D246:D274" si="68">IF($B246="N/A","N/A",IF(C246&gt;10,"No",IF(C246&lt;-10,"No","Yes")))</f>
        <v>N/A</v>
      </c>
      <c r="E246" s="4">
        <v>2.9072455999999999E-3</v>
      </c>
      <c r="F246" s="27" t="str">
        <f t="shared" ref="F246:F274" si="69">IF($B246="N/A","N/A",IF(E246&gt;10,"No",IF(E246&lt;-10,"No","Yes")))</f>
        <v>N/A</v>
      </c>
      <c r="G246" s="4">
        <v>0.29505951409999998</v>
      </c>
      <c r="H246" s="27" t="str">
        <f t="shared" ref="H246:H274" si="70">IF($B246="N/A","N/A",IF(G246&gt;10,"No",IF(G246&lt;-10,"No","Yes")))</f>
        <v>N/A</v>
      </c>
      <c r="I246" s="8">
        <v>-10.5</v>
      </c>
      <c r="J246" s="8">
        <v>10049</v>
      </c>
      <c r="K246" s="28" t="s">
        <v>734</v>
      </c>
      <c r="L246" s="105" t="str">
        <f t="shared" si="67"/>
        <v>No</v>
      </c>
    </row>
    <row r="247" spans="1:12" x14ac:dyDescent="0.2">
      <c r="A247" s="128" t="s">
        <v>1072</v>
      </c>
      <c r="B247" s="22" t="s">
        <v>213</v>
      </c>
      <c r="C247" s="4">
        <v>55.438970173000001</v>
      </c>
      <c r="D247" s="27" t="str">
        <f t="shared" si="68"/>
        <v>N/A</v>
      </c>
      <c r="E247" s="4">
        <v>56.512787207000002</v>
      </c>
      <c r="F247" s="27" t="str">
        <f t="shared" si="69"/>
        <v>N/A</v>
      </c>
      <c r="G247" s="4">
        <v>45.041035202000003</v>
      </c>
      <c r="H247" s="27" t="str">
        <f t="shared" si="70"/>
        <v>N/A</v>
      </c>
      <c r="I247" s="8">
        <v>1.9370000000000001</v>
      </c>
      <c r="J247" s="8">
        <v>-20.3</v>
      </c>
      <c r="K247" s="28" t="s">
        <v>734</v>
      </c>
      <c r="L247" s="105" t="str">
        <f t="shared" si="67"/>
        <v>Yes</v>
      </c>
    </row>
    <row r="248" spans="1:12" x14ac:dyDescent="0.2">
      <c r="A248" s="128" t="s">
        <v>1073</v>
      </c>
      <c r="B248" s="22" t="s">
        <v>213</v>
      </c>
      <c r="C248" s="4">
        <v>10.291665074999999</v>
      </c>
      <c r="D248" s="27" t="str">
        <f t="shared" si="68"/>
        <v>N/A</v>
      </c>
      <c r="E248" s="4">
        <v>10.515252808</v>
      </c>
      <c r="F248" s="27" t="str">
        <f t="shared" si="69"/>
        <v>N/A</v>
      </c>
      <c r="G248" s="4">
        <v>6.4235121712999996</v>
      </c>
      <c r="H248" s="27" t="str">
        <f t="shared" si="70"/>
        <v>N/A</v>
      </c>
      <c r="I248" s="8">
        <v>2.173</v>
      </c>
      <c r="J248" s="8">
        <v>-38.9</v>
      </c>
      <c r="K248" s="28" t="s">
        <v>734</v>
      </c>
      <c r="L248" s="105" t="str">
        <f t="shared" si="67"/>
        <v>No</v>
      </c>
    </row>
    <row r="249" spans="1:12" x14ac:dyDescent="0.2">
      <c r="A249" s="151" t="s">
        <v>1074</v>
      </c>
      <c r="B249" s="22" t="s">
        <v>213</v>
      </c>
      <c r="C249" s="23">
        <v>0</v>
      </c>
      <c r="D249" s="27" t="str">
        <f t="shared" si="68"/>
        <v>N/A</v>
      </c>
      <c r="E249" s="23">
        <v>0</v>
      </c>
      <c r="F249" s="27" t="str">
        <f t="shared" si="69"/>
        <v>N/A</v>
      </c>
      <c r="G249" s="23">
        <v>1090242</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45.403871744999996</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75.485863866000003</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95.457231371000006</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42.93596032</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v>42.881030082999999</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v>100</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17753</v>
      </c>
      <c r="D256" s="27" t="str">
        <f t="shared" si="68"/>
        <v>N/A</v>
      </c>
      <c r="E256" s="23">
        <v>18917</v>
      </c>
      <c r="F256" s="27" t="str">
        <f t="shared" si="69"/>
        <v>N/A</v>
      </c>
      <c r="G256" s="23">
        <v>19469</v>
      </c>
      <c r="H256" s="27" t="str">
        <f t="shared" si="70"/>
        <v>N/A</v>
      </c>
      <c r="I256" s="8">
        <v>6.5570000000000004</v>
      </c>
      <c r="J256" s="8">
        <v>2.9180000000000001</v>
      </c>
      <c r="K256" s="28" t="s">
        <v>734</v>
      </c>
      <c r="L256" s="105" t="str">
        <f t="shared" si="67"/>
        <v>Yes</v>
      </c>
    </row>
    <row r="257" spans="1:12" x14ac:dyDescent="0.2">
      <c r="A257" s="128" t="s">
        <v>1082</v>
      </c>
      <c r="B257" s="22" t="s">
        <v>213</v>
      </c>
      <c r="C257" s="4">
        <v>0.4171352794</v>
      </c>
      <c r="D257" s="27" t="str">
        <f t="shared" si="68"/>
        <v>N/A</v>
      </c>
      <c r="E257" s="4">
        <v>0.37645846490000001</v>
      </c>
      <c r="F257" s="27" t="str">
        <f t="shared" si="69"/>
        <v>N/A</v>
      </c>
      <c r="G257" s="4">
        <v>0.43521564099999999</v>
      </c>
      <c r="H257" s="27" t="str">
        <f t="shared" si="70"/>
        <v>N/A</v>
      </c>
      <c r="I257" s="8">
        <v>-9.75</v>
      </c>
      <c r="J257" s="8">
        <v>15.61</v>
      </c>
      <c r="K257" s="28" t="s">
        <v>734</v>
      </c>
      <c r="L257" s="105" t="str">
        <f t="shared" si="67"/>
        <v>Yes</v>
      </c>
    </row>
    <row r="258" spans="1:12" x14ac:dyDescent="0.2">
      <c r="A258" s="128" t="s">
        <v>1083</v>
      </c>
      <c r="B258" s="22" t="s">
        <v>213</v>
      </c>
      <c r="C258" s="4">
        <v>5.3671969623000004</v>
      </c>
      <c r="D258" s="27" t="str">
        <f t="shared" si="68"/>
        <v>N/A</v>
      </c>
      <c r="E258" s="4">
        <v>5.4029434370000002</v>
      </c>
      <c r="F258" s="27" t="str">
        <f t="shared" si="69"/>
        <v>N/A</v>
      </c>
      <c r="G258" s="4">
        <v>5.5193630112000003</v>
      </c>
      <c r="H258" s="27" t="str">
        <f t="shared" si="70"/>
        <v>N/A</v>
      </c>
      <c r="I258" s="8">
        <v>0.66600000000000004</v>
      </c>
      <c r="J258" s="8">
        <v>2.1549999999999998</v>
      </c>
      <c r="K258" s="28" t="s">
        <v>734</v>
      </c>
      <c r="L258" s="105" t="str">
        <f t="shared" si="67"/>
        <v>Yes</v>
      </c>
    </row>
    <row r="259" spans="1:12" x14ac:dyDescent="0.2">
      <c r="A259" s="128" t="s">
        <v>1084</v>
      </c>
      <c r="B259" s="22" t="s">
        <v>213</v>
      </c>
      <c r="C259" s="4">
        <v>8.7735716599999999E-2</v>
      </c>
      <c r="D259" s="27" t="str">
        <f t="shared" si="68"/>
        <v>N/A</v>
      </c>
      <c r="E259" s="4">
        <v>0.1709989032</v>
      </c>
      <c r="F259" s="27" t="str">
        <f t="shared" si="69"/>
        <v>N/A</v>
      </c>
      <c r="G259" s="4">
        <v>0.21470732109999999</v>
      </c>
      <c r="H259" s="27" t="str">
        <f t="shared" si="70"/>
        <v>N/A</v>
      </c>
      <c r="I259" s="8">
        <v>94.9</v>
      </c>
      <c r="J259" s="8">
        <v>25.56</v>
      </c>
      <c r="K259" s="28" t="s">
        <v>734</v>
      </c>
      <c r="L259" s="105" t="str">
        <f t="shared" si="67"/>
        <v>Yes</v>
      </c>
    </row>
    <row r="260" spans="1:12" x14ac:dyDescent="0.2">
      <c r="A260" s="128" t="s">
        <v>1085</v>
      </c>
      <c r="B260" s="22" t="s">
        <v>213</v>
      </c>
      <c r="C260" s="4">
        <v>1.2379652198</v>
      </c>
      <c r="D260" s="27" t="str">
        <f t="shared" si="68"/>
        <v>N/A</v>
      </c>
      <c r="E260" s="4">
        <v>1.3417671668</v>
      </c>
      <c r="F260" s="27" t="str">
        <f t="shared" si="69"/>
        <v>N/A</v>
      </c>
      <c r="G260" s="4">
        <v>1.4405316346000001</v>
      </c>
      <c r="H260" s="27" t="str">
        <f t="shared" si="70"/>
        <v>N/A</v>
      </c>
      <c r="I260" s="8">
        <v>8.3849999999999998</v>
      </c>
      <c r="J260" s="8">
        <v>7.3609999999999998</v>
      </c>
      <c r="K260" s="28" t="s">
        <v>734</v>
      </c>
      <c r="L260" s="105" t="str">
        <f t="shared" si="67"/>
        <v>Yes</v>
      </c>
    </row>
    <row r="261" spans="1:12" x14ac:dyDescent="0.2">
      <c r="A261" s="128" t="s">
        <v>1086</v>
      </c>
      <c r="B261" s="22" t="s">
        <v>213</v>
      </c>
      <c r="C261" s="4">
        <v>54.514729905000003</v>
      </c>
      <c r="D261" s="27" t="str">
        <f t="shared" si="68"/>
        <v>N/A</v>
      </c>
      <c r="E261" s="4">
        <v>53.560289687000001</v>
      </c>
      <c r="F261" s="27" t="str">
        <f t="shared" si="69"/>
        <v>N/A</v>
      </c>
      <c r="G261" s="4">
        <v>50.850069341000001</v>
      </c>
      <c r="H261" s="27" t="str">
        <f t="shared" si="70"/>
        <v>N/A</v>
      </c>
      <c r="I261" s="8">
        <v>-1.75</v>
      </c>
      <c r="J261" s="8">
        <v>-5.0599999999999996</v>
      </c>
      <c r="K261" s="28" t="s">
        <v>734</v>
      </c>
      <c r="L261" s="105" t="str">
        <f t="shared" si="67"/>
        <v>Yes</v>
      </c>
    </row>
    <row r="262" spans="1:12" x14ac:dyDescent="0.2">
      <c r="A262" s="128" t="s">
        <v>1087</v>
      </c>
      <c r="B262" s="22" t="s">
        <v>213</v>
      </c>
      <c r="C262" s="4">
        <v>100</v>
      </c>
      <c r="D262" s="27" t="str">
        <f t="shared" si="68"/>
        <v>N/A</v>
      </c>
      <c r="E262" s="4">
        <v>100</v>
      </c>
      <c r="F262" s="27" t="str">
        <f t="shared" si="69"/>
        <v>N/A</v>
      </c>
      <c r="G262" s="4">
        <v>100</v>
      </c>
      <c r="H262" s="27" t="str">
        <f t="shared" si="70"/>
        <v>N/A</v>
      </c>
      <c r="I262" s="8">
        <v>0</v>
      </c>
      <c r="J262" s="8">
        <v>0</v>
      </c>
      <c r="K262" s="28" t="s">
        <v>734</v>
      </c>
      <c r="L262" s="105" t="str">
        <f>IF(J262="Div by 0", "N/A", IF(OR(J262="N/A",K262="N/A"),"N/A", IF(J262&gt;VALUE(MID(K262,1,2)), "No", IF(J262&lt;-1*VALUE(MID(K262,1,2)), "No", "Yes"))))</f>
        <v>Yes</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100831</v>
      </c>
      <c r="D273" s="27" t="str">
        <f t="shared" si="68"/>
        <v>N/A</v>
      </c>
      <c r="E273" s="23">
        <v>101479</v>
      </c>
      <c r="F273" s="27" t="str">
        <f t="shared" si="69"/>
        <v>N/A</v>
      </c>
      <c r="G273" s="23">
        <v>83036</v>
      </c>
      <c r="H273" s="27" t="str">
        <f t="shared" si="70"/>
        <v>N/A</v>
      </c>
      <c r="I273" s="8">
        <v>0.64270000000000005</v>
      </c>
      <c r="J273" s="8">
        <v>-18.2</v>
      </c>
      <c r="K273" s="28" t="s">
        <v>734</v>
      </c>
      <c r="L273" s="105" t="str">
        <f t="shared" si="67"/>
        <v>Yes</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2</v>
      </c>
      <c r="D276" s="27" t="str">
        <f t="shared" si="71"/>
        <v>No</v>
      </c>
      <c r="E276" s="1">
        <v>0</v>
      </c>
      <c r="F276" s="27" t="str">
        <f t="shared" si="72"/>
        <v>Yes</v>
      </c>
      <c r="G276" s="1">
        <v>1</v>
      </c>
      <c r="H276" s="27" t="str">
        <f t="shared" si="73"/>
        <v>No</v>
      </c>
      <c r="I276" s="8">
        <v>-100</v>
      </c>
      <c r="J276" s="8" t="s">
        <v>1748</v>
      </c>
      <c r="K276" s="28" t="s">
        <v>734</v>
      </c>
      <c r="L276" s="105" t="str">
        <f t="shared" si="67"/>
        <v>N/A</v>
      </c>
    </row>
    <row r="277" spans="1:12" x14ac:dyDescent="0.2">
      <c r="A277" s="138" t="s">
        <v>688</v>
      </c>
      <c r="B277" s="1" t="s">
        <v>213</v>
      </c>
      <c r="C277" s="1">
        <v>1140521</v>
      </c>
      <c r="D277" s="7" t="str">
        <f t="shared" ref="D277:D284" si="74">IF($B277="N/A","N/A",IF(C277&gt;10,"No",IF(C277&lt;-10,"No","Yes")))</f>
        <v>N/A</v>
      </c>
      <c r="E277" s="1">
        <v>1122622</v>
      </c>
      <c r="F277" s="7" t="str">
        <f t="shared" ref="F277:F278" si="75">IF($B277="N/A","N/A",IF(E277&gt;10,"No",IF(E277&lt;-10,"No","Yes")))</f>
        <v>N/A</v>
      </c>
      <c r="G277" s="1">
        <v>1219305</v>
      </c>
      <c r="H277" s="7" t="str">
        <f t="shared" ref="H277:H278" si="76">IF($B277="N/A","N/A",IF(G277&gt;10,"No",IF(G277&lt;-10,"No","Yes")))</f>
        <v>N/A</v>
      </c>
      <c r="I277" s="8">
        <v>-1.57</v>
      </c>
      <c r="J277" s="8">
        <v>8.6120000000000001</v>
      </c>
      <c r="K277" s="1" t="s">
        <v>213</v>
      </c>
      <c r="L277" s="105" t="str">
        <f t="shared" ref="L277:L278" si="77">IF(J277="Div by 0", "N/A", IF(K277="N/A","N/A", IF(J277&gt;VALUE(MID(K277,1,2)), "No", IF(J277&lt;-1*VALUE(MID(K277,1,2)), "No", "Yes"))))</f>
        <v>N/A</v>
      </c>
    </row>
    <row r="278" spans="1:12" x14ac:dyDescent="0.2">
      <c r="A278" s="138" t="s">
        <v>689</v>
      </c>
      <c r="B278" s="1" t="s">
        <v>213</v>
      </c>
      <c r="C278" s="1">
        <v>1007790.75</v>
      </c>
      <c r="D278" s="7" t="str">
        <f t="shared" si="74"/>
        <v>N/A</v>
      </c>
      <c r="E278" s="1">
        <v>1001472.8333000001</v>
      </c>
      <c r="F278" s="7" t="str">
        <f t="shared" si="75"/>
        <v>N/A</v>
      </c>
      <c r="G278" s="1">
        <v>1045584.75</v>
      </c>
      <c r="H278" s="7" t="str">
        <f t="shared" si="76"/>
        <v>N/A</v>
      </c>
      <c r="I278" s="8">
        <v>-0.627</v>
      </c>
      <c r="J278" s="8">
        <v>4.4050000000000002</v>
      </c>
      <c r="K278" s="1" t="s">
        <v>213</v>
      </c>
      <c r="L278" s="105" t="str">
        <f t="shared" si="77"/>
        <v>N/A</v>
      </c>
    </row>
    <row r="279" spans="1:12" x14ac:dyDescent="0.2">
      <c r="A279" s="138" t="s">
        <v>690</v>
      </c>
      <c r="B279" s="1" t="s">
        <v>213</v>
      </c>
      <c r="C279" s="1">
        <v>133</v>
      </c>
      <c r="D279" s="7" t="str">
        <f t="shared" si="74"/>
        <v>N/A</v>
      </c>
      <c r="E279" s="1">
        <v>72</v>
      </c>
      <c r="F279" s="7" t="str">
        <f t="shared" ref="F279:F284" si="78">IF($B279="N/A","N/A",IF(E279&gt;10,"No",IF(E279&lt;-10,"No","Yes")))</f>
        <v>N/A</v>
      </c>
      <c r="G279" s="1">
        <v>54</v>
      </c>
      <c r="H279" s="7" t="str">
        <f t="shared" ref="H279:H284" si="79">IF($B279="N/A","N/A",IF(G279&gt;10,"No",IF(G279&lt;-10,"No","Yes")))</f>
        <v>N/A</v>
      </c>
      <c r="I279" s="8">
        <v>-45.9</v>
      </c>
      <c r="J279" s="8">
        <v>-25</v>
      </c>
      <c r="K279" s="1" t="s">
        <v>213</v>
      </c>
      <c r="L279" s="105" t="str">
        <f t="shared" ref="L279:L285" si="80">IF(J279="Div by 0", "N/A", IF(K279="N/A","N/A", IF(J279&gt;VALUE(MID(K279,1,2)), "No", IF(J279&lt;-1*VALUE(MID(K279,1,2)), "No", "Yes"))))</f>
        <v>N/A</v>
      </c>
    </row>
    <row r="280" spans="1:12" x14ac:dyDescent="0.2">
      <c r="A280" s="138" t="s">
        <v>691</v>
      </c>
      <c r="B280" s="1" t="s">
        <v>213</v>
      </c>
      <c r="C280" s="1">
        <v>134</v>
      </c>
      <c r="D280" s="7" t="str">
        <f t="shared" si="74"/>
        <v>N/A</v>
      </c>
      <c r="E280" s="1">
        <v>73</v>
      </c>
      <c r="F280" s="7" t="str">
        <f t="shared" si="78"/>
        <v>N/A</v>
      </c>
      <c r="G280" s="1">
        <v>55</v>
      </c>
      <c r="H280" s="7" t="str">
        <f t="shared" si="79"/>
        <v>N/A</v>
      </c>
      <c r="I280" s="8">
        <v>-45.5</v>
      </c>
      <c r="J280" s="8">
        <v>-24.7</v>
      </c>
      <c r="K280" s="1" t="s">
        <v>213</v>
      </c>
      <c r="L280" s="105" t="str">
        <f t="shared" si="80"/>
        <v>N/A</v>
      </c>
    </row>
    <row r="281" spans="1:12" x14ac:dyDescent="0.2">
      <c r="A281" s="138" t="s">
        <v>692</v>
      </c>
      <c r="B281" s="1" t="s">
        <v>213</v>
      </c>
      <c r="C281" s="1">
        <v>14.916666666999999</v>
      </c>
      <c r="D281" s="7" t="str">
        <f t="shared" si="74"/>
        <v>N/A</v>
      </c>
      <c r="E281" s="1">
        <v>7.5833333332999997</v>
      </c>
      <c r="F281" s="7" t="str">
        <f t="shared" si="78"/>
        <v>N/A</v>
      </c>
      <c r="G281" s="1">
        <v>10.5</v>
      </c>
      <c r="H281" s="7" t="str">
        <f t="shared" si="79"/>
        <v>N/A</v>
      </c>
      <c r="I281" s="8">
        <v>-49.2</v>
      </c>
      <c r="J281" s="8">
        <v>38.46</v>
      </c>
      <c r="K281" s="1" t="s">
        <v>213</v>
      </c>
      <c r="L281" s="105" t="str">
        <f t="shared" si="80"/>
        <v>N/A</v>
      </c>
    </row>
    <row r="282" spans="1:12" x14ac:dyDescent="0.2">
      <c r="A282" s="138" t="s">
        <v>693</v>
      </c>
      <c r="B282" s="1" t="s">
        <v>213</v>
      </c>
      <c r="C282" s="1">
        <v>91274</v>
      </c>
      <c r="D282" s="7" t="str">
        <f t="shared" si="74"/>
        <v>N/A</v>
      </c>
      <c r="E282" s="1">
        <v>95167</v>
      </c>
      <c r="F282" s="7" t="str">
        <f t="shared" si="78"/>
        <v>N/A</v>
      </c>
      <c r="G282" s="1">
        <v>97035</v>
      </c>
      <c r="H282" s="7" t="str">
        <f t="shared" si="79"/>
        <v>N/A</v>
      </c>
      <c r="I282" s="8">
        <v>4.2649999999999997</v>
      </c>
      <c r="J282" s="8">
        <v>1.9630000000000001</v>
      </c>
      <c r="K282" s="1" t="s">
        <v>213</v>
      </c>
      <c r="L282" s="105" t="str">
        <f t="shared" si="80"/>
        <v>N/A</v>
      </c>
    </row>
    <row r="283" spans="1:12" x14ac:dyDescent="0.2">
      <c r="A283" s="138" t="s">
        <v>694</v>
      </c>
      <c r="B283" s="1" t="s">
        <v>213</v>
      </c>
      <c r="C283" s="1">
        <v>97960</v>
      </c>
      <c r="D283" s="7" t="str">
        <f t="shared" si="74"/>
        <v>N/A</v>
      </c>
      <c r="E283" s="1">
        <v>102506</v>
      </c>
      <c r="F283" s="7" t="str">
        <f t="shared" si="78"/>
        <v>N/A</v>
      </c>
      <c r="G283" s="1">
        <v>106042</v>
      </c>
      <c r="H283" s="7" t="str">
        <f t="shared" si="79"/>
        <v>N/A</v>
      </c>
      <c r="I283" s="8">
        <v>4.641</v>
      </c>
      <c r="J283" s="8">
        <v>3.45</v>
      </c>
      <c r="K283" s="1" t="s">
        <v>213</v>
      </c>
      <c r="L283" s="105" t="str">
        <f t="shared" si="80"/>
        <v>N/A</v>
      </c>
    </row>
    <row r="284" spans="1:12" ht="25.5" x14ac:dyDescent="0.2">
      <c r="A284" s="138" t="s">
        <v>695</v>
      </c>
      <c r="B284" s="1" t="s">
        <v>213</v>
      </c>
      <c r="C284" s="1">
        <v>88017.583333000002</v>
      </c>
      <c r="D284" s="7" t="str">
        <f t="shared" si="74"/>
        <v>N/A</v>
      </c>
      <c r="E284" s="1">
        <v>92024.916666999998</v>
      </c>
      <c r="F284" s="7" t="str">
        <f t="shared" si="78"/>
        <v>N/A</v>
      </c>
      <c r="G284" s="1">
        <v>96173.916666999998</v>
      </c>
      <c r="H284" s="7" t="str">
        <f t="shared" si="79"/>
        <v>N/A</v>
      </c>
      <c r="I284" s="8">
        <v>4.5529999999999999</v>
      </c>
      <c r="J284" s="8">
        <v>4.5090000000000003</v>
      </c>
      <c r="K284" s="1" t="s">
        <v>213</v>
      </c>
      <c r="L284" s="105" t="str">
        <f t="shared" si="80"/>
        <v>N/A</v>
      </c>
    </row>
    <row r="285" spans="1:12" x14ac:dyDescent="0.2">
      <c r="A285" s="138" t="s">
        <v>402</v>
      </c>
      <c r="B285" s="22" t="s">
        <v>290</v>
      </c>
      <c r="C285" s="4">
        <v>43.387571362999999</v>
      </c>
      <c r="D285" s="27" t="str">
        <f>IF($B285="N/A","N/A",IF(C285&lt;=40,"Yes","No"))</f>
        <v>No</v>
      </c>
      <c r="E285" s="4">
        <v>44.099016231999997</v>
      </c>
      <c r="F285" s="27" t="str">
        <f>IF($B285="N/A","N/A",IF(E285&lt;=40,"Yes","No"))</f>
        <v>No</v>
      </c>
      <c r="G285" s="4">
        <v>44.225825858999997</v>
      </c>
      <c r="H285" s="27" t="str">
        <f>IF($B285="N/A","N/A",IF(G285&lt;=40,"Yes","No"))</f>
        <v>No</v>
      </c>
      <c r="I285" s="8">
        <v>1.64</v>
      </c>
      <c r="J285" s="8">
        <v>0.28760000000000002</v>
      </c>
      <c r="K285" s="28" t="s">
        <v>736</v>
      </c>
      <c r="L285" s="105" t="str">
        <f t="shared" si="80"/>
        <v>Yes</v>
      </c>
    </row>
    <row r="286" spans="1:12" x14ac:dyDescent="0.2">
      <c r="A286" s="138" t="s">
        <v>696</v>
      </c>
      <c r="B286" s="1" t="s">
        <v>213</v>
      </c>
      <c r="C286" s="1">
        <v>61042</v>
      </c>
      <c r="D286" s="7" t="str">
        <f t="shared" ref="D286:D304" si="81">IF($B286="N/A","N/A",IF(C286&gt;10,"No",IF(C286&lt;-10,"No","Yes")))</f>
        <v>N/A</v>
      </c>
      <c r="E286" s="1">
        <v>64133</v>
      </c>
      <c r="F286" s="7" t="str">
        <f t="shared" ref="F286:F287" si="82">IF($B286="N/A","N/A",IF(E286&gt;10,"No",IF(E286&lt;-10,"No","Yes")))</f>
        <v>N/A</v>
      </c>
      <c r="G286" s="1">
        <v>57531</v>
      </c>
      <c r="H286" s="7" t="str">
        <f t="shared" ref="H286:H287" si="83">IF($B286="N/A","N/A",IF(G286&gt;10,"No",IF(G286&lt;-10,"No","Yes")))</f>
        <v>N/A</v>
      </c>
      <c r="I286" s="8">
        <v>5.0640000000000001</v>
      </c>
      <c r="J286" s="8">
        <v>-10.3</v>
      </c>
      <c r="K286" s="1" t="s">
        <v>213</v>
      </c>
      <c r="L286" s="105" t="str">
        <f t="shared" ref="L286:L287" si="84">IF(J286="Div by 0", "N/A", IF(K286="N/A","N/A", IF(J286&gt;VALUE(MID(K286,1,2)), "No", IF(J286&lt;-1*VALUE(MID(K286,1,2)), "No", "Yes"))))</f>
        <v>N/A</v>
      </c>
    </row>
    <row r="287" spans="1:12" x14ac:dyDescent="0.2">
      <c r="A287" s="138" t="s">
        <v>697</v>
      </c>
      <c r="B287" s="1" t="s">
        <v>213</v>
      </c>
      <c r="C287" s="1">
        <v>29922.666667000001</v>
      </c>
      <c r="D287" s="7" t="str">
        <f t="shared" si="81"/>
        <v>N/A</v>
      </c>
      <c r="E287" s="1">
        <v>30911.416667000001</v>
      </c>
      <c r="F287" s="7" t="str">
        <f t="shared" si="82"/>
        <v>N/A</v>
      </c>
      <c r="G287" s="1">
        <v>33355.75</v>
      </c>
      <c r="H287" s="7" t="str">
        <f t="shared" si="83"/>
        <v>N/A</v>
      </c>
      <c r="I287" s="8">
        <v>3.3039999999999998</v>
      </c>
      <c r="J287" s="8">
        <v>7.9080000000000004</v>
      </c>
      <c r="K287" s="1" t="s">
        <v>213</v>
      </c>
      <c r="L287" s="105" t="str">
        <f t="shared" si="84"/>
        <v>N/A</v>
      </c>
    </row>
    <row r="288" spans="1:12" x14ac:dyDescent="0.2">
      <c r="A288" s="138" t="s">
        <v>698</v>
      </c>
      <c r="B288" s="1" t="s">
        <v>213</v>
      </c>
      <c r="C288" s="1">
        <v>72072</v>
      </c>
      <c r="D288" s="7" t="str">
        <f t="shared" si="81"/>
        <v>N/A</v>
      </c>
      <c r="E288" s="1">
        <v>78818</v>
      </c>
      <c r="F288" s="7" t="str">
        <f t="shared" ref="F288:F289" si="85">IF($B288="N/A","N/A",IF(E288&gt;10,"No",IF(E288&lt;-10,"No","Yes")))</f>
        <v>N/A</v>
      </c>
      <c r="G288" s="1">
        <v>60619</v>
      </c>
      <c r="H288" s="7" t="str">
        <f t="shared" ref="H288:H289" si="86">IF($B288="N/A","N/A",IF(G288&gt;10,"No",IF(G288&lt;-10,"No","Yes")))</f>
        <v>N/A</v>
      </c>
      <c r="I288" s="8">
        <v>9.36</v>
      </c>
      <c r="J288" s="8">
        <v>-23.1</v>
      </c>
      <c r="K288" s="1" t="s">
        <v>213</v>
      </c>
      <c r="L288" s="105" t="str">
        <f t="shared" ref="L288:L289" si="87">IF(J288="Div by 0", "N/A", IF(K288="N/A","N/A", IF(J288&gt;VALUE(MID(K288,1,2)), "No", IF(J288&lt;-1*VALUE(MID(K288,1,2)), "No", "Yes"))))</f>
        <v>N/A</v>
      </c>
    </row>
    <row r="289" spans="1:12" x14ac:dyDescent="0.2">
      <c r="A289" s="138" t="s">
        <v>710</v>
      </c>
      <c r="B289" s="1" t="s">
        <v>213</v>
      </c>
      <c r="C289" s="1">
        <v>49874.166666999998</v>
      </c>
      <c r="D289" s="7" t="str">
        <f t="shared" si="81"/>
        <v>N/A</v>
      </c>
      <c r="E289" s="1">
        <v>58133</v>
      </c>
      <c r="F289" s="7" t="str">
        <f t="shared" si="85"/>
        <v>N/A</v>
      </c>
      <c r="G289" s="1">
        <v>47030.583333000002</v>
      </c>
      <c r="H289" s="7" t="str">
        <f t="shared" si="86"/>
        <v>N/A</v>
      </c>
      <c r="I289" s="8">
        <v>16.559999999999999</v>
      </c>
      <c r="J289" s="8">
        <v>-19.100000000000001</v>
      </c>
      <c r="K289" s="1" t="s">
        <v>213</v>
      </c>
      <c r="L289" s="105" t="str">
        <f t="shared" si="87"/>
        <v>N/A</v>
      </c>
    </row>
    <row r="290" spans="1:12" x14ac:dyDescent="0.2">
      <c r="A290" s="138" t="s">
        <v>699</v>
      </c>
      <c r="B290" s="1" t="s">
        <v>213</v>
      </c>
      <c r="C290" s="1">
        <v>68674</v>
      </c>
      <c r="D290" s="7" t="str">
        <f t="shared" si="81"/>
        <v>N/A</v>
      </c>
      <c r="E290" s="1">
        <v>71505</v>
      </c>
      <c r="F290" s="7" t="str">
        <f t="shared" ref="F290:F304" si="88">IF($B290="N/A","N/A",IF(E290&gt;10,"No",IF(E290&lt;-10,"No","Yes")))</f>
        <v>N/A</v>
      </c>
      <c r="G290" s="1">
        <v>10759</v>
      </c>
      <c r="H290" s="7" t="str">
        <f t="shared" ref="H290:H304" si="89">IF($B290="N/A","N/A",IF(G290&gt;10,"No",IF(G290&lt;-10,"No","Yes")))</f>
        <v>N/A</v>
      </c>
      <c r="I290" s="8">
        <v>4.1219999999999999</v>
      </c>
      <c r="J290" s="8">
        <v>-85</v>
      </c>
      <c r="K290" s="1" t="s">
        <v>213</v>
      </c>
      <c r="L290" s="105" t="str">
        <f t="shared" ref="L290:L301" si="90">IF(J290="Div by 0", "N/A", IF(K290="N/A","N/A", IF(J290&gt;VALUE(MID(K290,1,2)), "No", IF(J290&lt;-1*VALUE(MID(K290,1,2)), "No", "Yes"))))</f>
        <v>N/A</v>
      </c>
    </row>
    <row r="291" spans="1:12" x14ac:dyDescent="0.2">
      <c r="A291" s="138" t="s">
        <v>700</v>
      </c>
      <c r="B291" s="1" t="s">
        <v>213</v>
      </c>
      <c r="C291" s="1">
        <v>100831</v>
      </c>
      <c r="D291" s="7" t="str">
        <f t="shared" si="81"/>
        <v>N/A</v>
      </c>
      <c r="E291" s="1">
        <v>101479</v>
      </c>
      <c r="F291" s="7" t="str">
        <f t="shared" si="88"/>
        <v>N/A</v>
      </c>
      <c r="G291" s="1">
        <v>83036</v>
      </c>
      <c r="H291" s="7" t="str">
        <f t="shared" si="89"/>
        <v>N/A</v>
      </c>
      <c r="I291" s="8">
        <v>0.64270000000000005</v>
      </c>
      <c r="J291" s="8">
        <v>-18.2</v>
      </c>
      <c r="K291" s="1" t="s">
        <v>213</v>
      </c>
      <c r="L291" s="105" t="str">
        <f t="shared" si="90"/>
        <v>N/A</v>
      </c>
    </row>
    <row r="292" spans="1:12" x14ac:dyDescent="0.2">
      <c r="A292" s="138" t="s">
        <v>718</v>
      </c>
      <c r="B292" s="22" t="s">
        <v>213</v>
      </c>
      <c r="C292" s="9">
        <v>8.9258263999999997E-3</v>
      </c>
      <c r="D292" s="7" t="str">
        <f t="shared" si="81"/>
        <v>N/A</v>
      </c>
      <c r="E292" s="9">
        <v>7.8834044000000002E-3</v>
      </c>
      <c r="F292" s="7" t="str">
        <f t="shared" si="88"/>
        <v>N/A</v>
      </c>
      <c r="G292" s="9">
        <v>3.0107423299999998E-2</v>
      </c>
      <c r="H292" s="7" t="str">
        <f t="shared" si="89"/>
        <v>N/A</v>
      </c>
      <c r="I292" s="8">
        <v>-11.7</v>
      </c>
      <c r="J292" s="8">
        <v>281.89999999999998</v>
      </c>
      <c r="K292" s="22" t="s">
        <v>213</v>
      </c>
      <c r="L292" s="105" t="str">
        <f t="shared" si="90"/>
        <v>N/A</v>
      </c>
    </row>
    <row r="293" spans="1:12" x14ac:dyDescent="0.2">
      <c r="A293" s="138" t="s">
        <v>711</v>
      </c>
      <c r="B293" s="1" t="s">
        <v>213</v>
      </c>
      <c r="C293" s="1">
        <v>68560.166666999998</v>
      </c>
      <c r="D293" s="7" t="str">
        <f t="shared" si="81"/>
        <v>N/A</v>
      </c>
      <c r="E293" s="1">
        <v>65831</v>
      </c>
      <c r="F293" s="7" t="str">
        <f t="shared" si="88"/>
        <v>N/A</v>
      </c>
      <c r="G293" s="1">
        <v>54579</v>
      </c>
      <c r="H293" s="7" t="str">
        <f t="shared" si="89"/>
        <v>N/A</v>
      </c>
      <c r="I293" s="8">
        <v>-3.98</v>
      </c>
      <c r="J293" s="8">
        <v>-17.100000000000001</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309</v>
      </c>
      <c r="D296" s="7" t="str">
        <f t="shared" si="81"/>
        <v>N/A</v>
      </c>
      <c r="E296" s="1">
        <v>461</v>
      </c>
      <c r="F296" s="7" t="str">
        <f t="shared" si="88"/>
        <v>N/A</v>
      </c>
      <c r="G296" s="1">
        <v>535</v>
      </c>
      <c r="H296" s="7" t="str">
        <f t="shared" si="89"/>
        <v>N/A</v>
      </c>
      <c r="I296" s="8">
        <v>49.19</v>
      </c>
      <c r="J296" s="8">
        <v>16.05</v>
      </c>
      <c r="K296" s="1" t="s">
        <v>213</v>
      </c>
      <c r="L296" s="105" t="str">
        <f t="shared" si="90"/>
        <v>N/A</v>
      </c>
    </row>
    <row r="297" spans="1:12" x14ac:dyDescent="0.2">
      <c r="A297" s="138" t="s">
        <v>713</v>
      </c>
      <c r="B297" s="1" t="s">
        <v>213</v>
      </c>
      <c r="C297" s="1">
        <v>152.83333332999999</v>
      </c>
      <c r="D297" s="7" t="str">
        <f t="shared" si="81"/>
        <v>N/A</v>
      </c>
      <c r="E297" s="1">
        <v>233.5</v>
      </c>
      <c r="F297" s="7" t="str">
        <f t="shared" si="88"/>
        <v>N/A</v>
      </c>
      <c r="G297" s="1">
        <v>254.5</v>
      </c>
      <c r="H297" s="7" t="str">
        <f t="shared" si="89"/>
        <v>N/A</v>
      </c>
      <c r="I297" s="8">
        <v>52.78</v>
      </c>
      <c r="J297" s="8">
        <v>8.9939999999999998</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161344</v>
      </c>
      <c r="D309" s="1" t="s">
        <v>213</v>
      </c>
      <c r="E309" s="1">
        <v>168079</v>
      </c>
      <c r="F309" s="1" t="s">
        <v>213</v>
      </c>
      <c r="G309" s="1">
        <v>108818</v>
      </c>
      <c r="H309" s="1" t="s">
        <v>213</v>
      </c>
      <c r="I309" s="8">
        <v>4.1740000000000004</v>
      </c>
      <c r="J309" s="8">
        <v>-35.299999999999997</v>
      </c>
      <c r="K309" s="1" t="s">
        <v>213</v>
      </c>
      <c r="L309" s="105" t="str">
        <f>IF(J309="Div by 0", "N/A", IF(K309="N/A","N/A", IF(J309&gt;VALUE(MID(K309,1,2)), "No", IF(J309&lt;-1*VALUE(MID(K309,1,2)), "No", "Yes"))))</f>
        <v>N/A</v>
      </c>
    </row>
    <row r="310" spans="1:12" x14ac:dyDescent="0.2">
      <c r="A310" s="157" t="s">
        <v>73</v>
      </c>
      <c r="B310" s="22" t="s">
        <v>213</v>
      </c>
      <c r="C310" s="23">
        <v>1244542</v>
      </c>
      <c r="D310" s="27" t="str">
        <f>IF($B310="N/A","N/A",IF(C310&gt;10,"No",IF(C310&lt;-10,"No","Yes")))</f>
        <v>N/A</v>
      </c>
      <c r="E310" s="23">
        <v>1246714</v>
      </c>
      <c r="F310" s="27" t="str">
        <f>IF($B310="N/A","N/A",IF(E310&gt;10,"No",IF(E310&lt;-10,"No","Yes")))</f>
        <v>N/A</v>
      </c>
      <c r="G310" s="23">
        <v>1274794</v>
      </c>
      <c r="H310" s="27" t="str">
        <f>IF($B310="N/A","N/A",IF(G310&gt;10,"No",IF(G310&lt;-10,"No","Yes")))</f>
        <v>N/A</v>
      </c>
      <c r="I310" s="8">
        <v>0.17449999999999999</v>
      </c>
      <c r="J310" s="8">
        <v>2.2519999999999998</v>
      </c>
      <c r="K310" s="28" t="s">
        <v>736</v>
      </c>
      <c r="L310" s="105" t="str">
        <f t="shared" ref="L310:L339" si="92">IF(J310="Div by 0", "N/A", IF(K310="N/A","N/A", IF(J310&gt;VALUE(MID(K310,1,2)), "No", IF(J310&lt;-1*VALUE(MID(K310,1,2)), "No", "Yes"))))</f>
        <v>Yes</v>
      </c>
    </row>
    <row r="311" spans="1:12" x14ac:dyDescent="0.2">
      <c r="A311" s="156" t="s">
        <v>182</v>
      </c>
      <c r="B311" s="22" t="s">
        <v>213</v>
      </c>
      <c r="C311" s="23">
        <v>106572</v>
      </c>
      <c r="D311" s="7" t="str">
        <f t="shared" ref="D311:D314" si="93">IF($B311="N/A","N/A",IF(C311&gt;10,"No",IF(C311&lt;-10,"No","Yes")))</f>
        <v>N/A</v>
      </c>
      <c r="E311" s="23">
        <v>107184</v>
      </c>
      <c r="F311" s="7" t="str">
        <f t="shared" ref="F311:F314" si="94">IF($B311="N/A","N/A",IF(E311&gt;10,"No",IF(E311&lt;-10,"No","Yes")))</f>
        <v>N/A</v>
      </c>
      <c r="G311" s="23">
        <v>108339</v>
      </c>
      <c r="H311" s="7" t="str">
        <f t="shared" ref="H311:H314" si="95">IF($B311="N/A","N/A",IF(G311&gt;10,"No",IF(G311&lt;-10,"No","Yes")))</f>
        <v>N/A</v>
      </c>
      <c r="I311" s="8">
        <v>0.57430000000000003</v>
      </c>
      <c r="J311" s="8">
        <v>1.0780000000000001</v>
      </c>
      <c r="K311" s="28" t="s">
        <v>736</v>
      </c>
      <c r="L311" s="105" t="str">
        <f>IF(J311="Div by 0", "N/A", IF(OR(J311="N/A",K311="N/A"),"N/A", IF(J311&gt;VALUE(MID(K311,1,2)), "No", IF(J311&lt;-1*VALUE(MID(K311,1,2)), "No", "Yes"))))</f>
        <v>Yes</v>
      </c>
    </row>
    <row r="312" spans="1:12" x14ac:dyDescent="0.2">
      <c r="A312" s="156" t="s">
        <v>183</v>
      </c>
      <c r="B312" s="22" t="s">
        <v>213</v>
      </c>
      <c r="C312" s="23">
        <v>225620</v>
      </c>
      <c r="D312" s="7" t="str">
        <f t="shared" si="93"/>
        <v>N/A</v>
      </c>
      <c r="E312" s="23">
        <v>230334</v>
      </c>
      <c r="F312" s="7" t="str">
        <f t="shared" si="94"/>
        <v>N/A</v>
      </c>
      <c r="G312" s="23">
        <v>225403</v>
      </c>
      <c r="H312" s="7" t="str">
        <f t="shared" si="95"/>
        <v>N/A</v>
      </c>
      <c r="I312" s="8">
        <v>2.089</v>
      </c>
      <c r="J312" s="8">
        <v>-2.14</v>
      </c>
      <c r="K312" s="28" t="s">
        <v>736</v>
      </c>
      <c r="L312" s="105" t="str">
        <f t="shared" ref="L312:L314" si="96">IF(J312="Div by 0", "N/A", IF(OR(J312="N/A",K312="N/A"),"N/A", IF(J312&gt;VALUE(MID(K312,1,2)), "No", IF(J312&lt;-1*VALUE(MID(K312,1,2)), "No", "Yes"))))</f>
        <v>Yes</v>
      </c>
    </row>
    <row r="313" spans="1:12" x14ac:dyDescent="0.2">
      <c r="A313" s="156" t="s">
        <v>184</v>
      </c>
      <c r="B313" s="22" t="s">
        <v>213</v>
      </c>
      <c r="C313" s="23">
        <v>691450</v>
      </c>
      <c r="D313" s="7" t="str">
        <f t="shared" si="93"/>
        <v>N/A</v>
      </c>
      <c r="E313" s="23">
        <v>686994</v>
      </c>
      <c r="F313" s="7" t="str">
        <f t="shared" si="94"/>
        <v>N/A</v>
      </c>
      <c r="G313" s="23">
        <v>708014</v>
      </c>
      <c r="H313" s="7" t="str">
        <f t="shared" si="95"/>
        <v>N/A</v>
      </c>
      <c r="I313" s="8">
        <v>-0.64400000000000002</v>
      </c>
      <c r="J313" s="8">
        <v>3.06</v>
      </c>
      <c r="K313" s="28" t="s">
        <v>736</v>
      </c>
      <c r="L313" s="105" t="str">
        <f t="shared" si="96"/>
        <v>Yes</v>
      </c>
    </row>
    <row r="314" spans="1:12" x14ac:dyDescent="0.2">
      <c r="A314" s="152" t="s">
        <v>185</v>
      </c>
      <c r="B314" s="22" t="s">
        <v>213</v>
      </c>
      <c r="C314" s="23">
        <v>220900</v>
      </c>
      <c r="D314" s="7" t="str">
        <f t="shared" si="93"/>
        <v>N/A</v>
      </c>
      <c r="E314" s="23">
        <v>222202</v>
      </c>
      <c r="F314" s="7" t="str">
        <f t="shared" si="94"/>
        <v>N/A</v>
      </c>
      <c r="G314" s="23">
        <v>233038</v>
      </c>
      <c r="H314" s="7" t="str">
        <f t="shared" si="95"/>
        <v>N/A</v>
      </c>
      <c r="I314" s="8">
        <v>0.58940000000000003</v>
      </c>
      <c r="J314" s="8">
        <v>4.8769999999999998</v>
      </c>
      <c r="K314" s="28" t="s">
        <v>736</v>
      </c>
      <c r="L314" s="105" t="str">
        <f t="shared" si="96"/>
        <v>Yes</v>
      </c>
    </row>
    <row r="315" spans="1:12" x14ac:dyDescent="0.2">
      <c r="A315" s="156" t="s">
        <v>1099</v>
      </c>
      <c r="B315" s="9" t="s">
        <v>213</v>
      </c>
      <c r="C315" s="23">
        <v>709011</v>
      </c>
      <c r="D315" s="5" t="str">
        <f t="shared" ref="D315:F318" si="97">IF($B315="N/A","N/A",IF(C315&lt;0,"No","Yes"))</f>
        <v>N/A</v>
      </c>
      <c r="E315" s="23">
        <v>705309</v>
      </c>
      <c r="F315" s="5" t="str">
        <f t="shared" si="97"/>
        <v>N/A</v>
      </c>
      <c r="G315" s="23">
        <v>720469</v>
      </c>
      <c r="H315" s="5" t="str">
        <f t="shared" ref="H315:H318" si="98">IF($B315="N/A","N/A",IF(G315&lt;0,"No","Yes"))</f>
        <v>N/A</v>
      </c>
      <c r="I315" s="8">
        <v>-0.52200000000000002</v>
      </c>
      <c r="J315" s="8">
        <v>2.149</v>
      </c>
      <c r="K315" s="1" t="s">
        <v>735</v>
      </c>
      <c r="L315" s="105" t="str">
        <f>IF(J315="Div by 0", "N/A", IF(OR(J315="N/A",K315="N/A"),"N/A", IF(J315&gt;VALUE(MID(K315,1,2)), "No", IF(J315&lt;-1*VALUE(MID(K315,1,2)), "No", "Yes"))))</f>
        <v>Yes</v>
      </c>
    </row>
    <row r="316" spans="1:12" x14ac:dyDescent="0.2">
      <c r="A316" s="156" t="s">
        <v>430</v>
      </c>
      <c r="B316" s="9" t="s">
        <v>213</v>
      </c>
      <c r="C316" s="23">
        <v>37742</v>
      </c>
      <c r="D316" s="5" t="str">
        <f t="shared" si="97"/>
        <v>N/A</v>
      </c>
      <c r="E316" s="23">
        <v>34946</v>
      </c>
      <c r="F316" s="5" t="str">
        <f t="shared" si="97"/>
        <v>N/A</v>
      </c>
      <c r="G316" s="23">
        <v>37964</v>
      </c>
      <c r="H316" s="5" t="str">
        <f t="shared" si="98"/>
        <v>N/A</v>
      </c>
      <c r="I316" s="8">
        <v>-7.41</v>
      </c>
      <c r="J316" s="8">
        <v>8.6359999999999992</v>
      </c>
      <c r="K316" s="1" t="s">
        <v>735</v>
      </c>
      <c r="L316" s="105" t="str">
        <f t="shared" ref="L316:L318" si="99">IF(J316="Div by 0", "N/A", IF(OR(J316="N/A",K316="N/A"),"N/A", IF(J316&gt;VALUE(MID(K316,1,2)), "No", IF(J316&lt;-1*VALUE(MID(K316,1,2)), "No", "Yes"))))</f>
        <v>Yes</v>
      </c>
    </row>
    <row r="317" spans="1:12" x14ac:dyDescent="0.2">
      <c r="A317" s="156" t="s">
        <v>431</v>
      </c>
      <c r="B317" s="9" t="s">
        <v>213</v>
      </c>
      <c r="C317" s="23">
        <v>366417</v>
      </c>
      <c r="D317" s="5" t="str">
        <f t="shared" si="97"/>
        <v>N/A</v>
      </c>
      <c r="E317" s="23">
        <v>373646</v>
      </c>
      <c r="F317" s="5" t="str">
        <f t="shared" si="97"/>
        <v>N/A</v>
      </c>
      <c r="G317" s="23">
        <v>381867</v>
      </c>
      <c r="H317" s="5" t="str">
        <f t="shared" si="98"/>
        <v>N/A</v>
      </c>
      <c r="I317" s="8">
        <v>1.9730000000000001</v>
      </c>
      <c r="J317" s="8">
        <v>2.2000000000000002</v>
      </c>
      <c r="K317" s="1" t="s">
        <v>735</v>
      </c>
      <c r="L317" s="105" t="str">
        <f t="shared" si="99"/>
        <v>Yes</v>
      </c>
    </row>
    <row r="318" spans="1:12" x14ac:dyDescent="0.2">
      <c r="A318" s="156" t="s">
        <v>1100</v>
      </c>
      <c r="B318" s="9" t="s">
        <v>213</v>
      </c>
      <c r="C318" s="23">
        <v>91540</v>
      </c>
      <c r="D318" s="5" t="str">
        <f t="shared" si="97"/>
        <v>N/A</v>
      </c>
      <c r="E318" s="23">
        <v>92663</v>
      </c>
      <c r="F318" s="5" t="str">
        <f t="shared" si="97"/>
        <v>N/A</v>
      </c>
      <c r="G318" s="23">
        <v>93420</v>
      </c>
      <c r="H318" s="5" t="str">
        <f t="shared" si="98"/>
        <v>N/A</v>
      </c>
      <c r="I318" s="8">
        <v>1.2270000000000001</v>
      </c>
      <c r="J318" s="8">
        <v>0.81689999999999996</v>
      </c>
      <c r="K318" s="1" t="s">
        <v>735</v>
      </c>
      <c r="L318" s="105" t="str">
        <f t="shared" si="99"/>
        <v>Yes</v>
      </c>
    </row>
    <row r="319" spans="1:12" x14ac:dyDescent="0.2">
      <c r="A319" s="156" t="s">
        <v>98</v>
      </c>
      <c r="B319" s="22" t="s">
        <v>291</v>
      </c>
      <c r="C319" s="4">
        <v>80.914906849000005</v>
      </c>
      <c r="D319" s="27" t="str">
        <f>IF($B319="N/A","N/A",IF(C319&gt;80,"Yes","No"))</f>
        <v>Yes</v>
      </c>
      <c r="E319" s="4">
        <v>80.162651577999995</v>
      </c>
      <c r="F319" s="27" t="str">
        <f>IF($B319="N/A","N/A",IF(E319&gt;80,"Yes","No"))</f>
        <v>Yes</v>
      </c>
      <c r="G319" s="4">
        <v>79.993081235000005</v>
      </c>
      <c r="H319" s="27" t="str">
        <f>IF($B319="N/A","N/A",IF(G319&gt;80,"Yes","No"))</f>
        <v>No</v>
      </c>
      <c r="I319" s="8">
        <v>-0.93</v>
      </c>
      <c r="J319" s="8">
        <v>-0.21199999999999999</v>
      </c>
      <c r="K319" s="28" t="s">
        <v>736</v>
      </c>
      <c r="L319" s="105" t="str">
        <f t="shared" si="92"/>
        <v>Yes</v>
      </c>
    </row>
    <row r="320" spans="1:12" x14ac:dyDescent="0.2">
      <c r="A320" s="156" t="s">
        <v>332</v>
      </c>
      <c r="B320" s="22" t="s">
        <v>278</v>
      </c>
      <c r="C320" s="4">
        <v>9.6421009999999999E-4</v>
      </c>
      <c r="D320" s="27" t="str">
        <f>IF($B320="N/A","N/A",IF(C320&gt;=5,"No",IF(C320&lt;0,"No","Yes")))</f>
        <v>Yes</v>
      </c>
      <c r="E320" s="4">
        <v>1.0427412000000001E-3</v>
      </c>
      <c r="F320" s="27" t="str">
        <f>IF($B320="N/A","N/A",IF(E320&gt;=5,"No",IF(E320&lt;0,"No","Yes")))</f>
        <v>Yes</v>
      </c>
      <c r="G320" s="4">
        <v>1.8826571000000001E-3</v>
      </c>
      <c r="H320" s="27" t="str">
        <f>IF($B320="N/A","N/A",IF(G320&gt;=5,"No",IF(G320&lt;0,"No","Yes")))</f>
        <v>Yes</v>
      </c>
      <c r="I320" s="8">
        <v>8.1449999999999996</v>
      </c>
      <c r="J320" s="8">
        <v>80.55</v>
      </c>
      <c r="K320" s="28" t="s">
        <v>736</v>
      </c>
      <c r="L320" s="105" t="str">
        <f t="shared" si="92"/>
        <v>No</v>
      </c>
    </row>
    <row r="321" spans="1:12" x14ac:dyDescent="0.2">
      <c r="A321" s="156" t="s">
        <v>340</v>
      </c>
      <c r="B321" s="30" t="s">
        <v>278</v>
      </c>
      <c r="C321" s="4">
        <v>7.1393331843999999</v>
      </c>
      <c r="D321" s="27" t="str">
        <f>IF($B321="N/A","N/A",IF(C321&gt;=5,"No",IF(C321&lt;0,"No","Yes")))</f>
        <v>No</v>
      </c>
      <c r="E321" s="4">
        <v>7.4450916568999999</v>
      </c>
      <c r="F321" s="27" t="str">
        <f>IF($B321="N/A","N/A",IF(E321&gt;=5,"No",IF(E321&lt;0,"No","Yes")))</f>
        <v>No</v>
      </c>
      <c r="G321" s="4">
        <v>7.6839081452000002</v>
      </c>
      <c r="H321" s="27" t="str">
        <f>IF($B321="N/A","N/A",IF(G321&gt;=5,"No",IF(G321&lt;0,"No","Yes")))</f>
        <v>No</v>
      </c>
      <c r="I321" s="8">
        <v>4.2830000000000004</v>
      </c>
      <c r="J321" s="8">
        <v>3.2080000000000002</v>
      </c>
      <c r="K321" s="28" t="s">
        <v>736</v>
      </c>
      <c r="L321" s="105" t="str">
        <f t="shared" si="92"/>
        <v>Yes</v>
      </c>
    </row>
    <row r="322" spans="1:12" x14ac:dyDescent="0.2">
      <c r="A322" s="156" t="s">
        <v>333</v>
      </c>
      <c r="B322" s="30" t="s">
        <v>278</v>
      </c>
      <c r="C322" s="4">
        <v>2.3867414678999999</v>
      </c>
      <c r="D322" s="27" t="str">
        <f>IF($B322="N/A","N/A",IF(C322&gt;=5,"No",IF(C322&lt;0,"No","Yes")))</f>
        <v>Yes</v>
      </c>
      <c r="E322" s="4">
        <v>2.4396132552999998</v>
      </c>
      <c r="F322" s="27" t="str">
        <f>IF($B322="N/A","N/A",IF(E322&gt;=5,"No",IF(E322&lt;0,"No","Yes")))</f>
        <v>Yes</v>
      </c>
      <c r="G322" s="4">
        <v>2.7718203882000001</v>
      </c>
      <c r="H322" s="27" t="str">
        <f>IF($B322="N/A","N/A",IF(G322&gt;=5,"No",IF(G322&lt;0,"No","Yes")))</f>
        <v>Yes</v>
      </c>
      <c r="I322" s="8">
        <v>2.2149999999999999</v>
      </c>
      <c r="J322" s="8">
        <v>13.62</v>
      </c>
      <c r="K322" s="28" t="s">
        <v>736</v>
      </c>
      <c r="L322" s="105" t="str">
        <f t="shared" si="92"/>
        <v>Yes</v>
      </c>
    </row>
    <row r="323" spans="1:12" x14ac:dyDescent="0.2">
      <c r="A323" s="156" t="s">
        <v>334</v>
      </c>
      <c r="B323" s="30" t="s">
        <v>292</v>
      </c>
      <c r="C323" s="4">
        <v>4.0324874531999999</v>
      </c>
      <c r="D323" s="27" t="str">
        <f>IF($B323="N/A","N/A",IF(C323&gt;0,"No",IF(C323&lt;0,"No","Yes")))</f>
        <v>No</v>
      </c>
      <c r="E323" s="4">
        <v>4.6721220744999998</v>
      </c>
      <c r="F323" s="27" t="str">
        <f>IF($B323="N/A","N/A",IF(E323&gt;0,"No",IF(E323&lt;0,"No","Yes")))</f>
        <v>No</v>
      </c>
      <c r="G323" s="4">
        <v>3.9465199867999998</v>
      </c>
      <c r="H323" s="27" t="str">
        <f>IF($B323="N/A","N/A",IF(G323&gt;0,"No",IF(G323&lt;0,"No","Yes")))</f>
        <v>No</v>
      </c>
      <c r="I323" s="8">
        <v>15.86</v>
      </c>
      <c r="J323" s="8">
        <v>-15.5</v>
      </c>
      <c r="K323" s="28" t="s">
        <v>736</v>
      </c>
      <c r="L323" s="105" t="str">
        <f t="shared" si="92"/>
        <v>No</v>
      </c>
    </row>
    <row r="324" spans="1:12" x14ac:dyDescent="0.2">
      <c r="A324" s="156" t="s">
        <v>335</v>
      </c>
      <c r="B324" s="30" t="s">
        <v>278</v>
      </c>
      <c r="C324" s="4">
        <v>5.5127910507999998</v>
      </c>
      <c r="D324" s="27" t="str">
        <f>IF($B324="N/A","N/A",IF(C324&gt;=5,"No",IF(C324&lt;0,"No","Yes")))</f>
        <v>No</v>
      </c>
      <c r="E324" s="4">
        <v>5.261671883</v>
      </c>
      <c r="F324" s="27" t="str">
        <f>IF($B324="N/A","N/A",IF(E324&gt;=5,"No",IF(E324&lt;0,"No","Yes")))</f>
        <v>No</v>
      </c>
      <c r="G324" s="4">
        <v>5.5851376770999996</v>
      </c>
      <c r="H324" s="27" t="str">
        <f>IF($B324="N/A","N/A",IF(G324&gt;=5,"No",IF(G324&lt;0,"No","Yes")))</f>
        <v>No</v>
      </c>
      <c r="I324" s="8">
        <v>-4.5599999999999996</v>
      </c>
      <c r="J324" s="8">
        <v>6.1479999999999997</v>
      </c>
      <c r="K324" s="28" t="s">
        <v>736</v>
      </c>
      <c r="L324" s="105" t="str">
        <f t="shared" si="92"/>
        <v>Yes</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1.2775784199999999E-2</v>
      </c>
      <c r="D326" s="27" t="str">
        <f t="shared" si="100"/>
        <v>No</v>
      </c>
      <c r="E326" s="4">
        <v>1.7806810499999999E-2</v>
      </c>
      <c r="F326" s="27" t="str">
        <f t="shared" si="101"/>
        <v>No</v>
      </c>
      <c r="G326" s="4">
        <v>1.7649910500000001E-2</v>
      </c>
      <c r="H326" s="27" t="str">
        <f t="shared" si="102"/>
        <v>No</v>
      </c>
      <c r="I326" s="8">
        <v>39.380000000000003</v>
      </c>
      <c r="J326" s="8">
        <v>-0.88100000000000001</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6.7541312386000003</v>
      </c>
      <c r="D334" s="27" t="str">
        <f>IF($B334="N/A","N/A",IF(C334&gt;15,"No",IF(C334&lt;2,"No","Yes")))</f>
        <v>Yes</v>
      </c>
      <c r="E334" s="4">
        <v>5.9558166508000001</v>
      </c>
      <c r="F334" s="27" t="str">
        <f>IF($B334="N/A","N/A",IF(E334&gt;15,"No",IF(E334&lt;2,"No","Yes")))</f>
        <v>Yes</v>
      </c>
      <c r="G334" s="4">
        <v>5.5465432062</v>
      </c>
      <c r="H334" s="27" t="str">
        <f>IF($B334="N/A","N/A",IF(G334&gt;15,"No",IF(G334&lt;2,"No","Yes")))</f>
        <v>Yes</v>
      </c>
      <c r="I334" s="8">
        <v>-11.8</v>
      </c>
      <c r="J334" s="8">
        <v>-6.87</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112910</v>
      </c>
      <c r="D336" s="27" t="str">
        <f>IF($B336="N/A","N/A",IF(C336&gt;10,"No",IF(C336&lt;-10,"No","Yes")))</f>
        <v>N/A</v>
      </c>
      <c r="E336" s="23">
        <v>112488</v>
      </c>
      <c r="F336" s="27" t="str">
        <f>IF($B336="N/A","N/A",IF(E336&gt;10,"No",IF(E336&lt;-10,"No","Yes")))</f>
        <v>N/A</v>
      </c>
      <c r="G336" s="23">
        <v>112907</v>
      </c>
      <c r="H336" s="27" t="str">
        <f>IF($B336="N/A","N/A",IF(G336&gt;10,"No",IF(G336&lt;-10,"No","Yes")))</f>
        <v>N/A</v>
      </c>
      <c r="I336" s="8">
        <v>-0.374</v>
      </c>
      <c r="J336" s="8">
        <v>0.3725</v>
      </c>
      <c r="K336" s="28" t="s">
        <v>736</v>
      </c>
      <c r="L336" s="105" t="str">
        <f t="shared" si="92"/>
        <v>Yes</v>
      </c>
    </row>
    <row r="337" spans="1:12" x14ac:dyDescent="0.2">
      <c r="A337" s="156" t="s">
        <v>1660</v>
      </c>
      <c r="B337" s="22" t="s">
        <v>213</v>
      </c>
      <c r="C337" s="23">
        <v>5021</v>
      </c>
      <c r="D337" s="27" t="str">
        <f>IF($B337="N/A","N/A",IF(C337&gt;10,"No",IF(C337&lt;-10,"No","Yes")))</f>
        <v>N/A</v>
      </c>
      <c r="E337" s="23">
        <v>4867</v>
      </c>
      <c r="F337" s="27" t="str">
        <f>IF($B337="N/A","N/A",IF(E337&gt;10,"No",IF(E337&lt;-10,"No","Yes")))</f>
        <v>N/A</v>
      </c>
      <c r="G337" s="23">
        <v>6526</v>
      </c>
      <c r="H337" s="27" t="str">
        <f>IF($B337="N/A","N/A",IF(G337&gt;10,"No",IF(G337&lt;-10,"No","Yes")))</f>
        <v>N/A</v>
      </c>
      <c r="I337" s="8">
        <v>-3.07</v>
      </c>
      <c r="J337" s="8">
        <v>34.090000000000003</v>
      </c>
      <c r="K337" s="28" t="s">
        <v>736</v>
      </c>
      <c r="L337" s="105" t="str">
        <f t="shared" si="92"/>
        <v>No</v>
      </c>
    </row>
    <row r="338" spans="1:12" x14ac:dyDescent="0.2">
      <c r="A338" s="156" t="s">
        <v>1661</v>
      </c>
      <c r="B338" s="22" t="s">
        <v>213</v>
      </c>
      <c r="C338" s="23">
        <v>1084</v>
      </c>
      <c r="D338" s="27" t="str">
        <f>IF($B338="N/A","N/A",IF(C338&gt;10,"No",IF(C338&lt;-10,"No","Yes")))</f>
        <v>N/A</v>
      </c>
      <c r="E338" s="23">
        <v>1219</v>
      </c>
      <c r="F338" s="27" t="str">
        <f>IF($B338="N/A","N/A",IF(E338&gt;10,"No",IF(E338&lt;-10,"No","Yes")))</f>
        <v>N/A</v>
      </c>
      <c r="G338" s="23">
        <v>389</v>
      </c>
      <c r="H338" s="27" t="str">
        <f>IF($B338="N/A","N/A",IF(G338&gt;10,"No",IF(G338&lt;-10,"No","Yes")))</f>
        <v>N/A</v>
      </c>
      <c r="I338" s="8">
        <v>12.45</v>
      </c>
      <c r="J338" s="8">
        <v>-68.099999999999994</v>
      </c>
      <c r="K338" s="28" t="s">
        <v>736</v>
      </c>
      <c r="L338" s="105" t="str">
        <f t="shared" si="92"/>
        <v>No</v>
      </c>
    </row>
    <row r="339" spans="1:12" x14ac:dyDescent="0.2">
      <c r="A339" s="159" t="s">
        <v>1662</v>
      </c>
      <c r="B339" s="113" t="s">
        <v>213</v>
      </c>
      <c r="C339" s="160">
        <v>50</v>
      </c>
      <c r="D339" s="145" t="str">
        <f>IF($B339="N/A","N/A",IF(C339&gt;10,"No",IF(C339&lt;-10,"No","Yes")))</f>
        <v>N/A</v>
      </c>
      <c r="E339" s="160">
        <v>40</v>
      </c>
      <c r="F339" s="145" t="str">
        <f>IF($B339="N/A","N/A",IF(E339&gt;10,"No",IF(E339&lt;-10,"No","Yes")))</f>
        <v>N/A</v>
      </c>
      <c r="G339" s="160">
        <v>310</v>
      </c>
      <c r="H339" s="145" t="str">
        <f>IF($B339="N/A","N/A",IF(G339&gt;10,"No",IF(G339&lt;-10,"No","Yes")))</f>
        <v>N/A</v>
      </c>
      <c r="I339" s="146">
        <v>-20</v>
      </c>
      <c r="J339" s="146">
        <v>675</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5560705851</v>
      </c>
      <c r="D6" s="7" t="str">
        <f t="shared" ref="D6:D12" si="0">IF($B6="N/A","N/A",IF(C6&gt;10,"No",IF(C6&lt;-10,"No","Yes")))</f>
        <v>N/A</v>
      </c>
      <c r="E6" s="10">
        <v>5522365806</v>
      </c>
      <c r="F6" s="7" t="str">
        <f t="shared" ref="F6:F12" si="1">IF($B6="N/A","N/A",IF(E6&gt;10,"No",IF(E6&lt;-10,"No","Yes")))</f>
        <v>N/A</v>
      </c>
      <c r="G6" s="10">
        <v>5740335030</v>
      </c>
      <c r="H6" s="7" t="str">
        <f t="shared" ref="H6:H12" si="2">IF($B6="N/A","N/A",IF(G6&gt;10,"No",IF(G6&lt;-10,"No","Yes")))</f>
        <v>N/A</v>
      </c>
      <c r="I6" s="8">
        <v>-0.68899999999999995</v>
      </c>
      <c r="J6" s="8">
        <v>3.9470000000000001</v>
      </c>
      <c r="K6" s="30" t="s">
        <v>734</v>
      </c>
      <c r="L6" s="105" t="str">
        <f t="shared" ref="L6:L13" si="3">IF(J6="Div by 0", "N/A", IF(K6="N/A","N/A", IF(J6&gt;VALUE(MID(K6,1,2)), "No", IF(J6&lt;-1*VALUE(MID(K6,1,2)), "No", "Yes"))))</f>
        <v>Yes</v>
      </c>
    </row>
    <row r="7" spans="1:12" x14ac:dyDescent="0.2">
      <c r="A7" s="137" t="s">
        <v>1107</v>
      </c>
      <c r="B7" s="30" t="s">
        <v>213</v>
      </c>
      <c r="C7" s="10">
        <v>3936.2032712999999</v>
      </c>
      <c r="D7" s="7" t="str">
        <f t="shared" si="0"/>
        <v>N/A</v>
      </c>
      <c r="E7" s="10">
        <v>3909.8221976999998</v>
      </c>
      <c r="F7" s="7" t="str">
        <f t="shared" si="1"/>
        <v>N/A</v>
      </c>
      <c r="G7" s="10">
        <v>4058.3513238</v>
      </c>
      <c r="H7" s="7" t="str">
        <f t="shared" si="2"/>
        <v>N/A</v>
      </c>
      <c r="I7" s="8">
        <v>-0.67</v>
      </c>
      <c r="J7" s="8">
        <v>3.7989999999999999</v>
      </c>
      <c r="K7" s="30" t="s">
        <v>734</v>
      </c>
      <c r="L7" s="105" t="str">
        <f t="shared" si="3"/>
        <v>Yes</v>
      </c>
    </row>
    <row r="8" spans="1:12" x14ac:dyDescent="0.2">
      <c r="A8" s="137" t="s">
        <v>719</v>
      </c>
      <c r="B8" s="30" t="s">
        <v>213</v>
      </c>
      <c r="C8" s="10">
        <v>298</v>
      </c>
      <c r="D8" s="7" t="str">
        <f t="shared" si="0"/>
        <v>N/A</v>
      </c>
      <c r="E8" s="10">
        <v>326</v>
      </c>
      <c r="F8" s="7" t="str">
        <f t="shared" si="1"/>
        <v>N/A</v>
      </c>
      <c r="G8" s="10">
        <v>336</v>
      </c>
      <c r="H8" s="7" t="str">
        <f t="shared" si="2"/>
        <v>N/A</v>
      </c>
      <c r="I8" s="8">
        <v>9.3960000000000008</v>
      </c>
      <c r="J8" s="8">
        <v>3.0670000000000002</v>
      </c>
      <c r="K8" s="30" t="s">
        <v>734</v>
      </c>
      <c r="L8" s="105" t="str">
        <f t="shared" si="3"/>
        <v>Yes</v>
      </c>
    </row>
    <row r="9" spans="1:12" x14ac:dyDescent="0.2">
      <c r="A9" s="137" t="s">
        <v>720</v>
      </c>
      <c r="B9" s="30" t="s">
        <v>213</v>
      </c>
      <c r="C9" s="10">
        <v>969</v>
      </c>
      <c r="D9" s="7" t="str">
        <f t="shared" si="0"/>
        <v>N/A</v>
      </c>
      <c r="E9" s="10">
        <v>1223</v>
      </c>
      <c r="F9" s="7" t="str">
        <f t="shared" si="1"/>
        <v>N/A</v>
      </c>
      <c r="G9" s="10">
        <v>1285</v>
      </c>
      <c r="H9" s="7" t="str">
        <f t="shared" si="2"/>
        <v>N/A</v>
      </c>
      <c r="I9" s="8">
        <v>26.21</v>
      </c>
      <c r="J9" s="8">
        <v>5.07</v>
      </c>
      <c r="K9" s="30" t="s">
        <v>734</v>
      </c>
      <c r="L9" s="105" t="str">
        <f t="shared" si="3"/>
        <v>Yes</v>
      </c>
    </row>
    <row r="10" spans="1:12" x14ac:dyDescent="0.2">
      <c r="A10" s="137" t="s">
        <v>721</v>
      </c>
      <c r="B10" s="30" t="s">
        <v>213</v>
      </c>
      <c r="C10" s="10">
        <v>2447</v>
      </c>
      <c r="D10" s="7" t="str">
        <f t="shared" si="0"/>
        <v>N/A</v>
      </c>
      <c r="E10" s="10">
        <v>2528</v>
      </c>
      <c r="F10" s="7" t="str">
        <f t="shared" si="1"/>
        <v>N/A</v>
      </c>
      <c r="G10" s="10">
        <v>2559</v>
      </c>
      <c r="H10" s="7" t="str">
        <f t="shared" si="2"/>
        <v>N/A</v>
      </c>
      <c r="I10" s="8">
        <v>3.31</v>
      </c>
      <c r="J10" s="8">
        <v>1.226</v>
      </c>
      <c r="K10" s="30" t="s">
        <v>734</v>
      </c>
      <c r="L10" s="105" t="str">
        <f t="shared" si="3"/>
        <v>Yes</v>
      </c>
    </row>
    <row r="11" spans="1:12" x14ac:dyDescent="0.2">
      <c r="A11" s="137" t="s">
        <v>722</v>
      </c>
      <c r="B11" s="30" t="s">
        <v>213</v>
      </c>
      <c r="C11" s="10">
        <v>16238</v>
      </c>
      <c r="D11" s="7" t="str">
        <f t="shared" si="0"/>
        <v>N/A</v>
      </c>
      <c r="E11" s="10">
        <v>14375</v>
      </c>
      <c r="F11" s="7" t="str">
        <f t="shared" si="1"/>
        <v>N/A</v>
      </c>
      <c r="G11" s="10">
        <v>14412</v>
      </c>
      <c r="H11" s="7" t="str">
        <f t="shared" si="2"/>
        <v>N/A</v>
      </c>
      <c r="I11" s="8">
        <v>-11.5</v>
      </c>
      <c r="J11" s="8">
        <v>0.25740000000000002</v>
      </c>
      <c r="K11" s="30" t="s">
        <v>734</v>
      </c>
      <c r="L11" s="105" t="str">
        <f t="shared" si="3"/>
        <v>Yes</v>
      </c>
    </row>
    <row r="12" spans="1:12" x14ac:dyDescent="0.2">
      <c r="A12" s="137" t="s">
        <v>723</v>
      </c>
      <c r="B12" s="30" t="s">
        <v>213</v>
      </c>
      <c r="C12" s="10">
        <v>54873</v>
      </c>
      <c r="D12" s="7" t="str">
        <f t="shared" si="0"/>
        <v>N/A</v>
      </c>
      <c r="E12" s="10">
        <v>54189</v>
      </c>
      <c r="F12" s="7" t="str">
        <f t="shared" si="1"/>
        <v>N/A</v>
      </c>
      <c r="G12" s="10">
        <v>56230</v>
      </c>
      <c r="H12" s="7" t="str">
        <f t="shared" si="2"/>
        <v>N/A</v>
      </c>
      <c r="I12" s="8">
        <v>-1.25</v>
      </c>
      <c r="J12" s="8">
        <v>3.766</v>
      </c>
      <c r="K12" s="30" t="s">
        <v>734</v>
      </c>
      <c r="L12" s="105" t="str">
        <f t="shared" si="3"/>
        <v>Yes</v>
      </c>
    </row>
    <row r="13" spans="1:12" x14ac:dyDescent="0.2">
      <c r="A13" s="137" t="s">
        <v>74</v>
      </c>
      <c r="B13" s="30" t="s">
        <v>213</v>
      </c>
      <c r="C13" s="10">
        <v>1786112</v>
      </c>
      <c r="D13" s="7" t="str">
        <f>IF($B13="N/A","N/A",IF(C13&gt;10,"No",IF(C13&lt;-10,"No","Yes")))</f>
        <v>N/A</v>
      </c>
      <c r="E13" s="10">
        <v>3541307</v>
      </c>
      <c r="F13" s="7" t="str">
        <f>IF($B13="N/A","N/A",IF(E13&gt;10,"No",IF(E13&lt;-10,"No","Yes")))</f>
        <v>N/A</v>
      </c>
      <c r="G13" s="10">
        <v>2398206</v>
      </c>
      <c r="H13" s="7" t="str">
        <f>IF($B13="N/A","N/A",IF(G13&gt;10,"No",IF(G13&lt;-10,"No","Yes")))</f>
        <v>N/A</v>
      </c>
      <c r="I13" s="8">
        <v>98.27</v>
      </c>
      <c r="J13" s="8">
        <v>-32.299999999999997</v>
      </c>
      <c r="K13" s="30" t="s">
        <v>734</v>
      </c>
      <c r="L13" s="105" t="str">
        <f t="shared" si="3"/>
        <v>No</v>
      </c>
    </row>
    <row r="14" spans="1:12" x14ac:dyDescent="0.2">
      <c r="A14" s="153" t="s">
        <v>157</v>
      </c>
      <c r="B14" s="22" t="s">
        <v>213</v>
      </c>
      <c r="C14" s="4">
        <v>12.235012471999999</v>
      </c>
      <c r="D14" s="27" t="str">
        <f t="shared" ref="D14:D18" si="4">IF($B14="N/A","N/A",IF(C14&gt;10,"No",IF(C14&lt;-10,"No","Yes")))</f>
        <v>N/A</v>
      </c>
      <c r="E14" s="4">
        <v>12.794580136</v>
      </c>
      <c r="F14" s="27" t="str">
        <f t="shared" ref="F14:F18" si="5">IF($B14="N/A","N/A",IF(E14&gt;10,"No",IF(E14&lt;-10,"No","Yes")))</f>
        <v>N/A</v>
      </c>
      <c r="G14" s="4">
        <v>13.876983986999999</v>
      </c>
      <c r="H14" s="27" t="str">
        <f t="shared" ref="H14:H18" si="6">IF($B14="N/A","N/A",IF(G14&gt;10,"No",IF(G14&lt;-10,"No","Yes")))</f>
        <v>N/A</v>
      </c>
      <c r="I14" s="8">
        <v>4.5730000000000004</v>
      </c>
      <c r="J14" s="8">
        <v>8.4600000000000009</v>
      </c>
      <c r="K14" s="28" t="s">
        <v>734</v>
      </c>
      <c r="L14" s="105" t="str">
        <f t="shared" ref="L14:L18" si="7">IF(J14="Div by 0", "N/A", IF(K14="N/A","N/A", IF(J14&gt;VALUE(MID(K14,1,2)), "No", IF(J14&lt;-1*VALUE(MID(K14,1,2)), "No", "Yes"))))</f>
        <v>Yes</v>
      </c>
    </row>
    <row r="15" spans="1:12" x14ac:dyDescent="0.2">
      <c r="A15" s="137" t="s">
        <v>417</v>
      </c>
      <c r="B15" s="22" t="s">
        <v>213</v>
      </c>
      <c r="C15" s="4">
        <v>30.225941282000001</v>
      </c>
      <c r="D15" s="27" t="str">
        <f t="shared" si="4"/>
        <v>N/A</v>
      </c>
      <c r="E15" s="4">
        <v>30.418342586000001</v>
      </c>
      <c r="F15" s="27" t="str">
        <f t="shared" si="5"/>
        <v>N/A</v>
      </c>
      <c r="G15" s="4">
        <v>30.311932441</v>
      </c>
      <c r="H15" s="27" t="str">
        <f t="shared" si="6"/>
        <v>N/A</v>
      </c>
      <c r="I15" s="8">
        <v>0.63649999999999995</v>
      </c>
      <c r="J15" s="8">
        <v>-0.35</v>
      </c>
      <c r="K15" s="28" t="s">
        <v>734</v>
      </c>
      <c r="L15" s="105" t="str">
        <f t="shared" si="7"/>
        <v>Yes</v>
      </c>
    </row>
    <row r="16" spans="1:12" x14ac:dyDescent="0.2">
      <c r="A16" s="137" t="s">
        <v>418</v>
      </c>
      <c r="B16" s="22" t="s">
        <v>213</v>
      </c>
      <c r="C16" s="4">
        <v>10.083799796999999</v>
      </c>
      <c r="D16" s="27" t="str">
        <f t="shared" si="4"/>
        <v>N/A</v>
      </c>
      <c r="E16" s="4">
        <v>9.9222050971000009</v>
      </c>
      <c r="F16" s="27" t="str">
        <f t="shared" si="5"/>
        <v>N/A</v>
      </c>
      <c r="G16" s="4">
        <v>10.512671599000001</v>
      </c>
      <c r="H16" s="27" t="str">
        <f t="shared" si="6"/>
        <v>N/A</v>
      </c>
      <c r="I16" s="8">
        <v>-1.6</v>
      </c>
      <c r="J16" s="8">
        <v>5.9509999999999996</v>
      </c>
      <c r="K16" s="28" t="s">
        <v>734</v>
      </c>
      <c r="L16" s="105" t="str">
        <f t="shared" si="7"/>
        <v>Yes</v>
      </c>
    </row>
    <row r="17" spans="1:12" x14ac:dyDescent="0.2">
      <c r="A17" s="137" t="s">
        <v>419</v>
      </c>
      <c r="B17" s="22" t="s">
        <v>213</v>
      </c>
      <c r="C17" s="4">
        <v>6.4165353879999998</v>
      </c>
      <c r="D17" s="27" t="str">
        <f t="shared" si="4"/>
        <v>N/A</v>
      </c>
      <c r="E17" s="4">
        <v>6.5350917764999998</v>
      </c>
      <c r="F17" s="27" t="str">
        <f t="shared" si="5"/>
        <v>N/A</v>
      </c>
      <c r="G17" s="4">
        <v>6.5240502201000004</v>
      </c>
      <c r="H17" s="27" t="str">
        <f t="shared" si="6"/>
        <v>N/A</v>
      </c>
      <c r="I17" s="8">
        <v>1.8480000000000001</v>
      </c>
      <c r="J17" s="8">
        <v>-0.16900000000000001</v>
      </c>
      <c r="K17" s="28" t="s">
        <v>734</v>
      </c>
      <c r="L17" s="105" t="str">
        <f t="shared" si="7"/>
        <v>Yes</v>
      </c>
    </row>
    <row r="18" spans="1:12" x14ac:dyDescent="0.2">
      <c r="A18" s="137" t="s">
        <v>420</v>
      </c>
      <c r="B18" s="22" t="s">
        <v>213</v>
      </c>
      <c r="C18" s="4">
        <v>22.451342678</v>
      </c>
      <c r="D18" s="27" t="str">
        <f t="shared" si="4"/>
        <v>N/A</v>
      </c>
      <c r="E18" s="4">
        <v>24.272029129</v>
      </c>
      <c r="F18" s="27" t="str">
        <f t="shared" si="5"/>
        <v>N/A</v>
      </c>
      <c r="G18" s="4">
        <v>29.261572751999999</v>
      </c>
      <c r="H18" s="27" t="str">
        <f t="shared" si="6"/>
        <v>N/A</v>
      </c>
      <c r="I18" s="8">
        <v>8.109</v>
      </c>
      <c r="J18" s="8">
        <v>20.56</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-20</v>
      </c>
      <c r="J19" s="8">
        <v>0</v>
      </c>
      <c r="K19" s="30" t="s">
        <v>213</v>
      </c>
      <c r="L19" s="105" t="str">
        <f t="shared" ref="L19:L25" si="11">IF(J19="Div by 0", "N/A", IF(K19="N/A","N/A", IF(J19&gt;VALUE(MID(K19,1,2)), "No", IF(J19&lt;-1*VALUE(MID(K19,1,2)), "No", "Yes"))))</f>
        <v>N/A</v>
      </c>
    </row>
    <row r="20" spans="1:12" x14ac:dyDescent="0.2">
      <c r="A20" s="137" t="s">
        <v>76</v>
      </c>
      <c r="B20" s="30" t="s">
        <v>213</v>
      </c>
      <c r="C20" s="23">
        <v>27</v>
      </c>
      <c r="D20" s="27" t="str">
        <f t="shared" si="8"/>
        <v>N/A</v>
      </c>
      <c r="E20" s="23">
        <v>18</v>
      </c>
      <c r="F20" s="27" t="str">
        <f t="shared" si="9"/>
        <v>N/A</v>
      </c>
      <c r="G20" s="23">
        <v>25</v>
      </c>
      <c r="H20" s="27" t="str">
        <f t="shared" si="10"/>
        <v>N/A</v>
      </c>
      <c r="I20" s="8">
        <v>-33.299999999999997</v>
      </c>
      <c r="J20" s="8">
        <v>38.89</v>
      </c>
      <c r="K20" s="30" t="s">
        <v>213</v>
      </c>
      <c r="L20" s="105" t="str">
        <f t="shared" si="11"/>
        <v>N/A</v>
      </c>
    </row>
    <row r="21" spans="1:12" x14ac:dyDescent="0.2">
      <c r="A21" s="153" t="s">
        <v>1107</v>
      </c>
      <c r="B21" s="30" t="s">
        <v>213</v>
      </c>
      <c r="C21" s="10">
        <v>3936.2032712999999</v>
      </c>
      <c r="D21" s="7" t="str">
        <f t="shared" si="8"/>
        <v>N/A</v>
      </c>
      <c r="E21" s="10">
        <v>3909.8221976999998</v>
      </c>
      <c r="F21" s="7" t="str">
        <f t="shared" si="9"/>
        <v>N/A</v>
      </c>
      <c r="G21" s="10">
        <v>4058.3513238</v>
      </c>
      <c r="H21" s="7" t="str">
        <f t="shared" si="10"/>
        <v>N/A</v>
      </c>
      <c r="I21" s="8">
        <v>-0.67</v>
      </c>
      <c r="J21" s="8">
        <v>3.7989999999999999</v>
      </c>
      <c r="K21" s="30" t="s">
        <v>734</v>
      </c>
      <c r="L21" s="105" t="str">
        <f t="shared" si="11"/>
        <v>Yes</v>
      </c>
    </row>
    <row r="22" spans="1:12" x14ac:dyDescent="0.2">
      <c r="A22" s="137" t="s">
        <v>1689</v>
      </c>
      <c r="B22" s="30" t="s">
        <v>213</v>
      </c>
      <c r="C22" s="10">
        <v>8543.4005589999997</v>
      </c>
      <c r="D22" s="7" t="str">
        <f t="shared" si="8"/>
        <v>N/A</v>
      </c>
      <c r="E22" s="10">
        <v>8494.9268107999997</v>
      </c>
      <c r="F22" s="7" t="str">
        <f t="shared" si="9"/>
        <v>N/A</v>
      </c>
      <c r="G22" s="10">
        <v>8861.9228161999999</v>
      </c>
      <c r="H22" s="7" t="str">
        <f t="shared" si="10"/>
        <v>N/A</v>
      </c>
      <c r="I22" s="8">
        <v>-0.56699999999999995</v>
      </c>
      <c r="J22" s="8">
        <v>4.32</v>
      </c>
      <c r="K22" s="30" t="s">
        <v>734</v>
      </c>
      <c r="L22" s="105" t="str">
        <f t="shared" si="11"/>
        <v>Yes</v>
      </c>
    </row>
    <row r="23" spans="1:12" x14ac:dyDescent="0.2">
      <c r="A23" s="137" t="s">
        <v>1108</v>
      </c>
      <c r="B23" s="30" t="s">
        <v>213</v>
      </c>
      <c r="C23" s="10">
        <v>11337.021838000001</v>
      </c>
      <c r="D23" s="7" t="str">
        <f t="shared" si="8"/>
        <v>N/A</v>
      </c>
      <c r="E23" s="10">
        <v>10964.222604000001</v>
      </c>
      <c r="F23" s="7" t="str">
        <f t="shared" si="9"/>
        <v>N/A</v>
      </c>
      <c r="G23" s="10">
        <v>11430.112865999999</v>
      </c>
      <c r="H23" s="7" t="str">
        <f t="shared" si="10"/>
        <v>N/A</v>
      </c>
      <c r="I23" s="8">
        <v>-3.29</v>
      </c>
      <c r="J23" s="8">
        <v>4.2489999999999997</v>
      </c>
      <c r="K23" s="30" t="s">
        <v>734</v>
      </c>
      <c r="L23" s="105" t="str">
        <f t="shared" si="11"/>
        <v>Yes</v>
      </c>
    </row>
    <row r="24" spans="1:12" x14ac:dyDescent="0.2">
      <c r="A24" s="137" t="s">
        <v>1109</v>
      </c>
      <c r="B24" s="30" t="s">
        <v>213</v>
      </c>
      <c r="C24" s="10">
        <v>1559.2926786</v>
      </c>
      <c r="D24" s="7" t="str">
        <f t="shared" si="8"/>
        <v>N/A</v>
      </c>
      <c r="E24" s="10">
        <v>1630.3712433999999</v>
      </c>
      <c r="F24" s="7" t="str">
        <f t="shared" si="9"/>
        <v>N/A</v>
      </c>
      <c r="G24" s="10">
        <v>1733.0490291999999</v>
      </c>
      <c r="H24" s="7" t="str">
        <f t="shared" si="10"/>
        <v>N/A</v>
      </c>
      <c r="I24" s="8">
        <v>4.5579999999999998</v>
      </c>
      <c r="J24" s="8">
        <v>6.298</v>
      </c>
      <c r="K24" s="30" t="s">
        <v>734</v>
      </c>
      <c r="L24" s="105" t="str">
        <f t="shared" si="11"/>
        <v>Yes</v>
      </c>
    </row>
    <row r="25" spans="1:12" x14ac:dyDescent="0.2">
      <c r="A25" s="137" t="s">
        <v>1110</v>
      </c>
      <c r="B25" s="30" t="s">
        <v>213</v>
      </c>
      <c r="C25" s="10">
        <v>2045.8777223</v>
      </c>
      <c r="D25" s="7" t="str">
        <f t="shared" si="8"/>
        <v>N/A</v>
      </c>
      <c r="E25" s="10">
        <v>1970.0493352000001</v>
      </c>
      <c r="F25" s="7" t="str">
        <f t="shared" si="9"/>
        <v>N/A</v>
      </c>
      <c r="G25" s="10">
        <v>2190.7375295000002</v>
      </c>
      <c r="H25" s="7" t="str">
        <f t="shared" si="10"/>
        <v>N/A</v>
      </c>
      <c r="I25" s="8">
        <v>-3.71</v>
      </c>
      <c r="J25" s="8">
        <v>11.2</v>
      </c>
      <c r="K25" s="30" t="s">
        <v>734</v>
      </c>
      <c r="L25" s="105" t="str">
        <f t="shared" si="11"/>
        <v>Yes</v>
      </c>
    </row>
    <row r="26" spans="1:12" x14ac:dyDescent="0.2">
      <c r="A26" s="128" t="s">
        <v>1111</v>
      </c>
      <c r="B26" s="30" t="s">
        <v>213</v>
      </c>
      <c r="C26" s="10">
        <v>3856.9371586000002</v>
      </c>
      <c r="D26" s="7" t="str">
        <f t="shared" si="8"/>
        <v>N/A</v>
      </c>
      <c r="E26" s="10">
        <v>3809.6586545</v>
      </c>
      <c r="F26" s="7" t="str">
        <f t="shared" si="9"/>
        <v>N/A</v>
      </c>
      <c r="G26" s="10">
        <v>4004.5202285</v>
      </c>
      <c r="H26" s="7" t="str">
        <f t="shared" si="10"/>
        <v>N/A</v>
      </c>
      <c r="I26" s="8">
        <v>-1.23</v>
      </c>
      <c r="J26" s="8">
        <v>5.1150000000000002</v>
      </c>
      <c r="K26" s="30" t="s">
        <v>734</v>
      </c>
      <c r="L26" s="105" t="str">
        <f>IF(J26="Div by 0", "N/A", IF(OR(J26="N/A",K26="N/A"),"N/A", IF(J26&gt;VALUE(MID(K26,1,2)), "No", IF(J26&lt;-1*VALUE(MID(K26,1,2)), "No", "Yes"))))</f>
        <v>Yes</v>
      </c>
    </row>
    <row r="27" spans="1:12" x14ac:dyDescent="0.2">
      <c r="A27" s="128" t="s">
        <v>1112</v>
      </c>
      <c r="B27" s="30" t="s">
        <v>213</v>
      </c>
      <c r="C27" s="10">
        <v>4050.1888253000002</v>
      </c>
      <c r="D27" s="7" t="str">
        <f t="shared" si="8"/>
        <v>N/A</v>
      </c>
      <c r="E27" s="10">
        <v>4053.8802476000001</v>
      </c>
      <c r="F27" s="7" t="str">
        <f t="shared" si="9"/>
        <v>N/A</v>
      </c>
      <c r="G27" s="10">
        <v>4134.3192307999998</v>
      </c>
      <c r="H27" s="7" t="str">
        <f t="shared" si="10"/>
        <v>N/A</v>
      </c>
      <c r="I27" s="8">
        <v>9.11E-2</v>
      </c>
      <c r="J27" s="8">
        <v>1.984</v>
      </c>
      <c r="K27" s="30" t="s">
        <v>734</v>
      </c>
      <c r="L27" s="105" t="str">
        <f>IF(J27="Div by 0", "N/A", IF(OR(J27="N/A",K27="N/A"),"N/A", IF(J27&gt;VALUE(MID(K27,1,2)), "No", IF(J27&lt;-1*VALUE(MID(K27,1,2)), "No", "Yes"))))</f>
        <v>Yes</v>
      </c>
    </row>
    <row r="28" spans="1:12" x14ac:dyDescent="0.2">
      <c r="A28" s="153" t="s">
        <v>1113</v>
      </c>
      <c r="B28" s="30" t="s">
        <v>213</v>
      </c>
      <c r="C28" s="10">
        <v>8251.3708435999997</v>
      </c>
      <c r="D28" s="7" t="str">
        <f t="shared" si="8"/>
        <v>N/A</v>
      </c>
      <c r="E28" s="10">
        <v>7990.8219534</v>
      </c>
      <c r="F28" s="7" t="str">
        <f t="shared" si="9"/>
        <v>N/A</v>
      </c>
      <c r="G28" s="10">
        <v>8056.7857872000004</v>
      </c>
      <c r="H28" s="7" t="str">
        <f t="shared" si="10"/>
        <v>N/A</v>
      </c>
      <c r="I28" s="8">
        <v>-3.16</v>
      </c>
      <c r="J28" s="8">
        <v>0.82550000000000001</v>
      </c>
      <c r="K28" s="30" t="s">
        <v>734</v>
      </c>
      <c r="L28" s="105" t="str">
        <f>IF(J28="Div by 0", "N/A", IF(K28="N/A","N/A", IF(J28&gt;VALUE(MID(K28,1,2)), "No", IF(J28&lt;-1*VALUE(MID(K28,1,2)), "No", "Yes"))))</f>
        <v>Yes</v>
      </c>
    </row>
    <row r="29" spans="1:12" x14ac:dyDescent="0.2">
      <c r="A29" s="128" t="s">
        <v>1114</v>
      </c>
      <c r="B29" s="30" t="s">
        <v>213</v>
      </c>
      <c r="C29" s="10">
        <v>8452.6435684000007</v>
      </c>
      <c r="D29" s="7" t="str">
        <f t="shared" si="8"/>
        <v>N/A</v>
      </c>
      <c r="E29" s="10">
        <v>8408.0257235000008</v>
      </c>
      <c r="F29" s="7" t="str">
        <f t="shared" si="9"/>
        <v>N/A</v>
      </c>
      <c r="G29" s="10">
        <v>8731.4705255999997</v>
      </c>
      <c r="H29" s="7" t="str">
        <f t="shared" si="10"/>
        <v>N/A</v>
      </c>
      <c r="I29" s="8">
        <v>-0.52800000000000002</v>
      </c>
      <c r="J29" s="8">
        <v>3.847</v>
      </c>
      <c r="K29" s="30" t="s">
        <v>734</v>
      </c>
      <c r="L29" s="105" t="str">
        <f>IF(J29="Div by 0", "N/A", IF(K29="N/A","N/A", IF(J29&gt;VALUE(MID(K29,1,2)), "No", IF(J29&lt;-1*VALUE(MID(K29,1,2)), "No", "Yes"))))</f>
        <v>Yes</v>
      </c>
    </row>
    <row r="30" spans="1:12" x14ac:dyDescent="0.2">
      <c r="A30" s="128" t="s">
        <v>1115</v>
      </c>
      <c r="B30" s="30" t="s">
        <v>213</v>
      </c>
      <c r="C30" s="10">
        <v>8094.2486699999999</v>
      </c>
      <c r="D30" s="7" t="str">
        <f t="shared" si="8"/>
        <v>N/A</v>
      </c>
      <c r="E30" s="10">
        <v>7608.5130620999998</v>
      </c>
      <c r="F30" s="7" t="str">
        <f t="shared" si="9"/>
        <v>N/A</v>
      </c>
      <c r="G30" s="10">
        <v>7690.0282755999997</v>
      </c>
      <c r="H30" s="7" t="str">
        <f t="shared" si="10"/>
        <v>N/A</v>
      </c>
      <c r="I30" s="8">
        <v>-6</v>
      </c>
      <c r="J30" s="8">
        <v>1.071</v>
      </c>
      <c r="K30" s="30" t="s">
        <v>734</v>
      </c>
      <c r="L30" s="105" t="str">
        <f>IF(J30="Div by 0", "N/A", IF(K30="N/A","N/A", IF(J30&gt;VALUE(MID(K30,1,2)), "No", IF(J30&lt;-1*VALUE(MID(K30,1,2)), "No", "Yes"))))</f>
        <v>Yes</v>
      </c>
    </row>
    <row r="31" spans="1:12" x14ac:dyDescent="0.2">
      <c r="A31" s="128" t="s">
        <v>1116</v>
      </c>
      <c r="B31" s="30" t="s">
        <v>213</v>
      </c>
      <c r="C31" s="10">
        <v>8131.0714736999998</v>
      </c>
      <c r="D31" s="7" t="str">
        <f t="shared" si="8"/>
        <v>N/A</v>
      </c>
      <c r="E31" s="10">
        <v>7893.9042227999998</v>
      </c>
      <c r="F31" s="7" t="str">
        <f t="shared" si="9"/>
        <v>N/A</v>
      </c>
      <c r="G31" s="10">
        <v>7941.4178548999998</v>
      </c>
      <c r="H31" s="7" t="str">
        <f t="shared" si="10"/>
        <v>N/A</v>
      </c>
      <c r="I31" s="8">
        <v>-2.92</v>
      </c>
      <c r="J31" s="8">
        <v>0.60189999999999999</v>
      </c>
      <c r="K31" s="30" t="s">
        <v>734</v>
      </c>
      <c r="L31" s="105" t="str">
        <f>IF(J31="Div by 0", "N/A", IF(OR(J31="N/A",K31="N/A"),"N/A", IF(J31&gt;VALUE(MID(K31,1,2)), "No", IF(J31&lt;-1*VALUE(MID(K31,1,2)), "No", "Yes"))))</f>
        <v>Yes</v>
      </c>
    </row>
    <row r="32" spans="1:12" x14ac:dyDescent="0.2">
      <c r="A32" s="128" t="s">
        <v>1117</v>
      </c>
      <c r="B32" s="30" t="s">
        <v>213</v>
      </c>
      <c r="C32" s="10">
        <v>8444.6177196000008</v>
      </c>
      <c r="D32" s="7" t="str">
        <f t="shared" si="8"/>
        <v>N/A</v>
      </c>
      <c r="E32" s="10">
        <v>8144.9621884999997</v>
      </c>
      <c r="F32" s="7" t="str">
        <f t="shared" si="9"/>
        <v>N/A</v>
      </c>
      <c r="G32" s="10">
        <v>8239.8351155</v>
      </c>
      <c r="H32" s="7" t="str">
        <f t="shared" si="10"/>
        <v>N/A</v>
      </c>
      <c r="I32" s="8">
        <v>-3.55</v>
      </c>
      <c r="J32" s="8">
        <v>1.165</v>
      </c>
      <c r="K32" s="30" t="s">
        <v>734</v>
      </c>
      <c r="L32" s="105" t="str">
        <f>IF(J32="Div by 0", "N/A", IF(OR(J32="N/A",K32="N/A"),"N/A", IF(J32&gt;VALUE(MID(K32,1,2)), "No", IF(J32&lt;-1*VALUE(MID(K32,1,2)), "No", "Yes"))))</f>
        <v>Yes</v>
      </c>
    </row>
    <row r="33" spans="1:12" x14ac:dyDescent="0.2">
      <c r="A33" s="128" t="s">
        <v>1692</v>
      </c>
      <c r="B33" s="30" t="s">
        <v>213</v>
      </c>
      <c r="C33" s="10">
        <v>5248.7342048</v>
      </c>
      <c r="D33" s="7" t="str">
        <f t="shared" si="8"/>
        <v>N/A</v>
      </c>
      <c r="E33" s="10">
        <v>7783.8369230999997</v>
      </c>
      <c r="F33" s="7" t="str">
        <f t="shared" si="9"/>
        <v>N/A</v>
      </c>
      <c r="G33" s="10">
        <v>3638.9647887000001</v>
      </c>
      <c r="H33" s="7" t="str">
        <f t="shared" si="10"/>
        <v>N/A</v>
      </c>
      <c r="I33" s="8">
        <v>48.3</v>
      </c>
      <c r="J33" s="8">
        <v>-53.2</v>
      </c>
      <c r="K33" s="30" t="s">
        <v>734</v>
      </c>
      <c r="L33" s="105" t="str">
        <f t="shared" ref="L33:L45" si="12">IF(J33="Div by 0", "N/A", IF(K33="N/A","N/A", IF(J33&gt;VALUE(MID(K33,1,2)), "No", IF(J33&lt;-1*VALUE(MID(K33,1,2)), "No", "Yes"))))</f>
        <v>No</v>
      </c>
    </row>
    <row r="34" spans="1:12" x14ac:dyDescent="0.2">
      <c r="A34" s="128" t="s">
        <v>1693</v>
      </c>
      <c r="B34" s="30" t="s">
        <v>213</v>
      </c>
      <c r="C34" s="10">
        <v>638.12333969999997</v>
      </c>
      <c r="D34" s="7" t="str">
        <f t="shared" si="8"/>
        <v>N/A</v>
      </c>
      <c r="E34" s="10">
        <v>649.75783646000002</v>
      </c>
      <c r="F34" s="7" t="str">
        <f t="shared" si="9"/>
        <v>N/A</v>
      </c>
      <c r="G34" s="10">
        <v>603.50692516000004</v>
      </c>
      <c r="H34" s="7" t="str">
        <f t="shared" si="10"/>
        <v>N/A</v>
      </c>
      <c r="I34" s="8">
        <v>1.823</v>
      </c>
      <c r="J34" s="8">
        <v>-7.12</v>
      </c>
      <c r="K34" s="30" t="s">
        <v>734</v>
      </c>
      <c r="L34" s="105" t="str">
        <f t="shared" si="12"/>
        <v>Yes</v>
      </c>
    </row>
    <row r="35" spans="1:12" x14ac:dyDescent="0.2">
      <c r="A35" s="128" t="s">
        <v>1694</v>
      </c>
      <c r="B35" s="30" t="s">
        <v>213</v>
      </c>
      <c r="C35" s="10">
        <v>12097.87458</v>
      </c>
      <c r="D35" s="7" t="str">
        <f t="shared" si="8"/>
        <v>N/A</v>
      </c>
      <c r="E35" s="10">
        <v>11943.318217</v>
      </c>
      <c r="F35" s="7" t="str">
        <f t="shared" si="9"/>
        <v>N/A</v>
      </c>
      <c r="G35" s="10">
        <v>11979.785503999999</v>
      </c>
      <c r="H35" s="7" t="str">
        <f t="shared" si="10"/>
        <v>N/A</v>
      </c>
      <c r="I35" s="8">
        <v>-1.28</v>
      </c>
      <c r="J35" s="8">
        <v>0.30530000000000002</v>
      </c>
      <c r="K35" s="30" t="s">
        <v>734</v>
      </c>
      <c r="L35" s="105" t="str">
        <f t="shared" si="12"/>
        <v>Yes</v>
      </c>
    </row>
    <row r="36" spans="1:12" x14ac:dyDescent="0.2">
      <c r="A36" s="128" t="s">
        <v>1695</v>
      </c>
      <c r="B36" s="30" t="s">
        <v>213</v>
      </c>
      <c r="C36" s="10">
        <v>99.725336640999998</v>
      </c>
      <c r="D36" s="7" t="str">
        <f t="shared" si="8"/>
        <v>N/A</v>
      </c>
      <c r="E36" s="10">
        <v>112.80111549</v>
      </c>
      <c r="F36" s="7" t="str">
        <f t="shared" si="9"/>
        <v>N/A</v>
      </c>
      <c r="G36" s="10">
        <v>68.116488582000002</v>
      </c>
      <c r="H36" s="7" t="str">
        <f t="shared" si="10"/>
        <v>N/A</v>
      </c>
      <c r="I36" s="8">
        <v>13.11</v>
      </c>
      <c r="J36" s="8">
        <v>-39.6</v>
      </c>
      <c r="K36" s="30" t="s">
        <v>734</v>
      </c>
      <c r="L36" s="105" t="str">
        <f t="shared" si="12"/>
        <v>No</v>
      </c>
    </row>
    <row r="37" spans="1:12" x14ac:dyDescent="0.2">
      <c r="A37" s="128" t="s">
        <v>1696</v>
      </c>
      <c r="B37" s="30" t="s">
        <v>213</v>
      </c>
      <c r="C37" s="10">
        <v>29868.419461000001</v>
      </c>
      <c r="D37" s="7" t="str">
        <f t="shared" si="8"/>
        <v>N/A</v>
      </c>
      <c r="E37" s="10">
        <v>29945.218239000002</v>
      </c>
      <c r="F37" s="7" t="str">
        <f t="shared" si="9"/>
        <v>N/A</v>
      </c>
      <c r="G37" s="10">
        <v>24533.812537000002</v>
      </c>
      <c r="H37" s="7" t="str">
        <f t="shared" si="10"/>
        <v>N/A</v>
      </c>
      <c r="I37" s="8">
        <v>0.2571</v>
      </c>
      <c r="J37" s="8">
        <v>-18.100000000000001</v>
      </c>
      <c r="K37" s="30" t="s">
        <v>734</v>
      </c>
      <c r="L37" s="105" t="str">
        <f t="shared" si="12"/>
        <v>Yes</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106.33507003</v>
      </c>
      <c r="D39" s="7" t="str">
        <f t="shared" si="8"/>
        <v>N/A</v>
      </c>
      <c r="E39" s="10">
        <v>108.882546</v>
      </c>
      <c r="F39" s="7" t="str">
        <f t="shared" si="9"/>
        <v>N/A</v>
      </c>
      <c r="G39" s="10">
        <v>82.109199032000006</v>
      </c>
      <c r="H39" s="7" t="str">
        <f t="shared" si="10"/>
        <v>N/A</v>
      </c>
      <c r="I39" s="8">
        <v>2.3959999999999999</v>
      </c>
      <c r="J39" s="8">
        <v>-24.6</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23673.169990999999</v>
      </c>
      <c r="D41" s="7" t="str">
        <f t="shared" si="8"/>
        <v>N/A</v>
      </c>
      <c r="E41" s="10">
        <v>23174.673353999999</v>
      </c>
      <c r="F41" s="7" t="str">
        <f t="shared" si="9"/>
        <v>N/A</v>
      </c>
      <c r="G41" s="10">
        <v>23913.906467000001</v>
      </c>
      <c r="H41" s="7" t="str">
        <f t="shared" si="10"/>
        <v>N/A</v>
      </c>
      <c r="I41" s="8">
        <v>-2.11</v>
      </c>
      <c r="J41" s="8">
        <v>3.19</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14772.167685</v>
      </c>
      <c r="D44" s="7" t="str">
        <f t="shared" si="8"/>
        <v>N/A</v>
      </c>
      <c r="E44" s="10">
        <v>14532.980020999999</v>
      </c>
      <c r="F44" s="7" t="str">
        <f t="shared" si="9"/>
        <v>N/A</v>
      </c>
      <c r="G44" s="10">
        <v>14575.900543</v>
      </c>
      <c r="H44" s="7" t="str">
        <f t="shared" si="10"/>
        <v>N/A</v>
      </c>
      <c r="I44" s="8">
        <v>-1.62</v>
      </c>
      <c r="J44" s="8">
        <v>0.29530000000000001</v>
      </c>
      <c r="K44" s="30" t="s">
        <v>734</v>
      </c>
      <c r="L44" s="105" t="str">
        <f t="shared" si="12"/>
        <v>Yes</v>
      </c>
    </row>
    <row r="45" spans="1:12" ht="25.5" x14ac:dyDescent="0.2">
      <c r="A45" s="128" t="s">
        <v>1119</v>
      </c>
      <c r="B45" s="30" t="s">
        <v>213</v>
      </c>
      <c r="C45" s="10">
        <v>379.11032652</v>
      </c>
      <c r="D45" s="7" t="str">
        <f t="shared" si="8"/>
        <v>N/A</v>
      </c>
      <c r="E45" s="10">
        <v>390.90654205999999</v>
      </c>
      <c r="F45" s="7" t="str">
        <f t="shared" si="9"/>
        <v>N/A</v>
      </c>
      <c r="G45" s="10">
        <v>352.51887871000002</v>
      </c>
      <c r="H45" s="7" t="str">
        <f t="shared" si="10"/>
        <v>N/A</v>
      </c>
      <c r="I45" s="8">
        <v>3.1120000000000001</v>
      </c>
      <c r="J45" s="8">
        <v>-9.82</v>
      </c>
      <c r="K45" s="30" t="s">
        <v>734</v>
      </c>
      <c r="L45" s="105" t="str">
        <f t="shared" si="12"/>
        <v>Yes</v>
      </c>
    </row>
    <row r="46" spans="1:12" x14ac:dyDescent="0.2">
      <c r="A46" s="128" t="s">
        <v>1120</v>
      </c>
      <c r="B46" s="22" t="s">
        <v>213</v>
      </c>
      <c r="C46" s="29">
        <v>42355.254259000001</v>
      </c>
      <c r="D46" s="27" t="str">
        <f t="shared" si="8"/>
        <v>N/A</v>
      </c>
      <c r="E46" s="29">
        <v>44531.336463</v>
      </c>
      <c r="F46" s="27" t="str">
        <f t="shared" si="9"/>
        <v>N/A</v>
      </c>
      <c r="G46" s="29">
        <v>45737.841353000003</v>
      </c>
      <c r="H46" s="27" t="str">
        <f t="shared" si="10"/>
        <v>N/A</v>
      </c>
      <c r="I46" s="8">
        <v>5.1379999999999999</v>
      </c>
      <c r="J46" s="8">
        <v>2.7090000000000001</v>
      </c>
      <c r="K46" s="28" t="s">
        <v>734</v>
      </c>
      <c r="L46" s="105" t="str">
        <f>IF(J46="Div by 0", "N/A", IF(K46="N/A","N/A", IF(J46&gt;VALUE(MID(K46,1,2)), "No", IF(J46&lt;-1*VALUE(MID(K46,1,2)), "No", "Yes"))))</f>
        <v>Yes</v>
      </c>
    </row>
    <row r="47" spans="1:12" x14ac:dyDescent="0.2">
      <c r="A47" s="162" t="s">
        <v>1121</v>
      </c>
      <c r="B47" s="22" t="s">
        <v>213</v>
      </c>
      <c r="C47" s="29">
        <v>24318.459445</v>
      </c>
      <c r="D47" s="27" t="str">
        <f t="shared" si="8"/>
        <v>N/A</v>
      </c>
      <c r="E47" s="29">
        <v>28988.840571000001</v>
      </c>
      <c r="F47" s="27" t="str">
        <f t="shared" si="9"/>
        <v>N/A</v>
      </c>
      <c r="G47" s="29">
        <v>29559.761893999999</v>
      </c>
      <c r="H47" s="27" t="str">
        <f t="shared" si="10"/>
        <v>N/A</v>
      </c>
      <c r="I47" s="8">
        <v>19.21</v>
      </c>
      <c r="J47" s="8">
        <v>1.9690000000000001</v>
      </c>
      <c r="K47" s="28" t="s">
        <v>734</v>
      </c>
      <c r="L47" s="105" t="str">
        <f>IF(J47="Div by 0", "N/A", IF(K47="N/A","N/A", IF(J47&gt;VALUE(MID(K47,1,2)), "No", IF(J47&lt;-1*VALUE(MID(K47,1,2)), "No", "Yes"))))</f>
        <v>Yes</v>
      </c>
    </row>
    <row r="48" spans="1:12" ht="25.5" x14ac:dyDescent="0.2">
      <c r="A48" s="128" t="s">
        <v>1122</v>
      </c>
      <c r="B48" s="22" t="s">
        <v>213</v>
      </c>
      <c r="C48" s="29">
        <v>38958.664492000004</v>
      </c>
      <c r="D48" s="27" t="str">
        <f t="shared" si="8"/>
        <v>N/A</v>
      </c>
      <c r="E48" s="29">
        <v>44400.518518999997</v>
      </c>
      <c r="F48" s="27" t="str">
        <f t="shared" si="9"/>
        <v>N/A</v>
      </c>
      <c r="G48" s="29">
        <v>47432.741956999998</v>
      </c>
      <c r="H48" s="27" t="str">
        <f t="shared" si="10"/>
        <v>N/A</v>
      </c>
      <c r="I48" s="8">
        <v>13.97</v>
      </c>
      <c r="J48" s="8">
        <v>6.8289999999999997</v>
      </c>
      <c r="K48" s="28" t="s">
        <v>734</v>
      </c>
      <c r="L48" s="105" t="str">
        <f>IF(J48="Div by 0", "N/A", IF(K48="N/A","N/A", IF(J48&gt;VALUE(MID(K48,1,2)), "No", IF(J48&lt;-1*VALUE(MID(K48,1,2)), "No", "Yes"))))</f>
        <v>Yes</v>
      </c>
    </row>
    <row r="49" spans="1:12" x14ac:dyDescent="0.2">
      <c r="A49" s="151" t="s">
        <v>1123</v>
      </c>
      <c r="B49" s="22" t="s">
        <v>213</v>
      </c>
      <c r="C49" s="29">
        <v>39968.360530999998</v>
      </c>
      <c r="D49" s="27" t="str">
        <f t="shared" si="8"/>
        <v>N/A</v>
      </c>
      <c r="E49" s="29">
        <v>39421.269507999998</v>
      </c>
      <c r="F49" s="27" t="str">
        <f t="shared" si="9"/>
        <v>N/A</v>
      </c>
      <c r="G49" s="29">
        <v>39535.424127999999</v>
      </c>
      <c r="H49" s="27" t="str">
        <f t="shared" si="10"/>
        <v>N/A</v>
      </c>
      <c r="I49" s="8">
        <v>-1.37</v>
      </c>
      <c r="J49" s="8">
        <v>0.28960000000000002</v>
      </c>
      <c r="K49" s="28" t="s">
        <v>734</v>
      </c>
      <c r="L49" s="105" t="str">
        <f t="shared" ref="L49:L59" si="13">IF(J49="Div by 0", "N/A", IF(K49="N/A","N/A", IF(J49&gt;VALUE(MID(K49,1,2)), "No", IF(J49&lt;-1*VALUE(MID(K49,1,2)), "No", "Yes"))))</f>
        <v>Yes</v>
      </c>
    </row>
    <row r="50" spans="1:12" ht="25.5" x14ac:dyDescent="0.2">
      <c r="A50" s="128" t="s">
        <v>1124</v>
      </c>
      <c r="B50" s="22" t="s">
        <v>213</v>
      </c>
      <c r="C50" s="29">
        <v>27977.326151000001</v>
      </c>
      <c r="D50" s="27" t="str">
        <f t="shared" si="8"/>
        <v>N/A</v>
      </c>
      <c r="E50" s="29">
        <v>26715.441019999998</v>
      </c>
      <c r="F50" s="27" t="str">
        <f t="shared" si="9"/>
        <v>N/A</v>
      </c>
      <c r="G50" s="29">
        <v>26485.559378999998</v>
      </c>
      <c r="H50" s="27" t="str">
        <f t="shared" si="10"/>
        <v>N/A</v>
      </c>
      <c r="I50" s="8">
        <v>-4.51</v>
      </c>
      <c r="J50" s="8">
        <v>-0.86</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45711.403379000003</v>
      </c>
      <c r="D55" s="27" t="str">
        <f t="shared" si="14"/>
        <v>N/A</v>
      </c>
      <c r="E55" s="29">
        <v>45891.690564999997</v>
      </c>
      <c r="F55" s="27" t="str">
        <f t="shared" si="15"/>
        <v>N/A</v>
      </c>
      <c r="G55" s="29">
        <v>46490.602405999998</v>
      </c>
      <c r="H55" s="27" t="str">
        <f t="shared" si="16"/>
        <v>N/A</v>
      </c>
      <c r="I55" s="8">
        <v>0.39439999999999997</v>
      </c>
      <c r="J55" s="8">
        <v>1.3049999999999999</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515222962</v>
      </c>
      <c r="D60" s="27" t="str">
        <f t="shared" si="14"/>
        <v>N/A</v>
      </c>
      <c r="E60" s="29">
        <v>570187419</v>
      </c>
      <c r="F60" s="27" t="str">
        <f t="shared" si="15"/>
        <v>N/A</v>
      </c>
      <c r="G60" s="29">
        <v>578271468</v>
      </c>
      <c r="H60" s="27" t="str">
        <f t="shared" si="16"/>
        <v>N/A</v>
      </c>
      <c r="I60" s="8">
        <v>10.67</v>
      </c>
      <c r="J60" s="8">
        <v>1.4179999999999999</v>
      </c>
      <c r="K60" s="28" t="s">
        <v>734</v>
      </c>
      <c r="L60" s="105" t="str">
        <f t="shared" ref="L60:L70" si="17">IF(J60="Div by 0", "N/A", IF(K60="N/A","N/A", IF(J60&gt;VALUE(MID(K60,1,2)), "No", IF(J60&lt;-1*VALUE(MID(K60,1,2)), "No", "Yes"))))</f>
        <v>Yes</v>
      </c>
    </row>
    <row r="61" spans="1:12" ht="25.5" x14ac:dyDescent="0.2">
      <c r="A61" s="128" t="s">
        <v>1134</v>
      </c>
      <c r="B61" s="22" t="s">
        <v>213</v>
      </c>
      <c r="C61" s="29">
        <v>75441168</v>
      </c>
      <c r="D61" s="27" t="str">
        <f t="shared" si="14"/>
        <v>N/A</v>
      </c>
      <c r="E61" s="29">
        <v>117735269</v>
      </c>
      <c r="F61" s="27" t="str">
        <f t="shared" si="15"/>
        <v>N/A</v>
      </c>
      <c r="G61" s="29">
        <v>117698660</v>
      </c>
      <c r="H61" s="27" t="str">
        <f t="shared" si="16"/>
        <v>N/A</v>
      </c>
      <c r="I61" s="8">
        <v>56.06</v>
      </c>
      <c r="J61" s="8">
        <v>-3.1E-2</v>
      </c>
      <c r="K61" s="28" t="s">
        <v>734</v>
      </c>
      <c r="L61" s="105" t="str">
        <f t="shared" si="17"/>
        <v>Yes</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439781794</v>
      </c>
      <c r="D66" s="27" t="str">
        <f t="shared" si="14"/>
        <v>N/A</v>
      </c>
      <c r="E66" s="29">
        <v>452452150</v>
      </c>
      <c r="F66" s="27" t="str">
        <f t="shared" si="15"/>
        <v>N/A</v>
      </c>
      <c r="G66" s="29">
        <v>460572808</v>
      </c>
      <c r="H66" s="27" t="str">
        <f t="shared" si="16"/>
        <v>N/A</v>
      </c>
      <c r="I66" s="8">
        <v>2.8809999999999998</v>
      </c>
      <c r="J66" s="8">
        <v>1.7949999999999999</v>
      </c>
      <c r="K66" s="28" t="s">
        <v>734</v>
      </c>
      <c r="L66" s="105" t="str">
        <f t="shared" si="17"/>
        <v>Yes</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28992.344944</v>
      </c>
      <c r="D71" s="27" t="str">
        <f t="shared" si="14"/>
        <v>N/A</v>
      </c>
      <c r="E71" s="29">
        <v>32054.610917000002</v>
      </c>
      <c r="F71" s="27" t="str">
        <f t="shared" si="15"/>
        <v>N/A</v>
      </c>
      <c r="G71" s="29">
        <v>32178.035056000001</v>
      </c>
      <c r="H71" s="27" t="str">
        <f t="shared" si="16"/>
        <v>N/A</v>
      </c>
      <c r="I71" s="8">
        <v>10.56</v>
      </c>
      <c r="J71" s="8">
        <v>0.38500000000000001</v>
      </c>
      <c r="K71" s="28" t="s">
        <v>734</v>
      </c>
      <c r="L71" s="105" t="str">
        <f t="shared" ref="L71:L81" si="18">IF(J71="Div by 0", "N/A", IF(K71="N/A","N/A", IF(J71&gt;VALUE(MID(K71,1,2)), "No", IF(J71&lt;-1*VALUE(MID(K71,1,2)), "No", "Yes"))))</f>
        <v>Yes</v>
      </c>
    </row>
    <row r="72" spans="1:12" ht="25.5" x14ac:dyDescent="0.2">
      <c r="A72" s="128" t="s">
        <v>1145</v>
      </c>
      <c r="B72" s="22" t="s">
        <v>213</v>
      </c>
      <c r="C72" s="29">
        <v>13108.804169999999</v>
      </c>
      <c r="D72" s="27" t="str">
        <f t="shared" si="14"/>
        <v>N/A</v>
      </c>
      <c r="E72" s="29">
        <v>19616.006164999999</v>
      </c>
      <c r="F72" s="27" t="str">
        <f t="shared" si="15"/>
        <v>N/A</v>
      </c>
      <c r="G72" s="29">
        <v>18837.813699999999</v>
      </c>
      <c r="H72" s="27" t="str">
        <f t="shared" si="16"/>
        <v>N/A</v>
      </c>
      <c r="I72" s="8">
        <v>49.64</v>
      </c>
      <c r="J72" s="8">
        <v>-3.97</v>
      </c>
      <c r="K72" s="28" t="s">
        <v>734</v>
      </c>
      <c r="L72" s="105" t="str">
        <f t="shared" si="18"/>
        <v>Yes</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36599.683255999997</v>
      </c>
      <c r="D77" s="27" t="str">
        <f t="shared" si="14"/>
        <v>N/A</v>
      </c>
      <c r="E77" s="29">
        <v>38388.948752999997</v>
      </c>
      <c r="F77" s="27" t="str">
        <f t="shared" si="15"/>
        <v>N/A</v>
      </c>
      <c r="G77" s="29">
        <v>39287.964513999999</v>
      </c>
      <c r="H77" s="27" t="str">
        <f t="shared" si="16"/>
        <v>N/A</v>
      </c>
      <c r="I77" s="8">
        <v>4.8890000000000002</v>
      </c>
      <c r="J77" s="8">
        <v>2.3420000000000001</v>
      </c>
      <c r="K77" s="28" t="s">
        <v>734</v>
      </c>
      <c r="L77" s="105" t="str">
        <f t="shared" si="18"/>
        <v>Yes</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528223415</v>
      </c>
      <c r="D82" s="27" t="str">
        <f t="shared" si="14"/>
        <v>N/A</v>
      </c>
      <c r="E82" s="29">
        <v>570971903</v>
      </c>
      <c r="F82" s="27" t="str">
        <f t="shared" si="15"/>
        <v>N/A</v>
      </c>
      <c r="G82" s="29">
        <v>579374061</v>
      </c>
      <c r="H82" s="27" t="str">
        <f t="shared" si="16"/>
        <v>N/A</v>
      </c>
      <c r="I82" s="8">
        <v>8.093</v>
      </c>
      <c r="J82" s="8">
        <v>1.472</v>
      </c>
      <c r="K82" s="28" t="s">
        <v>734</v>
      </c>
      <c r="L82" s="105" t="str">
        <f t="shared" ref="L82:L138" si="19">IF(J82="Div by 0", "N/A", IF(K82="N/A","N/A", IF(J82&gt;VALUE(MID(K82,1,2)), "No", IF(J82&lt;-1*VALUE(MID(K82,1,2)), "No", "Yes"))))</f>
        <v>Yes</v>
      </c>
    </row>
    <row r="83" spans="1:12" x14ac:dyDescent="0.2">
      <c r="A83" s="128" t="s">
        <v>363</v>
      </c>
      <c r="B83" s="22" t="s">
        <v>213</v>
      </c>
      <c r="C83" s="23">
        <v>31181</v>
      </c>
      <c r="D83" s="27" t="str">
        <f t="shared" ref="D83:D114" si="20">IF($B83="N/A","N/A",IF(C83&gt;10,"No",IF(C83&lt;-10,"No","Yes")))</f>
        <v>N/A</v>
      </c>
      <c r="E83" s="23">
        <v>19028</v>
      </c>
      <c r="F83" s="27" t="str">
        <f t="shared" ref="F83:F114" si="21">IF($B83="N/A","N/A",IF(E83&gt;10,"No",IF(E83&lt;-10,"No","Yes")))</f>
        <v>N/A</v>
      </c>
      <c r="G83" s="23">
        <v>19603</v>
      </c>
      <c r="H83" s="27" t="str">
        <f t="shared" ref="H83:H114" si="22">IF($B83="N/A","N/A",IF(G83&gt;10,"No",IF(G83&lt;-10,"No","Yes")))</f>
        <v>N/A</v>
      </c>
      <c r="I83" s="8">
        <v>-39</v>
      </c>
      <c r="J83" s="8">
        <v>3.0219999999999998</v>
      </c>
      <c r="K83" s="28" t="s">
        <v>734</v>
      </c>
      <c r="L83" s="105" t="str">
        <f t="shared" si="19"/>
        <v>Yes</v>
      </c>
    </row>
    <row r="84" spans="1:12" x14ac:dyDescent="0.2">
      <c r="A84" s="128" t="s">
        <v>358</v>
      </c>
      <c r="B84" s="22" t="s">
        <v>213</v>
      </c>
      <c r="C84" s="29">
        <v>16940.554023000001</v>
      </c>
      <c r="D84" s="27" t="str">
        <f t="shared" si="20"/>
        <v>N/A</v>
      </c>
      <c r="E84" s="29">
        <v>30006.932047999999</v>
      </c>
      <c r="F84" s="27" t="str">
        <f t="shared" si="21"/>
        <v>N/A</v>
      </c>
      <c r="G84" s="29">
        <v>29555.377289</v>
      </c>
      <c r="H84" s="27" t="str">
        <f t="shared" si="22"/>
        <v>N/A</v>
      </c>
      <c r="I84" s="8">
        <v>77.13</v>
      </c>
      <c r="J84" s="8">
        <v>-1.5</v>
      </c>
      <c r="K84" s="28" t="s">
        <v>734</v>
      </c>
      <c r="L84" s="105" t="str">
        <f t="shared" si="19"/>
        <v>Yes</v>
      </c>
    </row>
    <row r="85" spans="1:12" ht="25.5" x14ac:dyDescent="0.2">
      <c r="A85" s="128" t="s">
        <v>1155</v>
      </c>
      <c r="B85" s="22" t="s">
        <v>213</v>
      </c>
      <c r="C85" s="29">
        <v>9986094</v>
      </c>
      <c r="D85" s="27" t="str">
        <f t="shared" si="20"/>
        <v>N/A</v>
      </c>
      <c r="E85" s="29">
        <v>23932191</v>
      </c>
      <c r="F85" s="27" t="str">
        <f t="shared" si="21"/>
        <v>N/A</v>
      </c>
      <c r="G85" s="29">
        <v>27165142</v>
      </c>
      <c r="H85" s="27" t="str">
        <f t="shared" si="22"/>
        <v>N/A</v>
      </c>
      <c r="I85" s="8">
        <v>139.69999999999999</v>
      </c>
      <c r="J85" s="8">
        <v>13.51</v>
      </c>
      <c r="K85" s="28" t="s">
        <v>734</v>
      </c>
      <c r="L85" s="105" t="str">
        <f t="shared" si="19"/>
        <v>Yes</v>
      </c>
    </row>
    <row r="86" spans="1:12" x14ac:dyDescent="0.2">
      <c r="A86" s="128" t="s">
        <v>724</v>
      </c>
      <c r="B86" s="22" t="s">
        <v>213</v>
      </c>
      <c r="C86" s="23">
        <v>8557</v>
      </c>
      <c r="D86" s="27" t="str">
        <f t="shared" si="20"/>
        <v>N/A</v>
      </c>
      <c r="E86" s="23">
        <v>17408</v>
      </c>
      <c r="F86" s="27" t="str">
        <f t="shared" si="21"/>
        <v>N/A</v>
      </c>
      <c r="G86" s="23">
        <v>17696</v>
      </c>
      <c r="H86" s="27" t="str">
        <f t="shared" si="22"/>
        <v>N/A</v>
      </c>
      <c r="I86" s="8">
        <v>103.4</v>
      </c>
      <c r="J86" s="8">
        <v>1.6539999999999999</v>
      </c>
      <c r="K86" s="28" t="s">
        <v>734</v>
      </c>
      <c r="L86" s="105" t="str">
        <f t="shared" si="19"/>
        <v>Yes</v>
      </c>
    </row>
    <row r="87" spans="1:12" ht="25.5" x14ac:dyDescent="0.2">
      <c r="A87" s="128" t="s">
        <v>1156</v>
      </c>
      <c r="B87" s="22" t="s">
        <v>213</v>
      </c>
      <c r="C87" s="29">
        <v>1167.0087648000001</v>
      </c>
      <c r="D87" s="27" t="str">
        <f t="shared" si="20"/>
        <v>N/A</v>
      </c>
      <c r="E87" s="29">
        <v>1374.7811925999999</v>
      </c>
      <c r="F87" s="27" t="str">
        <f t="shared" si="21"/>
        <v>N/A</v>
      </c>
      <c r="G87" s="29">
        <v>1535.1007007000001</v>
      </c>
      <c r="H87" s="27" t="str">
        <f t="shared" si="22"/>
        <v>N/A</v>
      </c>
      <c r="I87" s="8">
        <v>17.8</v>
      </c>
      <c r="J87" s="8">
        <v>11.66</v>
      </c>
      <c r="K87" s="28" t="s">
        <v>734</v>
      </c>
      <c r="L87" s="105" t="str">
        <f t="shared" si="19"/>
        <v>Yes</v>
      </c>
    </row>
    <row r="88" spans="1:12" ht="25.5" x14ac:dyDescent="0.2">
      <c r="A88" s="128" t="s">
        <v>1157</v>
      </c>
      <c r="B88" s="22" t="s">
        <v>213</v>
      </c>
      <c r="C88" s="29">
        <v>34550</v>
      </c>
      <c r="D88" s="27" t="str">
        <f t="shared" si="20"/>
        <v>N/A</v>
      </c>
      <c r="E88" s="29">
        <v>23130</v>
      </c>
      <c r="F88" s="27" t="str">
        <f t="shared" si="21"/>
        <v>N/A</v>
      </c>
      <c r="G88" s="29">
        <v>9884</v>
      </c>
      <c r="H88" s="27" t="str">
        <f t="shared" si="22"/>
        <v>N/A</v>
      </c>
      <c r="I88" s="8">
        <v>-33.1</v>
      </c>
      <c r="J88" s="8">
        <v>-57.3</v>
      </c>
      <c r="K88" s="28" t="s">
        <v>734</v>
      </c>
      <c r="L88" s="105" t="str">
        <f t="shared" si="19"/>
        <v>No</v>
      </c>
    </row>
    <row r="89" spans="1:12" x14ac:dyDescent="0.2">
      <c r="A89" s="128" t="s">
        <v>725</v>
      </c>
      <c r="B89" s="22" t="s">
        <v>213</v>
      </c>
      <c r="C89" s="23">
        <v>11</v>
      </c>
      <c r="D89" s="27" t="str">
        <f t="shared" si="20"/>
        <v>N/A</v>
      </c>
      <c r="E89" s="23">
        <v>11</v>
      </c>
      <c r="F89" s="27" t="str">
        <f t="shared" si="21"/>
        <v>N/A</v>
      </c>
      <c r="G89" s="23">
        <v>11</v>
      </c>
      <c r="H89" s="27" t="str">
        <f t="shared" si="22"/>
        <v>N/A</v>
      </c>
      <c r="I89" s="8">
        <v>60</v>
      </c>
      <c r="J89" s="8">
        <v>-62.5</v>
      </c>
      <c r="K89" s="28" t="s">
        <v>734</v>
      </c>
      <c r="L89" s="105" t="str">
        <f t="shared" si="19"/>
        <v>No</v>
      </c>
    </row>
    <row r="90" spans="1:12" ht="25.5" x14ac:dyDescent="0.2">
      <c r="A90" s="128" t="s">
        <v>1158</v>
      </c>
      <c r="B90" s="22" t="s">
        <v>213</v>
      </c>
      <c r="C90" s="29">
        <v>6910</v>
      </c>
      <c r="D90" s="27" t="str">
        <f t="shared" si="20"/>
        <v>N/A</v>
      </c>
      <c r="E90" s="29">
        <v>2891.25</v>
      </c>
      <c r="F90" s="27" t="str">
        <f t="shared" si="21"/>
        <v>N/A</v>
      </c>
      <c r="G90" s="29">
        <v>3294.6666667</v>
      </c>
      <c r="H90" s="27" t="str">
        <f t="shared" si="22"/>
        <v>N/A</v>
      </c>
      <c r="I90" s="8">
        <v>-58.2</v>
      </c>
      <c r="J90" s="8">
        <v>13.95</v>
      </c>
      <c r="K90" s="28" t="s">
        <v>734</v>
      </c>
      <c r="L90" s="105" t="str">
        <f t="shared" si="19"/>
        <v>Yes</v>
      </c>
    </row>
    <row r="91" spans="1:12" ht="25.5" x14ac:dyDescent="0.2">
      <c r="A91" s="128" t="s">
        <v>1159</v>
      </c>
      <c r="B91" s="22" t="s">
        <v>213</v>
      </c>
      <c r="C91" s="29">
        <v>16935869</v>
      </c>
      <c r="D91" s="27" t="str">
        <f t="shared" si="20"/>
        <v>N/A</v>
      </c>
      <c r="E91" s="29">
        <v>16576474</v>
      </c>
      <c r="F91" s="27" t="str">
        <f t="shared" si="21"/>
        <v>N/A</v>
      </c>
      <c r="G91" s="29">
        <v>15904363</v>
      </c>
      <c r="H91" s="27" t="str">
        <f t="shared" si="22"/>
        <v>N/A</v>
      </c>
      <c r="I91" s="8">
        <v>-2.12</v>
      </c>
      <c r="J91" s="8">
        <v>-4.05</v>
      </c>
      <c r="K91" s="28" t="s">
        <v>734</v>
      </c>
      <c r="L91" s="105" t="str">
        <f t="shared" si="19"/>
        <v>Yes</v>
      </c>
    </row>
    <row r="92" spans="1:12" x14ac:dyDescent="0.2">
      <c r="A92" s="128" t="s">
        <v>726</v>
      </c>
      <c r="B92" s="22" t="s">
        <v>213</v>
      </c>
      <c r="C92" s="23">
        <v>2572</v>
      </c>
      <c r="D92" s="27" t="str">
        <f t="shared" si="20"/>
        <v>N/A</v>
      </c>
      <c r="E92" s="23">
        <v>2521</v>
      </c>
      <c r="F92" s="27" t="str">
        <f t="shared" si="21"/>
        <v>N/A</v>
      </c>
      <c r="G92" s="23">
        <v>2391</v>
      </c>
      <c r="H92" s="27" t="str">
        <f t="shared" si="22"/>
        <v>N/A</v>
      </c>
      <c r="I92" s="8">
        <v>-1.98</v>
      </c>
      <c r="J92" s="8">
        <v>-5.16</v>
      </c>
      <c r="K92" s="28" t="s">
        <v>734</v>
      </c>
      <c r="L92" s="105" t="str">
        <f t="shared" si="19"/>
        <v>Yes</v>
      </c>
    </row>
    <row r="93" spans="1:12" ht="25.5" x14ac:dyDescent="0.2">
      <c r="A93" s="128" t="s">
        <v>1160</v>
      </c>
      <c r="B93" s="22" t="s">
        <v>213</v>
      </c>
      <c r="C93" s="29">
        <v>6584.7080093000004</v>
      </c>
      <c r="D93" s="27" t="str">
        <f t="shared" si="20"/>
        <v>N/A</v>
      </c>
      <c r="E93" s="29">
        <v>6575.3566044999998</v>
      </c>
      <c r="F93" s="27" t="str">
        <f t="shared" si="21"/>
        <v>N/A</v>
      </c>
      <c r="G93" s="29">
        <v>6651.7620243000001</v>
      </c>
      <c r="H93" s="27" t="str">
        <f t="shared" si="22"/>
        <v>N/A</v>
      </c>
      <c r="I93" s="8">
        <v>-0.14199999999999999</v>
      </c>
      <c r="J93" s="8">
        <v>1.1619999999999999</v>
      </c>
      <c r="K93" s="28" t="s">
        <v>734</v>
      </c>
      <c r="L93" s="105" t="str">
        <f t="shared" si="19"/>
        <v>Yes</v>
      </c>
    </row>
    <row r="94" spans="1:12" x14ac:dyDescent="0.2">
      <c r="A94" s="128" t="s">
        <v>1161</v>
      </c>
      <c r="B94" s="22" t="s">
        <v>213</v>
      </c>
      <c r="C94" s="29">
        <v>21790215</v>
      </c>
      <c r="D94" s="27" t="str">
        <f t="shared" si="20"/>
        <v>N/A</v>
      </c>
      <c r="E94" s="29">
        <v>22121994</v>
      </c>
      <c r="F94" s="27" t="str">
        <f t="shared" si="21"/>
        <v>N/A</v>
      </c>
      <c r="G94" s="29">
        <v>22047607</v>
      </c>
      <c r="H94" s="27" t="str">
        <f t="shared" si="22"/>
        <v>N/A</v>
      </c>
      <c r="I94" s="8">
        <v>1.5229999999999999</v>
      </c>
      <c r="J94" s="8">
        <v>-0.33600000000000002</v>
      </c>
      <c r="K94" s="28" t="s">
        <v>734</v>
      </c>
      <c r="L94" s="105" t="str">
        <f t="shared" si="19"/>
        <v>Yes</v>
      </c>
    </row>
    <row r="95" spans="1:12" x14ac:dyDescent="0.2">
      <c r="A95" s="128" t="s">
        <v>727</v>
      </c>
      <c r="B95" s="22" t="s">
        <v>213</v>
      </c>
      <c r="C95" s="23">
        <v>3344</v>
      </c>
      <c r="D95" s="27" t="str">
        <f t="shared" si="20"/>
        <v>N/A</v>
      </c>
      <c r="E95" s="23">
        <v>3307</v>
      </c>
      <c r="F95" s="27" t="str">
        <f t="shared" si="21"/>
        <v>N/A</v>
      </c>
      <c r="G95" s="23">
        <v>3240</v>
      </c>
      <c r="H95" s="27" t="str">
        <f t="shared" si="22"/>
        <v>N/A</v>
      </c>
      <c r="I95" s="8">
        <v>-1.1100000000000001</v>
      </c>
      <c r="J95" s="8">
        <v>-2.0299999999999998</v>
      </c>
      <c r="K95" s="28" t="s">
        <v>734</v>
      </c>
      <c r="L95" s="105" t="str">
        <f t="shared" si="19"/>
        <v>Yes</v>
      </c>
    </row>
    <row r="96" spans="1:12" x14ac:dyDescent="0.2">
      <c r="A96" s="128" t="s">
        <v>1162</v>
      </c>
      <c r="B96" s="22" t="s">
        <v>213</v>
      </c>
      <c r="C96" s="29">
        <v>6516.2126195999999</v>
      </c>
      <c r="D96" s="27" t="str">
        <f t="shared" si="20"/>
        <v>N/A</v>
      </c>
      <c r="E96" s="29">
        <v>6689.4448140000004</v>
      </c>
      <c r="F96" s="27" t="str">
        <f t="shared" si="21"/>
        <v>N/A</v>
      </c>
      <c r="G96" s="29">
        <v>6804.8169753000002</v>
      </c>
      <c r="H96" s="27" t="str">
        <f t="shared" si="22"/>
        <v>N/A</v>
      </c>
      <c r="I96" s="8">
        <v>2.6579999999999999</v>
      </c>
      <c r="J96" s="8">
        <v>1.7250000000000001</v>
      </c>
      <c r="K96" s="28" t="s">
        <v>734</v>
      </c>
      <c r="L96" s="105" t="str">
        <f t="shared" si="19"/>
        <v>Yes</v>
      </c>
    </row>
    <row r="97" spans="1:12" x14ac:dyDescent="0.2">
      <c r="A97" s="128" t="s">
        <v>1163</v>
      </c>
      <c r="B97" s="22" t="s">
        <v>213</v>
      </c>
      <c r="C97" s="29">
        <v>8073756</v>
      </c>
      <c r="D97" s="27" t="str">
        <f t="shared" si="20"/>
        <v>N/A</v>
      </c>
      <c r="E97" s="29">
        <v>9611955</v>
      </c>
      <c r="F97" s="27" t="str">
        <f t="shared" si="21"/>
        <v>N/A</v>
      </c>
      <c r="G97" s="29">
        <v>11163235</v>
      </c>
      <c r="H97" s="27" t="str">
        <f t="shared" si="22"/>
        <v>N/A</v>
      </c>
      <c r="I97" s="8">
        <v>19.05</v>
      </c>
      <c r="J97" s="8">
        <v>16.14</v>
      </c>
      <c r="K97" s="28" t="s">
        <v>734</v>
      </c>
      <c r="L97" s="105" t="str">
        <f t="shared" si="19"/>
        <v>Yes</v>
      </c>
    </row>
    <row r="98" spans="1:12" x14ac:dyDescent="0.2">
      <c r="A98" s="128" t="s">
        <v>517</v>
      </c>
      <c r="B98" s="22" t="s">
        <v>213</v>
      </c>
      <c r="C98" s="23">
        <v>92</v>
      </c>
      <c r="D98" s="27" t="str">
        <f t="shared" si="20"/>
        <v>N/A</v>
      </c>
      <c r="E98" s="23">
        <v>117</v>
      </c>
      <c r="F98" s="27" t="str">
        <f t="shared" si="21"/>
        <v>N/A</v>
      </c>
      <c r="G98" s="23">
        <v>129</v>
      </c>
      <c r="H98" s="27" t="str">
        <f t="shared" si="22"/>
        <v>N/A</v>
      </c>
      <c r="I98" s="8">
        <v>27.17</v>
      </c>
      <c r="J98" s="8">
        <v>10.26</v>
      </c>
      <c r="K98" s="28" t="s">
        <v>734</v>
      </c>
      <c r="L98" s="105" t="str">
        <f t="shared" si="19"/>
        <v>Yes</v>
      </c>
    </row>
    <row r="99" spans="1:12" x14ac:dyDescent="0.2">
      <c r="A99" s="128" t="s">
        <v>1164</v>
      </c>
      <c r="B99" s="22" t="s">
        <v>213</v>
      </c>
      <c r="C99" s="29">
        <v>87758.217390999998</v>
      </c>
      <c r="D99" s="27" t="str">
        <f t="shared" si="20"/>
        <v>N/A</v>
      </c>
      <c r="E99" s="29">
        <v>82153.461538000003</v>
      </c>
      <c r="F99" s="27" t="str">
        <f t="shared" si="21"/>
        <v>N/A</v>
      </c>
      <c r="G99" s="29">
        <v>86536.705426</v>
      </c>
      <c r="H99" s="27" t="str">
        <f t="shared" si="22"/>
        <v>N/A</v>
      </c>
      <c r="I99" s="8">
        <v>-6.39</v>
      </c>
      <c r="J99" s="8">
        <v>5.335</v>
      </c>
      <c r="K99" s="28" t="s">
        <v>734</v>
      </c>
      <c r="L99" s="105" t="str">
        <f t="shared" si="19"/>
        <v>Yes</v>
      </c>
    </row>
    <row r="100" spans="1:12" ht="25.5" x14ac:dyDescent="0.2">
      <c r="A100" s="128" t="s">
        <v>1165</v>
      </c>
      <c r="B100" s="22" t="s">
        <v>213</v>
      </c>
      <c r="C100" s="29">
        <v>72685</v>
      </c>
      <c r="D100" s="27" t="str">
        <f t="shared" si="20"/>
        <v>N/A</v>
      </c>
      <c r="E100" s="29">
        <v>86234</v>
      </c>
      <c r="F100" s="27" t="str">
        <f t="shared" si="21"/>
        <v>N/A</v>
      </c>
      <c r="G100" s="29">
        <v>83702</v>
      </c>
      <c r="H100" s="27" t="str">
        <f t="shared" si="22"/>
        <v>N/A</v>
      </c>
      <c r="I100" s="8">
        <v>18.64</v>
      </c>
      <c r="J100" s="8">
        <v>-2.94</v>
      </c>
      <c r="K100" s="28" t="s">
        <v>734</v>
      </c>
      <c r="L100" s="105" t="str">
        <f t="shared" si="19"/>
        <v>Yes</v>
      </c>
    </row>
    <row r="101" spans="1:12" x14ac:dyDescent="0.2">
      <c r="A101" s="128" t="s">
        <v>518</v>
      </c>
      <c r="B101" s="22" t="s">
        <v>213</v>
      </c>
      <c r="C101" s="23">
        <v>57</v>
      </c>
      <c r="D101" s="27" t="str">
        <f t="shared" si="20"/>
        <v>N/A</v>
      </c>
      <c r="E101" s="23">
        <v>56</v>
      </c>
      <c r="F101" s="27" t="str">
        <f t="shared" si="21"/>
        <v>N/A</v>
      </c>
      <c r="G101" s="23">
        <v>54</v>
      </c>
      <c r="H101" s="27" t="str">
        <f t="shared" si="22"/>
        <v>N/A</v>
      </c>
      <c r="I101" s="8">
        <v>-1.75</v>
      </c>
      <c r="J101" s="8">
        <v>-3.57</v>
      </c>
      <c r="K101" s="28" t="s">
        <v>734</v>
      </c>
      <c r="L101" s="105" t="str">
        <f t="shared" si="19"/>
        <v>Yes</v>
      </c>
    </row>
    <row r="102" spans="1:12" ht="25.5" x14ac:dyDescent="0.2">
      <c r="A102" s="128" t="s">
        <v>1166</v>
      </c>
      <c r="B102" s="22" t="s">
        <v>213</v>
      </c>
      <c r="C102" s="29">
        <v>1275.1754386</v>
      </c>
      <c r="D102" s="27" t="str">
        <f t="shared" si="20"/>
        <v>N/A</v>
      </c>
      <c r="E102" s="29">
        <v>1539.8928570999999</v>
      </c>
      <c r="F102" s="27" t="str">
        <f t="shared" si="21"/>
        <v>N/A</v>
      </c>
      <c r="G102" s="29">
        <v>1550.0370370000001</v>
      </c>
      <c r="H102" s="27" t="str">
        <f t="shared" si="22"/>
        <v>N/A</v>
      </c>
      <c r="I102" s="8">
        <v>20.76</v>
      </c>
      <c r="J102" s="8">
        <v>0.65880000000000005</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451081911</v>
      </c>
      <c r="D106" s="27" t="str">
        <f t="shared" si="20"/>
        <v>N/A</v>
      </c>
      <c r="E106" s="29">
        <v>490506260</v>
      </c>
      <c r="F106" s="27" t="str">
        <f t="shared" si="21"/>
        <v>N/A</v>
      </c>
      <c r="G106" s="29">
        <v>494547090</v>
      </c>
      <c r="H106" s="27" t="str">
        <f t="shared" si="22"/>
        <v>N/A</v>
      </c>
      <c r="I106" s="8">
        <v>8.74</v>
      </c>
      <c r="J106" s="8">
        <v>0.82379999999999998</v>
      </c>
      <c r="K106" s="28" t="s">
        <v>734</v>
      </c>
      <c r="L106" s="105" t="str">
        <f t="shared" si="19"/>
        <v>Yes</v>
      </c>
    </row>
    <row r="107" spans="1:12" x14ac:dyDescent="0.2">
      <c r="A107" s="128" t="s">
        <v>520</v>
      </c>
      <c r="B107" s="22" t="s">
        <v>213</v>
      </c>
      <c r="C107" s="23">
        <v>14293</v>
      </c>
      <c r="D107" s="27" t="str">
        <f t="shared" si="20"/>
        <v>N/A</v>
      </c>
      <c r="E107" s="23">
        <v>14472</v>
      </c>
      <c r="F107" s="27" t="str">
        <f t="shared" si="21"/>
        <v>N/A</v>
      </c>
      <c r="G107" s="23">
        <v>14588</v>
      </c>
      <c r="H107" s="27" t="str">
        <f t="shared" si="22"/>
        <v>N/A</v>
      </c>
      <c r="I107" s="8">
        <v>1.252</v>
      </c>
      <c r="J107" s="8">
        <v>0.80149999999999999</v>
      </c>
      <c r="K107" s="28" t="s">
        <v>734</v>
      </c>
      <c r="L107" s="105" t="str">
        <f t="shared" si="19"/>
        <v>Yes</v>
      </c>
    </row>
    <row r="108" spans="1:12" ht="25.5" x14ac:dyDescent="0.2">
      <c r="A108" s="128" t="s">
        <v>1170</v>
      </c>
      <c r="B108" s="22" t="s">
        <v>213</v>
      </c>
      <c r="C108" s="29">
        <v>31559.638353999999</v>
      </c>
      <c r="D108" s="27" t="str">
        <f t="shared" si="20"/>
        <v>N/A</v>
      </c>
      <c r="E108" s="29">
        <v>33893.467385000004</v>
      </c>
      <c r="F108" s="27" t="str">
        <f t="shared" si="21"/>
        <v>N/A</v>
      </c>
      <c r="G108" s="29">
        <v>33900.952151999998</v>
      </c>
      <c r="H108" s="27" t="str">
        <f t="shared" si="22"/>
        <v>N/A</v>
      </c>
      <c r="I108" s="8">
        <v>7.3949999999999996</v>
      </c>
      <c r="J108" s="8">
        <v>2.2100000000000002E-2</v>
      </c>
      <c r="K108" s="28" t="s">
        <v>734</v>
      </c>
      <c r="L108" s="105" t="str">
        <f t="shared" si="19"/>
        <v>Yes</v>
      </c>
    </row>
    <row r="109" spans="1:12" ht="25.5" x14ac:dyDescent="0.2">
      <c r="A109" s="128" t="s">
        <v>1171</v>
      </c>
      <c r="B109" s="22" t="s">
        <v>213</v>
      </c>
      <c r="C109" s="29">
        <v>948953</v>
      </c>
      <c r="D109" s="27" t="str">
        <f t="shared" si="20"/>
        <v>N/A</v>
      </c>
      <c r="E109" s="29">
        <v>895706</v>
      </c>
      <c r="F109" s="27" t="str">
        <f t="shared" si="21"/>
        <v>N/A</v>
      </c>
      <c r="G109" s="29">
        <v>825127</v>
      </c>
      <c r="H109" s="27" t="str">
        <f t="shared" si="22"/>
        <v>N/A</v>
      </c>
      <c r="I109" s="8">
        <v>-5.61</v>
      </c>
      <c r="J109" s="8">
        <v>-7.88</v>
      </c>
      <c r="K109" s="28" t="s">
        <v>734</v>
      </c>
      <c r="L109" s="105" t="str">
        <f t="shared" si="19"/>
        <v>Yes</v>
      </c>
    </row>
    <row r="110" spans="1:12" x14ac:dyDescent="0.2">
      <c r="A110" s="128" t="s">
        <v>521</v>
      </c>
      <c r="B110" s="22" t="s">
        <v>213</v>
      </c>
      <c r="C110" s="23">
        <v>221</v>
      </c>
      <c r="D110" s="27" t="str">
        <f t="shared" si="20"/>
        <v>N/A</v>
      </c>
      <c r="E110" s="23">
        <v>221</v>
      </c>
      <c r="F110" s="27" t="str">
        <f t="shared" si="21"/>
        <v>N/A</v>
      </c>
      <c r="G110" s="23">
        <v>186</v>
      </c>
      <c r="H110" s="27" t="str">
        <f t="shared" si="22"/>
        <v>N/A</v>
      </c>
      <c r="I110" s="8">
        <v>0</v>
      </c>
      <c r="J110" s="8">
        <v>-15.8</v>
      </c>
      <c r="K110" s="28" t="s">
        <v>734</v>
      </c>
      <c r="L110" s="105" t="str">
        <f t="shared" si="19"/>
        <v>Yes</v>
      </c>
    </row>
    <row r="111" spans="1:12" ht="25.5" x14ac:dyDescent="0.2">
      <c r="A111" s="128" t="s">
        <v>1172</v>
      </c>
      <c r="B111" s="22" t="s">
        <v>213</v>
      </c>
      <c r="C111" s="29">
        <v>4293.9049773999996</v>
      </c>
      <c r="D111" s="27" t="str">
        <f t="shared" si="20"/>
        <v>N/A</v>
      </c>
      <c r="E111" s="29">
        <v>4052.9683258</v>
      </c>
      <c r="F111" s="27" t="str">
        <f t="shared" si="21"/>
        <v>N/A</v>
      </c>
      <c r="G111" s="29">
        <v>4436.1666667</v>
      </c>
      <c r="H111" s="27" t="str">
        <f t="shared" si="22"/>
        <v>N/A</v>
      </c>
      <c r="I111" s="8">
        <v>-5.61</v>
      </c>
      <c r="J111" s="8">
        <v>9.4550000000000001</v>
      </c>
      <c r="K111" s="28" t="s">
        <v>734</v>
      </c>
      <c r="L111" s="105" t="str">
        <f t="shared" si="19"/>
        <v>Yes</v>
      </c>
    </row>
    <row r="112" spans="1:12" ht="25.5" x14ac:dyDescent="0.2">
      <c r="A112" s="128" t="s">
        <v>1173</v>
      </c>
      <c r="B112" s="22" t="s">
        <v>213</v>
      </c>
      <c r="C112" s="29">
        <v>12257071</v>
      </c>
      <c r="D112" s="27" t="str">
        <f t="shared" si="20"/>
        <v>N/A</v>
      </c>
      <c r="E112" s="29">
        <v>149626</v>
      </c>
      <c r="F112" s="27" t="str">
        <f t="shared" si="21"/>
        <v>N/A</v>
      </c>
      <c r="G112" s="29">
        <v>110285</v>
      </c>
      <c r="H112" s="27" t="str">
        <f t="shared" si="22"/>
        <v>N/A</v>
      </c>
      <c r="I112" s="8">
        <v>-98.8</v>
      </c>
      <c r="J112" s="8">
        <v>-26.3</v>
      </c>
      <c r="K112" s="28" t="s">
        <v>734</v>
      </c>
      <c r="L112" s="105" t="str">
        <f t="shared" si="19"/>
        <v>Yes</v>
      </c>
    </row>
    <row r="113" spans="1:12" ht="25.5" x14ac:dyDescent="0.2">
      <c r="A113" s="128" t="s">
        <v>522</v>
      </c>
      <c r="B113" s="22" t="s">
        <v>213</v>
      </c>
      <c r="C113" s="23">
        <v>12148</v>
      </c>
      <c r="D113" s="27" t="str">
        <f t="shared" si="20"/>
        <v>N/A</v>
      </c>
      <c r="E113" s="23">
        <v>200</v>
      </c>
      <c r="F113" s="27" t="str">
        <f t="shared" si="21"/>
        <v>N/A</v>
      </c>
      <c r="G113" s="23">
        <v>241</v>
      </c>
      <c r="H113" s="27" t="str">
        <f t="shared" si="22"/>
        <v>N/A</v>
      </c>
      <c r="I113" s="8">
        <v>-98.4</v>
      </c>
      <c r="J113" s="8">
        <v>20.5</v>
      </c>
      <c r="K113" s="28" t="s">
        <v>734</v>
      </c>
      <c r="L113" s="105" t="str">
        <f t="shared" si="19"/>
        <v>Yes</v>
      </c>
    </row>
    <row r="114" spans="1:12" ht="25.5" x14ac:dyDescent="0.2">
      <c r="A114" s="128" t="s">
        <v>1174</v>
      </c>
      <c r="B114" s="22" t="s">
        <v>213</v>
      </c>
      <c r="C114" s="29">
        <v>1008.978515</v>
      </c>
      <c r="D114" s="27" t="str">
        <f t="shared" si="20"/>
        <v>N/A</v>
      </c>
      <c r="E114" s="29">
        <v>748.13</v>
      </c>
      <c r="F114" s="27" t="str">
        <f t="shared" si="21"/>
        <v>N/A</v>
      </c>
      <c r="G114" s="29">
        <v>457.61410788000001</v>
      </c>
      <c r="H114" s="27" t="str">
        <f t="shared" si="22"/>
        <v>N/A</v>
      </c>
      <c r="I114" s="8">
        <v>-25.9</v>
      </c>
      <c r="J114" s="8">
        <v>-38.799999999999997</v>
      </c>
      <c r="K114" s="28" t="s">
        <v>734</v>
      </c>
      <c r="L114" s="105" t="str">
        <f t="shared" si="19"/>
        <v>No</v>
      </c>
    </row>
    <row r="115" spans="1:12" ht="25.5" x14ac:dyDescent="0.2">
      <c r="A115" s="128" t="s">
        <v>1175</v>
      </c>
      <c r="B115" s="22" t="s">
        <v>213</v>
      </c>
      <c r="C115" s="29">
        <v>844098</v>
      </c>
      <c r="D115" s="27" t="str">
        <f t="shared" ref="D115:D146" si="23">IF($B115="N/A","N/A",IF(C115&gt;10,"No",IF(C115&lt;-10,"No","Yes")))</f>
        <v>N/A</v>
      </c>
      <c r="E115" s="29">
        <v>606022</v>
      </c>
      <c r="F115" s="27" t="str">
        <f t="shared" ref="F115:F146" si="24">IF($B115="N/A","N/A",IF(E115&gt;10,"No",IF(E115&lt;-10,"No","Yes")))</f>
        <v>N/A</v>
      </c>
      <c r="G115" s="29">
        <v>965275</v>
      </c>
      <c r="H115" s="27" t="str">
        <f t="shared" ref="H115:H146" si="25">IF($B115="N/A","N/A",IF(G115&gt;10,"No",IF(G115&lt;-10,"No","Yes")))</f>
        <v>N/A</v>
      </c>
      <c r="I115" s="8">
        <v>-28.2</v>
      </c>
      <c r="J115" s="8">
        <v>59.28</v>
      </c>
      <c r="K115" s="28" t="s">
        <v>734</v>
      </c>
      <c r="L115" s="105" t="str">
        <f t="shared" si="19"/>
        <v>No</v>
      </c>
    </row>
    <row r="116" spans="1:12" ht="25.5" x14ac:dyDescent="0.2">
      <c r="A116" s="128" t="s">
        <v>523</v>
      </c>
      <c r="B116" s="22" t="s">
        <v>213</v>
      </c>
      <c r="C116" s="23">
        <v>3109</v>
      </c>
      <c r="D116" s="27" t="str">
        <f t="shared" si="23"/>
        <v>N/A</v>
      </c>
      <c r="E116" s="23">
        <v>1473</v>
      </c>
      <c r="F116" s="27" t="str">
        <f t="shared" si="24"/>
        <v>N/A</v>
      </c>
      <c r="G116" s="23">
        <v>1947</v>
      </c>
      <c r="H116" s="27" t="str">
        <f t="shared" si="25"/>
        <v>N/A</v>
      </c>
      <c r="I116" s="8">
        <v>-52.6</v>
      </c>
      <c r="J116" s="8">
        <v>32.18</v>
      </c>
      <c r="K116" s="28" t="s">
        <v>734</v>
      </c>
      <c r="L116" s="105" t="str">
        <f t="shared" si="19"/>
        <v>No</v>
      </c>
    </row>
    <row r="117" spans="1:12" ht="25.5" x14ac:dyDescent="0.2">
      <c r="A117" s="128" t="s">
        <v>1176</v>
      </c>
      <c r="B117" s="22" t="s">
        <v>213</v>
      </c>
      <c r="C117" s="29">
        <v>271.50144741000003</v>
      </c>
      <c r="D117" s="27" t="str">
        <f t="shared" si="23"/>
        <v>N/A</v>
      </c>
      <c r="E117" s="29">
        <v>411.42023081999997</v>
      </c>
      <c r="F117" s="27" t="str">
        <f t="shared" si="24"/>
        <v>N/A</v>
      </c>
      <c r="G117" s="29">
        <v>495.77555212999999</v>
      </c>
      <c r="H117" s="27" t="str">
        <f t="shared" si="25"/>
        <v>N/A</v>
      </c>
      <c r="I117" s="8">
        <v>51.54</v>
      </c>
      <c r="J117" s="8">
        <v>20.5</v>
      </c>
      <c r="K117" s="28" t="s">
        <v>734</v>
      </c>
      <c r="L117" s="105" t="str">
        <f t="shared" si="19"/>
        <v>Yes</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109775</v>
      </c>
      <c r="D121" s="27" t="str">
        <f t="shared" si="23"/>
        <v>N/A</v>
      </c>
      <c r="E121" s="29">
        <v>22</v>
      </c>
      <c r="F121" s="27" t="str">
        <f t="shared" si="24"/>
        <v>N/A</v>
      </c>
      <c r="G121" s="29">
        <v>0</v>
      </c>
      <c r="H121" s="27" t="str">
        <f t="shared" si="25"/>
        <v>N/A</v>
      </c>
      <c r="I121" s="8">
        <v>-100</v>
      </c>
      <c r="J121" s="8">
        <v>-100</v>
      </c>
      <c r="K121" s="28" t="s">
        <v>734</v>
      </c>
      <c r="L121" s="105" t="str">
        <f t="shared" si="19"/>
        <v>No</v>
      </c>
    </row>
    <row r="122" spans="1:12" x14ac:dyDescent="0.2">
      <c r="A122" s="128" t="s">
        <v>525</v>
      </c>
      <c r="B122" s="22" t="s">
        <v>213</v>
      </c>
      <c r="C122" s="23">
        <v>465</v>
      </c>
      <c r="D122" s="27" t="str">
        <f t="shared" si="23"/>
        <v>N/A</v>
      </c>
      <c r="E122" s="23">
        <v>11</v>
      </c>
      <c r="F122" s="27" t="str">
        <f t="shared" si="24"/>
        <v>N/A</v>
      </c>
      <c r="G122" s="23">
        <v>0</v>
      </c>
      <c r="H122" s="27" t="str">
        <f t="shared" si="25"/>
        <v>N/A</v>
      </c>
      <c r="I122" s="8">
        <v>-99.8</v>
      </c>
      <c r="J122" s="8">
        <v>-100</v>
      </c>
      <c r="K122" s="28" t="s">
        <v>734</v>
      </c>
      <c r="L122" s="105" t="str">
        <f t="shared" si="19"/>
        <v>No</v>
      </c>
    </row>
    <row r="123" spans="1:12" ht="25.5" x14ac:dyDescent="0.2">
      <c r="A123" s="128" t="s">
        <v>1180</v>
      </c>
      <c r="B123" s="22" t="s">
        <v>213</v>
      </c>
      <c r="C123" s="29">
        <v>236.07526881999999</v>
      </c>
      <c r="D123" s="27" t="str">
        <f t="shared" si="23"/>
        <v>N/A</v>
      </c>
      <c r="E123" s="29">
        <v>22</v>
      </c>
      <c r="F123" s="27" t="str">
        <f t="shared" si="24"/>
        <v>N/A</v>
      </c>
      <c r="G123" s="29" t="s">
        <v>1748</v>
      </c>
      <c r="H123" s="27" t="str">
        <f t="shared" si="25"/>
        <v>N/A</v>
      </c>
      <c r="I123" s="8">
        <v>-90.7</v>
      </c>
      <c r="J123" s="8" t="s">
        <v>1748</v>
      </c>
      <c r="K123" s="28" t="s">
        <v>734</v>
      </c>
      <c r="L123" s="105" t="str">
        <f t="shared" si="19"/>
        <v>N/A</v>
      </c>
    </row>
    <row r="124" spans="1:12" ht="25.5" x14ac:dyDescent="0.2">
      <c r="A124" s="128" t="s">
        <v>1181</v>
      </c>
      <c r="B124" s="22" t="s">
        <v>213</v>
      </c>
      <c r="C124" s="29">
        <v>2374722</v>
      </c>
      <c r="D124" s="27" t="str">
        <f t="shared" si="23"/>
        <v>N/A</v>
      </c>
      <c r="E124" s="29">
        <v>2846109</v>
      </c>
      <c r="F124" s="27" t="str">
        <f t="shared" si="24"/>
        <v>N/A</v>
      </c>
      <c r="G124" s="29">
        <v>2939733</v>
      </c>
      <c r="H124" s="27" t="str">
        <f t="shared" si="25"/>
        <v>N/A</v>
      </c>
      <c r="I124" s="8">
        <v>19.850000000000001</v>
      </c>
      <c r="J124" s="8">
        <v>3.29</v>
      </c>
      <c r="K124" s="28" t="s">
        <v>734</v>
      </c>
      <c r="L124" s="105" t="str">
        <f t="shared" si="19"/>
        <v>Yes</v>
      </c>
    </row>
    <row r="125" spans="1:12" ht="25.5" x14ac:dyDescent="0.2">
      <c r="A125" s="128" t="s">
        <v>526</v>
      </c>
      <c r="B125" s="22" t="s">
        <v>213</v>
      </c>
      <c r="C125" s="23">
        <v>3069</v>
      </c>
      <c r="D125" s="27" t="str">
        <f t="shared" si="23"/>
        <v>N/A</v>
      </c>
      <c r="E125" s="23">
        <v>3181</v>
      </c>
      <c r="F125" s="27" t="str">
        <f t="shared" si="24"/>
        <v>N/A</v>
      </c>
      <c r="G125" s="23">
        <v>3072</v>
      </c>
      <c r="H125" s="27" t="str">
        <f t="shared" si="25"/>
        <v>N/A</v>
      </c>
      <c r="I125" s="8">
        <v>3.649</v>
      </c>
      <c r="J125" s="8">
        <v>-3.43</v>
      </c>
      <c r="K125" s="28" t="s">
        <v>734</v>
      </c>
      <c r="L125" s="105" t="str">
        <f t="shared" si="19"/>
        <v>Yes</v>
      </c>
    </row>
    <row r="126" spans="1:12" ht="25.5" x14ac:dyDescent="0.2">
      <c r="A126" s="128" t="s">
        <v>1182</v>
      </c>
      <c r="B126" s="22" t="s">
        <v>213</v>
      </c>
      <c r="C126" s="29">
        <v>773.77712610000003</v>
      </c>
      <c r="D126" s="27" t="str">
        <f t="shared" si="23"/>
        <v>N/A</v>
      </c>
      <c r="E126" s="29">
        <v>894.72147124000003</v>
      </c>
      <c r="F126" s="27" t="str">
        <f t="shared" si="24"/>
        <v>N/A</v>
      </c>
      <c r="G126" s="29">
        <v>956.94433593999997</v>
      </c>
      <c r="H126" s="27" t="str">
        <f t="shared" si="25"/>
        <v>N/A</v>
      </c>
      <c r="I126" s="8">
        <v>15.63</v>
      </c>
      <c r="J126" s="8">
        <v>6.9539999999999997</v>
      </c>
      <c r="K126" s="28" t="s">
        <v>734</v>
      </c>
      <c r="L126" s="105" t="str">
        <f t="shared" si="19"/>
        <v>Yes</v>
      </c>
    </row>
    <row r="127" spans="1:12" ht="25.5" x14ac:dyDescent="0.2">
      <c r="A127" s="128" t="s">
        <v>1183</v>
      </c>
      <c r="B127" s="22" t="s">
        <v>213</v>
      </c>
      <c r="C127" s="29">
        <v>3417883</v>
      </c>
      <c r="D127" s="27" t="str">
        <f t="shared" si="23"/>
        <v>N/A</v>
      </c>
      <c r="E127" s="29">
        <v>3374661</v>
      </c>
      <c r="F127" s="27" t="str">
        <f t="shared" si="24"/>
        <v>N/A</v>
      </c>
      <c r="G127" s="29">
        <v>3335116</v>
      </c>
      <c r="H127" s="27" t="str">
        <f t="shared" si="25"/>
        <v>N/A</v>
      </c>
      <c r="I127" s="8">
        <v>-1.26</v>
      </c>
      <c r="J127" s="8">
        <v>-1.17</v>
      </c>
      <c r="K127" s="28" t="s">
        <v>734</v>
      </c>
      <c r="L127" s="105" t="str">
        <f t="shared" si="19"/>
        <v>Yes</v>
      </c>
    </row>
    <row r="128" spans="1:12" x14ac:dyDescent="0.2">
      <c r="A128" s="128" t="s">
        <v>527</v>
      </c>
      <c r="B128" s="22" t="s">
        <v>213</v>
      </c>
      <c r="C128" s="23">
        <v>1875</v>
      </c>
      <c r="D128" s="27" t="str">
        <f t="shared" si="23"/>
        <v>N/A</v>
      </c>
      <c r="E128" s="23">
        <v>1841</v>
      </c>
      <c r="F128" s="27" t="str">
        <f t="shared" si="24"/>
        <v>N/A</v>
      </c>
      <c r="G128" s="23">
        <v>1812</v>
      </c>
      <c r="H128" s="27" t="str">
        <f t="shared" si="25"/>
        <v>N/A</v>
      </c>
      <c r="I128" s="8">
        <v>-1.81</v>
      </c>
      <c r="J128" s="8">
        <v>-1.58</v>
      </c>
      <c r="K128" s="28" t="s">
        <v>734</v>
      </c>
      <c r="L128" s="105" t="str">
        <f t="shared" si="19"/>
        <v>Yes</v>
      </c>
    </row>
    <row r="129" spans="1:12" ht="25.5" x14ac:dyDescent="0.2">
      <c r="A129" s="128" t="s">
        <v>1184</v>
      </c>
      <c r="B129" s="22" t="s">
        <v>213</v>
      </c>
      <c r="C129" s="29">
        <v>1822.8709332999999</v>
      </c>
      <c r="D129" s="27" t="str">
        <f t="shared" si="23"/>
        <v>N/A</v>
      </c>
      <c r="E129" s="29">
        <v>1833.0586638</v>
      </c>
      <c r="F129" s="27" t="str">
        <f t="shared" si="24"/>
        <v>N/A</v>
      </c>
      <c r="G129" s="29">
        <v>1840.5717439</v>
      </c>
      <c r="H129" s="27" t="str">
        <f t="shared" si="25"/>
        <v>N/A</v>
      </c>
      <c r="I129" s="8">
        <v>0.55889999999999995</v>
      </c>
      <c r="J129" s="8">
        <v>0.40989999999999999</v>
      </c>
      <c r="K129" s="28" t="s">
        <v>734</v>
      </c>
      <c r="L129" s="105" t="str">
        <f t="shared" si="19"/>
        <v>Yes</v>
      </c>
    </row>
    <row r="130" spans="1:12" ht="25.5" x14ac:dyDescent="0.2">
      <c r="A130" s="128" t="s">
        <v>1185</v>
      </c>
      <c r="B130" s="22" t="s">
        <v>213</v>
      </c>
      <c r="C130" s="29">
        <v>195550</v>
      </c>
      <c r="D130" s="27" t="str">
        <f t="shared" si="23"/>
        <v>N/A</v>
      </c>
      <c r="E130" s="29">
        <v>171482</v>
      </c>
      <c r="F130" s="27" t="str">
        <f t="shared" si="24"/>
        <v>N/A</v>
      </c>
      <c r="G130" s="29">
        <v>151262</v>
      </c>
      <c r="H130" s="27" t="str">
        <f t="shared" si="25"/>
        <v>N/A</v>
      </c>
      <c r="I130" s="8">
        <v>-12.3</v>
      </c>
      <c r="J130" s="8">
        <v>-11.8</v>
      </c>
      <c r="K130" s="28" t="s">
        <v>734</v>
      </c>
      <c r="L130" s="105" t="str">
        <f t="shared" si="19"/>
        <v>Yes</v>
      </c>
    </row>
    <row r="131" spans="1:12" ht="25.5" x14ac:dyDescent="0.2">
      <c r="A131" s="128" t="s">
        <v>528</v>
      </c>
      <c r="B131" s="22" t="s">
        <v>213</v>
      </c>
      <c r="C131" s="23">
        <v>109</v>
      </c>
      <c r="D131" s="27" t="str">
        <f t="shared" si="23"/>
        <v>N/A</v>
      </c>
      <c r="E131" s="23">
        <v>121</v>
      </c>
      <c r="F131" s="27" t="str">
        <f t="shared" si="24"/>
        <v>N/A</v>
      </c>
      <c r="G131" s="23">
        <v>103</v>
      </c>
      <c r="H131" s="27" t="str">
        <f t="shared" si="25"/>
        <v>N/A</v>
      </c>
      <c r="I131" s="8">
        <v>11.01</v>
      </c>
      <c r="J131" s="8">
        <v>-14.9</v>
      </c>
      <c r="K131" s="28" t="s">
        <v>734</v>
      </c>
      <c r="L131" s="105" t="str">
        <f t="shared" si="19"/>
        <v>Yes</v>
      </c>
    </row>
    <row r="132" spans="1:12" ht="25.5" x14ac:dyDescent="0.2">
      <c r="A132" s="128" t="s">
        <v>1186</v>
      </c>
      <c r="B132" s="22" t="s">
        <v>213</v>
      </c>
      <c r="C132" s="29">
        <v>1794.0366971999999</v>
      </c>
      <c r="D132" s="27" t="str">
        <f t="shared" si="23"/>
        <v>N/A</v>
      </c>
      <c r="E132" s="29">
        <v>1417.2066116000001</v>
      </c>
      <c r="F132" s="27" t="str">
        <f t="shared" si="24"/>
        <v>N/A</v>
      </c>
      <c r="G132" s="29">
        <v>1468.5631068</v>
      </c>
      <c r="H132" s="27" t="str">
        <f t="shared" si="25"/>
        <v>N/A</v>
      </c>
      <c r="I132" s="8">
        <v>-21</v>
      </c>
      <c r="J132" s="8">
        <v>3.6240000000000001</v>
      </c>
      <c r="K132" s="28" t="s">
        <v>734</v>
      </c>
      <c r="L132" s="105" t="str">
        <f t="shared" si="19"/>
        <v>Yes</v>
      </c>
    </row>
    <row r="133" spans="1:12" ht="25.5" x14ac:dyDescent="0.2">
      <c r="A133" s="128" t="s">
        <v>1187</v>
      </c>
      <c r="B133" s="22" t="s">
        <v>213</v>
      </c>
      <c r="C133" s="29">
        <v>0</v>
      </c>
      <c r="D133" s="27" t="str">
        <f t="shared" si="23"/>
        <v>N/A</v>
      </c>
      <c r="E133" s="29">
        <v>0</v>
      </c>
      <c r="F133" s="27" t="str">
        <f t="shared" si="24"/>
        <v>N/A</v>
      </c>
      <c r="G133" s="29">
        <v>0</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734</v>
      </c>
      <c r="L135" s="105" t="str">
        <f t="shared" si="19"/>
        <v>N/A</v>
      </c>
    </row>
    <row r="136" spans="1:12" x14ac:dyDescent="0.2">
      <c r="A136" s="128" t="s">
        <v>1189</v>
      </c>
      <c r="B136" s="22" t="s">
        <v>213</v>
      </c>
      <c r="C136" s="29">
        <v>100283</v>
      </c>
      <c r="D136" s="27" t="str">
        <f t="shared" si="23"/>
        <v>N/A</v>
      </c>
      <c r="E136" s="29">
        <v>70037</v>
      </c>
      <c r="F136" s="27" t="str">
        <f t="shared" si="24"/>
        <v>N/A</v>
      </c>
      <c r="G136" s="29">
        <v>126240</v>
      </c>
      <c r="H136" s="27" t="str">
        <f t="shared" si="25"/>
        <v>N/A</v>
      </c>
      <c r="I136" s="8">
        <v>-30.2</v>
      </c>
      <c r="J136" s="8">
        <v>80.25</v>
      </c>
      <c r="K136" s="28" t="s">
        <v>734</v>
      </c>
      <c r="L136" s="105" t="str">
        <f t="shared" si="19"/>
        <v>No</v>
      </c>
    </row>
    <row r="137" spans="1:12" x14ac:dyDescent="0.2">
      <c r="A137" s="128" t="s">
        <v>530</v>
      </c>
      <c r="B137" s="22" t="s">
        <v>213</v>
      </c>
      <c r="C137" s="23">
        <v>254</v>
      </c>
      <c r="D137" s="27" t="str">
        <f t="shared" si="23"/>
        <v>N/A</v>
      </c>
      <c r="E137" s="23">
        <v>158</v>
      </c>
      <c r="F137" s="27" t="str">
        <f t="shared" si="24"/>
        <v>N/A</v>
      </c>
      <c r="G137" s="23">
        <v>410</v>
      </c>
      <c r="H137" s="27" t="str">
        <f t="shared" si="25"/>
        <v>N/A</v>
      </c>
      <c r="I137" s="8">
        <v>-37.799999999999997</v>
      </c>
      <c r="J137" s="8">
        <v>159.5</v>
      </c>
      <c r="K137" s="28" t="s">
        <v>734</v>
      </c>
      <c r="L137" s="105" t="str">
        <f t="shared" si="19"/>
        <v>No</v>
      </c>
    </row>
    <row r="138" spans="1:12" x14ac:dyDescent="0.2">
      <c r="A138" s="128" t="s">
        <v>1190</v>
      </c>
      <c r="B138" s="22" t="s">
        <v>213</v>
      </c>
      <c r="C138" s="29">
        <v>394.81496062999997</v>
      </c>
      <c r="D138" s="27" t="str">
        <f t="shared" si="23"/>
        <v>N/A</v>
      </c>
      <c r="E138" s="29">
        <v>443.27215189999998</v>
      </c>
      <c r="F138" s="27" t="str">
        <f t="shared" si="24"/>
        <v>N/A</v>
      </c>
      <c r="G138" s="29">
        <v>307.90243901999997</v>
      </c>
      <c r="H138" s="27" t="str">
        <f t="shared" si="25"/>
        <v>N/A</v>
      </c>
      <c r="I138" s="8">
        <v>12.27</v>
      </c>
      <c r="J138" s="8">
        <v>-30.5</v>
      </c>
      <c r="K138" s="28" t="s">
        <v>734</v>
      </c>
      <c r="L138" s="105" t="str">
        <f t="shared" si="19"/>
        <v>No</v>
      </c>
    </row>
    <row r="139" spans="1:12" x14ac:dyDescent="0.2">
      <c r="A139" s="156" t="s">
        <v>404</v>
      </c>
      <c r="B139" s="10" t="s">
        <v>213</v>
      </c>
      <c r="C139" s="10">
        <v>5253192321</v>
      </c>
      <c r="D139" s="7" t="str">
        <f t="shared" si="23"/>
        <v>N/A</v>
      </c>
      <c r="E139" s="10">
        <v>5197738238</v>
      </c>
      <c r="F139" s="7" t="str">
        <f t="shared" si="24"/>
        <v>N/A</v>
      </c>
      <c r="G139" s="10">
        <v>5451831817</v>
      </c>
      <c r="H139" s="7" t="str">
        <f t="shared" si="25"/>
        <v>N/A</v>
      </c>
      <c r="I139" s="8">
        <v>-1.06</v>
      </c>
      <c r="J139" s="8">
        <v>4.8890000000000002</v>
      </c>
      <c r="K139" s="10" t="s">
        <v>213</v>
      </c>
      <c r="L139" s="105" t="str">
        <f t="shared" ref="L139:L158" si="26">IF(J139="Div by 0", "N/A", IF(K139="N/A","N/A", IF(J139&gt;VALUE(MID(K139,1,2)), "No", IF(J139&lt;-1*VALUE(MID(K139,1,2)), "No", "Yes"))))</f>
        <v>N/A</v>
      </c>
    </row>
    <row r="140" spans="1:12" x14ac:dyDescent="0.2">
      <c r="A140" s="156" t="s">
        <v>1191</v>
      </c>
      <c r="B140" s="10" t="s">
        <v>213</v>
      </c>
      <c r="C140" s="10">
        <v>4605.9584357000003</v>
      </c>
      <c r="D140" s="7" t="str">
        <f t="shared" si="23"/>
        <v>N/A</v>
      </c>
      <c r="E140" s="10">
        <v>4629.9985551999998</v>
      </c>
      <c r="F140" s="7" t="str">
        <f t="shared" si="24"/>
        <v>N/A</v>
      </c>
      <c r="G140" s="10">
        <v>4471.2617572999998</v>
      </c>
      <c r="H140" s="7" t="str">
        <f t="shared" si="25"/>
        <v>N/A</v>
      </c>
      <c r="I140" s="8">
        <v>0.52190000000000003</v>
      </c>
      <c r="J140" s="8">
        <v>-3.43</v>
      </c>
      <c r="K140" s="10" t="s">
        <v>213</v>
      </c>
      <c r="L140" s="105" t="str">
        <f t="shared" si="26"/>
        <v>N/A</v>
      </c>
    </row>
    <row r="141" spans="1:12" x14ac:dyDescent="0.2">
      <c r="A141" s="156" t="s">
        <v>405</v>
      </c>
      <c r="B141" s="10" t="s">
        <v>213</v>
      </c>
      <c r="C141" s="10">
        <v>725316</v>
      </c>
      <c r="D141" s="7" t="str">
        <f t="shared" si="23"/>
        <v>N/A</v>
      </c>
      <c r="E141" s="10">
        <v>563342</v>
      </c>
      <c r="F141" s="7" t="str">
        <f t="shared" si="24"/>
        <v>N/A</v>
      </c>
      <c r="G141" s="10">
        <v>1318579</v>
      </c>
      <c r="H141" s="7" t="str">
        <f t="shared" si="25"/>
        <v>N/A</v>
      </c>
      <c r="I141" s="8">
        <v>-22.3</v>
      </c>
      <c r="J141" s="8">
        <v>134.1</v>
      </c>
      <c r="K141" s="10" t="s">
        <v>213</v>
      </c>
      <c r="L141" s="105" t="str">
        <f t="shared" si="26"/>
        <v>N/A</v>
      </c>
    </row>
    <row r="142" spans="1:12" x14ac:dyDescent="0.2">
      <c r="A142" s="156" t="s">
        <v>1192</v>
      </c>
      <c r="B142" s="10" t="s">
        <v>213</v>
      </c>
      <c r="C142" s="10">
        <v>5453.5037593999996</v>
      </c>
      <c r="D142" s="7" t="str">
        <f t="shared" si="23"/>
        <v>N/A</v>
      </c>
      <c r="E142" s="10">
        <v>7824.1944444000001</v>
      </c>
      <c r="F142" s="7" t="str">
        <f t="shared" si="24"/>
        <v>N/A</v>
      </c>
      <c r="G142" s="10">
        <v>24418.129629999999</v>
      </c>
      <c r="H142" s="7" t="str">
        <f t="shared" si="25"/>
        <v>N/A</v>
      </c>
      <c r="I142" s="8">
        <v>43.47</v>
      </c>
      <c r="J142" s="8">
        <v>212.1</v>
      </c>
      <c r="K142" s="10" t="s">
        <v>213</v>
      </c>
      <c r="L142" s="105" t="str">
        <f t="shared" si="26"/>
        <v>N/A</v>
      </c>
    </row>
    <row r="143" spans="1:12" x14ac:dyDescent="0.2">
      <c r="A143" s="156" t="s">
        <v>406</v>
      </c>
      <c r="B143" s="10" t="s">
        <v>213</v>
      </c>
      <c r="C143" s="10">
        <v>23832448</v>
      </c>
      <c r="D143" s="7" t="str">
        <f t="shared" si="23"/>
        <v>N/A</v>
      </c>
      <c r="E143" s="10">
        <v>26677021</v>
      </c>
      <c r="F143" s="7" t="str">
        <f t="shared" si="24"/>
        <v>N/A</v>
      </c>
      <c r="G143" s="10">
        <v>26738310</v>
      </c>
      <c r="H143" s="7" t="str">
        <f t="shared" si="25"/>
        <v>N/A</v>
      </c>
      <c r="I143" s="8">
        <v>11.94</v>
      </c>
      <c r="J143" s="8">
        <v>0.22969999999999999</v>
      </c>
      <c r="K143" s="10" t="s">
        <v>213</v>
      </c>
      <c r="L143" s="105" t="str">
        <f t="shared" si="26"/>
        <v>N/A</v>
      </c>
    </row>
    <row r="144" spans="1:12" ht="25.5" x14ac:dyDescent="0.2">
      <c r="A144" s="156" t="s">
        <v>1193</v>
      </c>
      <c r="B144" s="10" t="s">
        <v>213</v>
      </c>
      <c r="C144" s="10">
        <v>261.10883712999998</v>
      </c>
      <c r="D144" s="7" t="str">
        <f t="shared" si="23"/>
        <v>N/A</v>
      </c>
      <c r="E144" s="10">
        <v>280.31797786999999</v>
      </c>
      <c r="F144" s="7" t="str">
        <f t="shared" si="24"/>
        <v>N/A</v>
      </c>
      <c r="G144" s="10">
        <v>275.55325398000002</v>
      </c>
      <c r="H144" s="7" t="str">
        <f t="shared" si="25"/>
        <v>N/A</v>
      </c>
      <c r="I144" s="8">
        <v>7.3570000000000002</v>
      </c>
      <c r="J144" s="8">
        <v>-1.7</v>
      </c>
      <c r="K144" s="10" t="s">
        <v>213</v>
      </c>
      <c r="L144" s="105" t="str">
        <f t="shared" si="26"/>
        <v>N/A</v>
      </c>
    </row>
    <row r="145" spans="1:13" x14ac:dyDescent="0.2">
      <c r="A145" s="156" t="s">
        <v>407</v>
      </c>
      <c r="B145" s="10" t="s">
        <v>213</v>
      </c>
      <c r="C145" s="10">
        <v>246901650</v>
      </c>
      <c r="D145" s="7" t="str">
        <f t="shared" si="23"/>
        <v>N/A</v>
      </c>
      <c r="E145" s="10">
        <v>255193022</v>
      </c>
      <c r="F145" s="7" t="str">
        <f t="shared" si="24"/>
        <v>N/A</v>
      </c>
      <c r="G145" s="10">
        <v>271906317</v>
      </c>
      <c r="H145" s="7" t="str">
        <f t="shared" si="25"/>
        <v>N/A</v>
      </c>
      <c r="I145" s="8">
        <v>3.3580000000000001</v>
      </c>
      <c r="J145" s="8">
        <v>6.5490000000000004</v>
      </c>
      <c r="K145" s="10" t="s">
        <v>213</v>
      </c>
      <c r="L145" s="105" t="str">
        <f t="shared" si="26"/>
        <v>N/A</v>
      </c>
    </row>
    <row r="146" spans="1:13" x14ac:dyDescent="0.2">
      <c r="A146" s="156" t="s">
        <v>1194</v>
      </c>
      <c r="B146" s="10" t="s">
        <v>213</v>
      </c>
      <c r="C146" s="10">
        <v>4044.7831001999998</v>
      </c>
      <c r="D146" s="7" t="str">
        <f t="shared" si="23"/>
        <v>N/A</v>
      </c>
      <c r="E146" s="10">
        <v>3979.1218561000001</v>
      </c>
      <c r="F146" s="7" t="str">
        <f t="shared" si="24"/>
        <v>N/A</v>
      </c>
      <c r="G146" s="10">
        <v>4726.2574438000001</v>
      </c>
      <c r="H146" s="7" t="str">
        <f t="shared" si="25"/>
        <v>N/A</v>
      </c>
      <c r="I146" s="8">
        <v>-1.62</v>
      </c>
      <c r="J146" s="8">
        <v>18.78</v>
      </c>
      <c r="K146" s="10" t="s">
        <v>213</v>
      </c>
      <c r="L146" s="105" t="str">
        <f t="shared" si="26"/>
        <v>N/A</v>
      </c>
    </row>
    <row r="147" spans="1:13" x14ac:dyDescent="0.2">
      <c r="A147" s="156" t="s">
        <v>408</v>
      </c>
      <c r="B147" s="10" t="s">
        <v>213</v>
      </c>
      <c r="C147" s="10">
        <v>152817549</v>
      </c>
      <c r="D147" s="7" t="str">
        <f t="shared" ref="D147:D160" si="27">IF($B147="N/A","N/A",IF(C147&gt;10,"No",IF(C147&lt;-10,"No","Yes")))</f>
        <v>N/A</v>
      </c>
      <c r="E147" s="10">
        <v>151234383</v>
      </c>
      <c r="F147" s="7" t="str">
        <f t="shared" ref="F147:F160" si="28">IF($B147="N/A","N/A",IF(E147&gt;10,"No",IF(E147&lt;-10,"No","Yes")))</f>
        <v>N/A</v>
      </c>
      <c r="G147" s="10">
        <v>124336214</v>
      </c>
      <c r="H147" s="7" t="str">
        <f t="shared" ref="H147:H160" si="29">IF($B147="N/A","N/A",IF(G147&gt;10,"No",IF(G147&lt;-10,"No","Yes")))</f>
        <v>N/A</v>
      </c>
      <c r="I147" s="8">
        <v>-1.04</v>
      </c>
      <c r="J147" s="8">
        <v>-17.8</v>
      </c>
      <c r="K147" s="10" t="s">
        <v>213</v>
      </c>
      <c r="L147" s="105" t="str">
        <f t="shared" si="26"/>
        <v>N/A</v>
      </c>
    </row>
    <row r="148" spans="1:13" x14ac:dyDescent="0.2">
      <c r="A148" s="156" t="s">
        <v>1195</v>
      </c>
      <c r="B148" s="10" t="s">
        <v>213</v>
      </c>
      <c r="C148" s="10">
        <v>2120.3456126999999</v>
      </c>
      <c r="D148" s="7" t="str">
        <f t="shared" si="27"/>
        <v>N/A</v>
      </c>
      <c r="E148" s="10">
        <v>1918.7797584</v>
      </c>
      <c r="F148" s="7" t="str">
        <f t="shared" si="28"/>
        <v>N/A</v>
      </c>
      <c r="G148" s="10">
        <v>2051.1096191000001</v>
      </c>
      <c r="H148" s="7" t="str">
        <f t="shared" si="29"/>
        <v>N/A</v>
      </c>
      <c r="I148" s="8">
        <v>-9.51</v>
      </c>
      <c r="J148" s="8">
        <v>6.8970000000000002</v>
      </c>
      <c r="K148" s="10" t="s">
        <v>213</v>
      </c>
      <c r="L148" s="105" t="str">
        <f t="shared" si="26"/>
        <v>N/A</v>
      </c>
    </row>
    <row r="149" spans="1:13" x14ac:dyDescent="0.2">
      <c r="A149" s="156" t="s">
        <v>409</v>
      </c>
      <c r="B149" s="10" t="s">
        <v>213</v>
      </c>
      <c r="C149" s="10">
        <v>12652321</v>
      </c>
      <c r="D149" s="7" t="str">
        <f t="shared" si="27"/>
        <v>N/A</v>
      </c>
      <c r="E149" s="10">
        <v>12147931</v>
      </c>
      <c r="F149" s="7" t="str">
        <f t="shared" si="28"/>
        <v>N/A</v>
      </c>
      <c r="G149" s="10">
        <v>1532324</v>
      </c>
      <c r="H149" s="7" t="str">
        <f t="shared" si="29"/>
        <v>N/A</v>
      </c>
      <c r="I149" s="8">
        <v>-3.99</v>
      </c>
      <c r="J149" s="8">
        <v>-87.4</v>
      </c>
      <c r="K149" s="10" t="s">
        <v>213</v>
      </c>
      <c r="L149" s="105" t="str">
        <f t="shared" si="26"/>
        <v>N/A</v>
      </c>
    </row>
    <row r="150" spans="1:13" x14ac:dyDescent="0.2">
      <c r="A150" s="156" t="s">
        <v>1196</v>
      </c>
      <c r="B150" s="10" t="s">
        <v>213</v>
      </c>
      <c r="C150" s="10">
        <v>184.23742609999999</v>
      </c>
      <c r="D150" s="7" t="str">
        <f t="shared" si="27"/>
        <v>N/A</v>
      </c>
      <c r="E150" s="10">
        <v>169.8892525</v>
      </c>
      <c r="F150" s="7" t="str">
        <f t="shared" si="28"/>
        <v>N/A</v>
      </c>
      <c r="G150" s="10">
        <v>142.42252997</v>
      </c>
      <c r="H150" s="7" t="str">
        <f t="shared" si="29"/>
        <v>N/A</v>
      </c>
      <c r="I150" s="8">
        <v>-7.79</v>
      </c>
      <c r="J150" s="8">
        <v>-16.2</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18252049</v>
      </c>
      <c r="D153" s="7" t="str">
        <f t="shared" si="27"/>
        <v>N/A</v>
      </c>
      <c r="E153" s="10">
        <v>16418721</v>
      </c>
      <c r="F153" s="7" t="str">
        <f t="shared" si="28"/>
        <v>N/A</v>
      </c>
      <c r="G153" s="10">
        <v>19341638</v>
      </c>
      <c r="H153" s="7" t="str">
        <f t="shared" si="29"/>
        <v>N/A</v>
      </c>
      <c r="I153" s="8">
        <v>-10</v>
      </c>
      <c r="J153" s="8">
        <v>17.8</v>
      </c>
      <c r="K153" s="10" t="s">
        <v>213</v>
      </c>
      <c r="L153" s="105" t="str">
        <f t="shared" si="26"/>
        <v>N/A</v>
      </c>
      <c r="M153" s="41"/>
    </row>
    <row r="154" spans="1:13" x14ac:dyDescent="0.2">
      <c r="A154" s="156" t="s">
        <v>1198</v>
      </c>
      <c r="B154" s="10" t="s">
        <v>213</v>
      </c>
      <c r="C154" s="10">
        <v>59068.119741000002</v>
      </c>
      <c r="D154" s="7" t="str">
        <f t="shared" si="27"/>
        <v>N/A</v>
      </c>
      <c r="E154" s="10">
        <v>35615.446855000002</v>
      </c>
      <c r="F154" s="7" t="str">
        <f t="shared" si="28"/>
        <v>N/A</v>
      </c>
      <c r="G154" s="10">
        <v>36152.594392999999</v>
      </c>
      <c r="H154" s="7" t="str">
        <f t="shared" si="29"/>
        <v>N/A</v>
      </c>
      <c r="I154" s="8">
        <v>-39.700000000000003</v>
      </c>
      <c r="J154" s="8">
        <v>1.508</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1509.8866653</v>
      </c>
      <c r="D164" s="88" t="str">
        <f t="shared" ref="D164" si="31">IF($B164="N/A","N/A",IF(C164&gt;10,"No",IF(C164&lt;-10,"No","Yes")))</f>
        <v>N/A</v>
      </c>
      <c r="E164" s="87">
        <v>1484.2414444000001</v>
      </c>
      <c r="F164" s="88" t="str">
        <f t="shared" ref="F164" si="32">IF($B164="N/A","N/A",IF(E164&gt;10,"No",IF(E164&lt;-10,"No","Yes")))</f>
        <v>N/A</v>
      </c>
      <c r="G164" s="87">
        <v>1571.9932713000001</v>
      </c>
      <c r="H164" s="88" t="str">
        <f t="shared" ref="H164" si="33">IF($B164="N/A","N/A",IF(G164&gt;10,"No",IF(G164&lt;-10,"No","Yes")))</f>
        <v>N/A</v>
      </c>
      <c r="I164" s="89">
        <v>-1.7</v>
      </c>
      <c r="J164" s="89">
        <v>5.9119999999999999</v>
      </c>
      <c r="K164" s="90" t="s">
        <v>734</v>
      </c>
      <c r="L164" s="107" t="str">
        <f>IF(J164="Div by 0", "N/A", IF(OR(J164="N/A",K164="N/A"),"N/A", IF(J164&gt;VALUE(MID(K164,1,2)), "No", IF(J164&lt;-1*VALUE(MID(K164,1,2)), "No", "Yes"))))</f>
        <v>Yes</v>
      </c>
      <c r="N164" s="42"/>
    </row>
    <row r="165" spans="1:16" x14ac:dyDescent="0.2">
      <c r="A165" s="156" t="s">
        <v>1203</v>
      </c>
      <c r="B165" s="10" t="s">
        <v>213</v>
      </c>
      <c r="C165" s="10">
        <v>1521.6404924000001</v>
      </c>
      <c r="D165" s="7" t="str">
        <f t="shared" ref="D165:D171" si="34">IF($B165="N/A","N/A",IF(C165&gt;10,"No",IF(C165&lt;-10,"No","Yes")))</f>
        <v>N/A</v>
      </c>
      <c r="E165" s="10">
        <v>1498.8690217999999</v>
      </c>
      <c r="F165" s="7" t="str">
        <f t="shared" ref="F165:F171" si="35">IF($B165="N/A","N/A",IF(E165&gt;10,"No",IF(E165&lt;-10,"No","Yes")))</f>
        <v>N/A</v>
      </c>
      <c r="G165" s="10">
        <v>1569.6814733000001</v>
      </c>
      <c r="H165" s="7" t="str">
        <f t="shared" ref="H165:H171" si="36">IF($B165="N/A","N/A",IF(G165&gt;10,"No",IF(G165&lt;-10,"No","Yes")))</f>
        <v>N/A</v>
      </c>
      <c r="I165" s="8">
        <v>-1.5</v>
      </c>
      <c r="J165" s="8">
        <v>4.7240000000000002</v>
      </c>
      <c r="K165" s="28" t="s">
        <v>734</v>
      </c>
      <c r="L165" s="105" t="str">
        <f>IF(J165="Div by 0", "N/A", IF(OR(J165="N/A",K165="N/A"),"N/A", IF(J165&gt;VALUE(MID(K165,1,2)), "No", IF(J165&lt;-1*VALUE(MID(K165,1,2)), "No", "Yes"))))</f>
        <v>Yes</v>
      </c>
      <c r="N165" s="42"/>
    </row>
    <row r="166" spans="1:16" x14ac:dyDescent="0.2">
      <c r="A166" s="156" t="s">
        <v>1204</v>
      </c>
      <c r="B166" s="10" t="s">
        <v>213</v>
      </c>
      <c r="C166" s="10">
        <v>1315.8236796000001</v>
      </c>
      <c r="D166" s="7" t="str">
        <f t="shared" si="34"/>
        <v>N/A</v>
      </c>
      <c r="E166" s="10">
        <v>1248.0610478000001</v>
      </c>
      <c r="F166" s="7" t="str">
        <f t="shared" si="35"/>
        <v>N/A</v>
      </c>
      <c r="G166" s="10">
        <v>1606.6531642</v>
      </c>
      <c r="H166" s="7" t="str">
        <f t="shared" si="36"/>
        <v>N/A</v>
      </c>
      <c r="I166" s="8">
        <v>-5.15</v>
      </c>
      <c r="J166" s="8">
        <v>28.73</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1251364</v>
      </c>
      <c r="D6" s="7" t="str">
        <f t="shared" ref="D6:D11" si="0">IF($B6="N/A","N/A",IF(C6&gt;10,"No",IF(C6&lt;-10,"No","Yes")))</f>
        <v>N/A</v>
      </c>
      <c r="E6" s="1">
        <v>1244355</v>
      </c>
      <c r="F6" s="7" t="str">
        <f t="shared" ref="F6:F11" si="1">IF($B6="N/A","N/A",IF(E6&gt;10,"No",IF(E6&lt;-10,"No","Yes")))</f>
        <v>N/A</v>
      </c>
      <c r="G6" s="1">
        <v>1305632</v>
      </c>
      <c r="H6" s="7" t="str">
        <f t="shared" ref="H6:H11" si="2">IF($B6="N/A","N/A",IF(G6&gt;10,"No",IF(G6&lt;-10,"No","Yes")))</f>
        <v>N/A</v>
      </c>
      <c r="I6" s="8">
        <v>-0.56000000000000005</v>
      </c>
      <c r="J6" s="8">
        <v>4.9240000000000004</v>
      </c>
      <c r="K6" s="1" t="s">
        <v>734</v>
      </c>
      <c r="L6" s="105" t="str">
        <f t="shared" ref="L6:L14" si="3">IF(J6="Div by 0", "N/A", IF(K6="N/A","N/A", IF(J6&gt;VALUE(MID(K6,1,2)), "No", IF(J6&lt;-1*VALUE(MID(K6,1,2)), "No", "Yes"))))</f>
        <v>Yes</v>
      </c>
    </row>
    <row r="7" spans="1:12" x14ac:dyDescent="0.2">
      <c r="A7" s="138" t="s">
        <v>100</v>
      </c>
      <c r="B7" s="30" t="s">
        <v>213</v>
      </c>
      <c r="C7" s="1">
        <v>64849</v>
      </c>
      <c r="D7" s="7" t="str">
        <f t="shared" si="0"/>
        <v>N/A</v>
      </c>
      <c r="E7" s="1">
        <v>64364</v>
      </c>
      <c r="F7" s="7" t="str">
        <f t="shared" si="1"/>
        <v>N/A</v>
      </c>
      <c r="G7" s="1">
        <v>63072</v>
      </c>
      <c r="H7" s="7" t="str">
        <f t="shared" si="2"/>
        <v>N/A</v>
      </c>
      <c r="I7" s="8">
        <v>-0.748</v>
      </c>
      <c r="J7" s="8">
        <v>-2.0099999999999998</v>
      </c>
      <c r="K7" s="30" t="s">
        <v>734</v>
      </c>
      <c r="L7" s="105" t="str">
        <f t="shared" si="3"/>
        <v>Yes</v>
      </c>
    </row>
    <row r="8" spans="1:12" x14ac:dyDescent="0.2">
      <c r="A8" s="138" t="s">
        <v>101</v>
      </c>
      <c r="B8" s="30" t="s">
        <v>213</v>
      </c>
      <c r="C8" s="1">
        <v>206093</v>
      </c>
      <c r="D8" s="7" t="str">
        <f t="shared" si="0"/>
        <v>N/A</v>
      </c>
      <c r="E8" s="1">
        <v>205331</v>
      </c>
      <c r="F8" s="7" t="str">
        <f t="shared" si="1"/>
        <v>N/A</v>
      </c>
      <c r="G8" s="1">
        <v>195986</v>
      </c>
      <c r="H8" s="7" t="str">
        <f t="shared" si="2"/>
        <v>N/A</v>
      </c>
      <c r="I8" s="8">
        <v>-0.37</v>
      </c>
      <c r="J8" s="8">
        <v>-4.55</v>
      </c>
      <c r="K8" s="30" t="s">
        <v>734</v>
      </c>
      <c r="L8" s="105" t="str">
        <f t="shared" si="3"/>
        <v>Yes</v>
      </c>
    </row>
    <row r="9" spans="1:12" x14ac:dyDescent="0.2">
      <c r="A9" s="138" t="s">
        <v>104</v>
      </c>
      <c r="B9" s="30" t="s">
        <v>213</v>
      </c>
      <c r="C9" s="1">
        <v>769344</v>
      </c>
      <c r="D9" s="7" t="str">
        <f t="shared" si="0"/>
        <v>N/A</v>
      </c>
      <c r="E9" s="1">
        <v>756725</v>
      </c>
      <c r="F9" s="7" t="str">
        <f t="shared" si="1"/>
        <v>N/A</v>
      </c>
      <c r="G9" s="1">
        <v>766618</v>
      </c>
      <c r="H9" s="7" t="str">
        <f t="shared" si="2"/>
        <v>N/A</v>
      </c>
      <c r="I9" s="8">
        <v>-1.64</v>
      </c>
      <c r="J9" s="8">
        <v>1.3069999999999999</v>
      </c>
      <c r="K9" s="30" t="s">
        <v>734</v>
      </c>
      <c r="L9" s="105" t="str">
        <f t="shared" si="3"/>
        <v>Yes</v>
      </c>
    </row>
    <row r="10" spans="1:12" x14ac:dyDescent="0.2">
      <c r="A10" s="138" t="s">
        <v>105</v>
      </c>
      <c r="B10" s="30" t="s">
        <v>213</v>
      </c>
      <c r="C10" s="1">
        <v>211078</v>
      </c>
      <c r="D10" s="7" t="str">
        <f t="shared" si="0"/>
        <v>N/A</v>
      </c>
      <c r="E10" s="1">
        <v>217935</v>
      </c>
      <c r="F10" s="7" t="str">
        <f t="shared" si="1"/>
        <v>N/A</v>
      </c>
      <c r="G10" s="1">
        <v>279956</v>
      </c>
      <c r="H10" s="7" t="str">
        <f t="shared" si="2"/>
        <v>N/A</v>
      </c>
      <c r="I10" s="8">
        <v>3.2490000000000001</v>
      </c>
      <c r="J10" s="8">
        <v>28.46</v>
      </c>
      <c r="K10" s="30" t="s">
        <v>734</v>
      </c>
      <c r="L10" s="105" t="str">
        <f t="shared" si="3"/>
        <v>Yes</v>
      </c>
    </row>
    <row r="11" spans="1:12" x14ac:dyDescent="0.2">
      <c r="A11" s="138" t="s">
        <v>77</v>
      </c>
      <c r="B11" s="1" t="s">
        <v>213</v>
      </c>
      <c r="C11" s="1">
        <v>1105213.83</v>
      </c>
      <c r="D11" s="27" t="str">
        <f t="shared" si="0"/>
        <v>N/A</v>
      </c>
      <c r="E11" s="1">
        <v>1107466.5900000001</v>
      </c>
      <c r="F11" s="7" t="str">
        <f t="shared" si="1"/>
        <v>N/A</v>
      </c>
      <c r="G11" s="1">
        <v>1176978.5</v>
      </c>
      <c r="H11" s="7" t="str">
        <f t="shared" si="2"/>
        <v>N/A</v>
      </c>
      <c r="I11" s="8">
        <v>0.20380000000000001</v>
      </c>
      <c r="J11" s="8">
        <v>6.2770000000000001</v>
      </c>
      <c r="K11" s="1" t="s">
        <v>735</v>
      </c>
      <c r="L11" s="105" t="str">
        <f t="shared" si="3"/>
        <v>Yes</v>
      </c>
    </row>
    <row r="12" spans="1:12" x14ac:dyDescent="0.2">
      <c r="A12" s="138" t="s">
        <v>115</v>
      </c>
      <c r="B12" s="1" t="s">
        <v>213</v>
      </c>
      <c r="C12" s="1">
        <v>118935</v>
      </c>
      <c r="D12" s="1" t="s">
        <v>213</v>
      </c>
      <c r="E12" s="1">
        <v>120458</v>
      </c>
      <c r="F12" s="1" t="s">
        <v>213</v>
      </c>
      <c r="G12" s="1">
        <v>122255</v>
      </c>
      <c r="H12" s="1" t="s">
        <v>213</v>
      </c>
      <c r="I12" s="8">
        <v>1.2809999999999999</v>
      </c>
      <c r="J12" s="8">
        <v>1.492</v>
      </c>
      <c r="K12" s="1" t="s">
        <v>735</v>
      </c>
      <c r="L12" s="105" t="str">
        <f t="shared" si="3"/>
        <v>Yes</v>
      </c>
    </row>
    <row r="13" spans="1:12" x14ac:dyDescent="0.2">
      <c r="A13" s="138" t="s">
        <v>446</v>
      </c>
      <c r="B13" s="1" t="s">
        <v>213</v>
      </c>
      <c r="C13" s="1">
        <v>62781</v>
      </c>
      <c r="D13" s="1" t="s">
        <v>213</v>
      </c>
      <c r="E13" s="1">
        <v>62416</v>
      </c>
      <c r="F13" s="1" t="s">
        <v>213</v>
      </c>
      <c r="G13" s="1">
        <v>61610</v>
      </c>
      <c r="H13" s="1" t="s">
        <v>213</v>
      </c>
      <c r="I13" s="8">
        <v>-0.58099999999999996</v>
      </c>
      <c r="J13" s="8">
        <v>-1.29</v>
      </c>
      <c r="K13" s="1" t="s">
        <v>735</v>
      </c>
      <c r="L13" s="105" t="str">
        <f t="shared" si="3"/>
        <v>Yes</v>
      </c>
    </row>
    <row r="14" spans="1:12" x14ac:dyDescent="0.2">
      <c r="A14" s="138" t="s">
        <v>447</v>
      </c>
      <c r="B14" s="1" t="s">
        <v>213</v>
      </c>
      <c r="C14" s="1">
        <v>54734</v>
      </c>
      <c r="D14" s="1" t="s">
        <v>213</v>
      </c>
      <c r="E14" s="1">
        <v>56280</v>
      </c>
      <c r="F14" s="1" t="s">
        <v>213</v>
      </c>
      <c r="G14" s="1">
        <v>54401</v>
      </c>
      <c r="H14" s="1" t="s">
        <v>213</v>
      </c>
      <c r="I14" s="8">
        <v>2.8250000000000002</v>
      </c>
      <c r="J14" s="8">
        <v>-3.34</v>
      </c>
      <c r="K14" s="1" t="s">
        <v>735</v>
      </c>
      <c r="L14" s="105" t="str">
        <f t="shared" si="3"/>
        <v>Yes</v>
      </c>
    </row>
    <row r="15" spans="1:12" x14ac:dyDescent="0.2">
      <c r="A15" s="137" t="s">
        <v>58</v>
      </c>
      <c r="B15" s="30" t="s">
        <v>213</v>
      </c>
      <c r="C15" s="10">
        <v>5523310252</v>
      </c>
      <c r="D15" s="7" t="str">
        <f t="shared" ref="D15:D20" si="4">IF($B15="N/A","N/A",IF(C15&gt;10,"No",IF(C15&lt;-10,"No","Yes")))</f>
        <v>N/A</v>
      </c>
      <c r="E15" s="10">
        <v>5482767085</v>
      </c>
      <c r="F15" s="7" t="str">
        <f t="shared" ref="F15:F20" si="5">IF($B15="N/A","N/A",IF(E15&gt;10,"No",IF(E15&lt;-10,"No","Yes")))</f>
        <v>N/A</v>
      </c>
      <c r="G15" s="10">
        <v>5710581463</v>
      </c>
      <c r="H15" s="7" t="str">
        <f t="shared" ref="H15:H20" si="6">IF($B15="N/A","N/A",IF(G15&gt;10,"No",IF(G15&lt;-10,"No","Yes")))</f>
        <v>N/A</v>
      </c>
      <c r="I15" s="8">
        <v>-0.73399999999999999</v>
      </c>
      <c r="J15" s="8">
        <v>4.1550000000000002</v>
      </c>
      <c r="K15" s="30" t="s">
        <v>734</v>
      </c>
      <c r="L15" s="105" t="str">
        <f t="shared" ref="L15:L20" si="7">IF(J15="Div by 0", "N/A", IF(K15="N/A","N/A", IF(J15&gt;VALUE(MID(K15,1,2)), "No", IF(J15&lt;-1*VALUE(MID(K15,1,2)), "No", "Yes"))))</f>
        <v>Yes</v>
      </c>
    </row>
    <row r="16" spans="1:12" x14ac:dyDescent="0.2">
      <c r="A16" s="137" t="s">
        <v>1107</v>
      </c>
      <c r="B16" s="30" t="s">
        <v>213</v>
      </c>
      <c r="C16" s="10">
        <v>4413.8318282999999</v>
      </c>
      <c r="D16" s="7" t="str">
        <f t="shared" si="4"/>
        <v>N/A</v>
      </c>
      <c r="E16" s="10">
        <v>4406.1116683</v>
      </c>
      <c r="F16" s="7" t="str">
        <f t="shared" si="5"/>
        <v>N/A</v>
      </c>
      <c r="G16" s="10">
        <v>4373.8062969000002</v>
      </c>
      <c r="H16" s="7" t="str">
        <f t="shared" si="6"/>
        <v>N/A</v>
      </c>
      <c r="I16" s="8">
        <v>-0.17499999999999999</v>
      </c>
      <c r="J16" s="8">
        <v>-0.73299999999999998</v>
      </c>
      <c r="K16" s="30" t="s">
        <v>734</v>
      </c>
      <c r="L16" s="105" t="str">
        <f t="shared" si="7"/>
        <v>Yes</v>
      </c>
    </row>
    <row r="17" spans="1:12" x14ac:dyDescent="0.2">
      <c r="A17" s="137" t="s">
        <v>1207</v>
      </c>
      <c r="B17" s="30" t="s">
        <v>213</v>
      </c>
      <c r="C17" s="10">
        <v>15530.121636</v>
      </c>
      <c r="D17" s="7" t="str">
        <f t="shared" si="4"/>
        <v>N/A</v>
      </c>
      <c r="E17" s="10">
        <v>15693.592427</v>
      </c>
      <c r="F17" s="7" t="str">
        <f t="shared" si="5"/>
        <v>N/A</v>
      </c>
      <c r="G17" s="10">
        <v>16599.849473999999</v>
      </c>
      <c r="H17" s="7" t="str">
        <f t="shared" si="6"/>
        <v>N/A</v>
      </c>
      <c r="I17" s="8">
        <v>1.0529999999999999</v>
      </c>
      <c r="J17" s="8">
        <v>5.7750000000000004</v>
      </c>
      <c r="K17" s="30" t="s">
        <v>734</v>
      </c>
      <c r="L17" s="105" t="str">
        <f t="shared" si="7"/>
        <v>Yes</v>
      </c>
    </row>
    <row r="18" spans="1:12" x14ac:dyDescent="0.2">
      <c r="A18" s="137" t="s">
        <v>1208</v>
      </c>
      <c r="B18" s="30" t="s">
        <v>213</v>
      </c>
      <c r="C18" s="10">
        <v>13376.864133999999</v>
      </c>
      <c r="D18" s="7" t="str">
        <f t="shared" si="4"/>
        <v>N/A</v>
      </c>
      <c r="E18" s="10">
        <v>13056.404742000001</v>
      </c>
      <c r="F18" s="7" t="str">
        <f t="shared" si="5"/>
        <v>N/A</v>
      </c>
      <c r="G18" s="10">
        <v>13776.848835999999</v>
      </c>
      <c r="H18" s="7" t="str">
        <f t="shared" si="6"/>
        <v>N/A</v>
      </c>
      <c r="I18" s="8">
        <v>-2.4</v>
      </c>
      <c r="J18" s="8">
        <v>5.5179999999999998</v>
      </c>
      <c r="K18" s="30" t="s">
        <v>734</v>
      </c>
      <c r="L18" s="105" t="str">
        <f t="shared" si="7"/>
        <v>Yes</v>
      </c>
    </row>
    <row r="19" spans="1:12" x14ac:dyDescent="0.2">
      <c r="A19" s="137" t="s">
        <v>1209</v>
      </c>
      <c r="B19" s="30" t="s">
        <v>213</v>
      </c>
      <c r="C19" s="10">
        <v>1559.2904968</v>
      </c>
      <c r="D19" s="7" t="str">
        <f t="shared" si="4"/>
        <v>N/A</v>
      </c>
      <c r="E19" s="10">
        <v>1630.3362027000001</v>
      </c>
      <c r="F19" s="7" t="str">
        <f t="shared" si="5"/>
        <v>N/A</v>
      </c>
      <c r="G19" s="10">
        <v>1733.0009170000001</v>
      </c>
      <c r="H19" s="7" t="str">
        <f t="shared" si="6"/>
        <v>N/A</v>
      </c>
      <c r="I19" s="8">
        <v>4.556</v>
      </c>
      <c r="J19" s="8">
        <v>6.2969999999999997</v>
      </c>
      <c r="K19" s="30" t="s">
        <v>734</v>
      </c>
      <c r="L19" s="105" t="str">
        <f t="shared" si="7"/>
        <v>Yes</v>
      </c>
    </row>
    <row r="20" spans="1:12" x14ac:dyDescent="0.2">
      <c r="A20" s="137" t="s">
        <v>1210</v>
      </c>
      <c r="B20" s="30" t="s">
        <v>213</v>
      </c>
      <c r="C20" s="10">
        <v>2651.5721487000001</v>
      </c>
      <c r="D20" s="7" t="str">
        <f t="shared" si="4"/>
        <v>N/A</v>
      </c>
      <c r="E20" s="10">
        <v>2560.6896413999998</v>
      </c>
      <c r="F20" s="7" t="str">
        <f t="shared" si="5"/>
        <v>N/A</v>
      </c>
      <c r="G20" s="10">
        <v>2268.1298633000001</v>
      </c>
      <c r="H20" s="7" t="str">
        <f t="shared" si="6"/>
        <v>N/A</v>
      </c>
      <c r="I20" s="8">
        <v>-3.43</v>
      </c>
      <c r="J20" s="8">
        <v>-11.4</v>
      </c>
      <c r="K20" s="30" t="s">
        <v>734</v>
      </c>
      <c r="L20" s="105" t="str">
        <f t="shared" si="7"/>
        <v>Yes</v>
      </c>
    </row>
    <row r="21" spans="1:12" x14ac:dyDescent="0.2">
      <c r="A21" s="128" t="s">
        <v>1111</v>
      </c>
      <c r="B21" s="30" t="s">
        <v>213</v>
      </c>
      <c r="C21" s="10">
        <v>4489.6713820000004</v>
      </c>
      <c r="D21" s="7" t="str">
        <f t="shared" ref="D21:D22" si="8">IF($B21="N/A","N/A",IF(C21&gt;10,"No",IF(C21&lt;-10,"No","Yes")))</f>
        <v>N/A</v>
      </c>
      <c r="E21" s="10">
        <v>4465.2063281999999</v>
      </c>
      <c r="F21" s="7" t="str">
        <f t="shared" ref="F21:F22" si="9">IF($B21="N/A","N/A",IF(E21&gt;10,"No",IF(E21&lt;-10,"No","Yes")))</f>
        <v>N/A</v>
      </c>
      <c r="G21" s="10">
        <v>4344.8147028000003</v>
      </c>
      <c r="H21" s="7" t="str">
        <f t="shared" ref="H21:H22" si="10">IF($B21="N/A","N/A",IF(G21&gt;10,"No",IF(G21&lt;-10,"No","Yes")))</f>
        <v>N/A</v>
      </c>
      <c r="I21" s="8">
        <v>-0.54500000000000004</v>
      </c>
      <c r="J21" s="8">
        <v>-2.7</v>
      </c>
      <c r="K21" s="30" t="s">
        <v>734</v>
      </c>
      <c r="L21" s="105" t="str">
        <f>IF(J21="Div by 0", "N/A", IF(OR(J21="N/A",K21="N/A"),"N/A", IF(J21&gt;VALUE(MID(K21,1,2)), "No", IF(J21&lt;-1*VALUE(MID(K21,1,2)), "No", "Yes"))))</f>
        <v>Yes</v>
      </c>
    </row>
    <row r="22" spans="1:12" x14ac:dyDescent="0.2">
      <c r="A22" s="128" t="s">
        <v>1112</v>
      </c>
      <c r="B22" s="30" t="s">
        <v>213</v>
      </c>
      <c r="C22" s="10">
        <v>4314.4723050000002</v>
      </c>
      <c r="D22" s="7" t="str">
        <f t="shared" si="8"/>
        <v>N/A</v>
      </c>
      <c r="E22" s="10">
        <v>4329.0177776</v>
      </c>
      <c r="F22" s="7" t="str">
        <f t="shared" si="9"/>
        <v>N/A</v>
      </c>
      <c r="G22" s="10">
        <v>4414.0368894000003</v>
      </c>
      <c r="H22" s="7" t="str">
        <f t="shared" si="10"/>
        <v>N/A</v>
      </c>
      <c r="I22" s="8">
        <v>0.33710000000000001</v>
      </c>
      <c r="J22" s="8">
        <v>1.964</v>
      </c>
      <c r="K22" s="30" t="s">
        <v>734</v>
      </c>
      <c r="L22" s="105" t="str">
        <f>IF(J22="Div by 0", "N/A", IF(OR(J22="N/A",K22="N/A"),"N/A", IF(J22&gt;VALUE(MID(K22,1,2)), "No", IF(J22&lt;-1*VALUE(MID(K22,1,2)), "No", "Yes"))))</f>
        <v>Yes</v>
      </c>
    </row>
    <row r="23" spans="1:12" x14ac:dyDescent="0.2">
      <c r="A23" s="137" t="s">
        <v>1211</v>
      </c>
      <c r="B23" s="30" t="s">
        <v>213</v>
      </c>
      <c r="C23" s="10">
        <v>14393.893698</v>
      </c>
      <c r="D23" s="7" t="str">
        <f>IF($B23="N/A","N/A",IF(C23&gt;10,"No",IF(C23&lt;-10,"No","Yes")))</f>
        <v>N/A</v>
      </c>
      <c r="E23" s="10">
        <v>14093.820153000001</v>
      </c>
      <c r="F23" s="7" t="str">
        <f>IF($B23="N/A","N/A",IF(E23&gt;10,"No",IF(E23&lt;-10,"No","Yes")))</f>
        <v>N/A</v>
      </c>
      <c r="G23" s="10">
        <v>14240.428792000001</v>
      </c>
      <c r="H23" s="7" t="str">
        <f>IF($B23="N/A","N/A",IF(G23&gt;10,"No",IF(G23&lt;-10,"No","Yes")))</f>
        <v>N/A</v>
      </c>
      <c r="I23" s="8">
        <v>-2.08</v>
      </c>
      <c r="J23" s="8">
        <v>1.04</v>
      </c>
      <c r="K23" s="30" t="s">
        <v>734</v>
      </c>
      <c r="L23" s="105" t="str">
        <f>IF(J23="Div by 0", "N/A", IF(K23="N/A","N/A", IF(J23&gt;VALUE(MID(K23,1,2)), "No", IF(J23&lt;-1*VALUE(MID(K23,1,2)), "No", "Yes"))))</f>
        <v>Yes</v>
      </c>
    </row>
    <row r="24" spans="1:12" x14ac:dyDescent="0.2">
      <c r="A24" s="137" t="s">
        <v>1212</v>
      </c>
      <c r="B24" s="30" t="s">
        <v>213</v>
      </c>
      <c r="C24" s="10">
        <v>15475.190599</v>
      </c>
      <c r="D24" s="7" t="str">
        <f>IF($B24="N/A","N/A",IF(C24&gt;10,"No",IF(C24&lt;-10,"No","Yes")))</f>
        <v>N/A</v>
      </c>
      <c r="E24" s="10">
        <v>15634.164957999999</v>
      </c>
      <c r="F24" s="7" t="str">
        <f>IF($B24="N/A","N/A",IF(E24&gt;10,"No",IF(E24&lt;-10,"No","Yes")))</f>
        <v>N/A</v>
      </c>
      <c r="G24" s="10">
        <v>16450.000260000001</v>
      </c>
      <c r="H24" s="7" t="str">
        <f>IF($B24="N/A","N/A",IF(G24&gt;10,"No",IF(G24&lt;-10,"No","Yes")))</f>
        <v>N/A</v>
      </c>
      <c r="I24" s="8">
        <v>1.0269999999999999</v>
      </c>
      <c r="J24" s="8">
        <v>5.218</v>
      </c>
      <c r="K24" s="30" t="s">
        <v>734</v>
      </c>
      <c r="L24" s="105" t="str">
        <f>IF(J24="Div by 0", "N/A", IF(K24="N/A","N/A", IF(J24&gt;VALUE(MID(K24,1,2)), "No", IF(J24&lt;-1*VALUE(MID(K24,1,2)), "No", "Yes"))))</f>
        <v>Yes</v>
      </c>
    </row>
    <row r="25" spans="1:12" x14ac:dyDescent="0.2">
      <c r="A25" s="137" t="s">
        <v>1213</v>
      </c>
      <c r="B25" s="30" t="s">
        <v>213</v>
      </c>
      <c r="C25" s="10">
        <v>13460.105492000001</v>
      </c>
      <c r="D25" s="7" t="str">
        <f>IF($B25="N/A","N/A",IF(C25&gt;10,"No",IF(C25&lt;-10,"No","Yes")))</f>
        <v>N/A</v>
      </c>
      <c r="E25" s="10">
        <v>12778.360199000001</v>
      </c>
      <c r="F25" s="7" t="str">
        <f>IF($B25="N/A","N/A",IF(E25&gt;10,"No",IF(E25&lt;-10,"No","Yes")))</f>
        <v>N/A</v>
      </c>
      <c r="G25" s="10">
        <v>13250.451499000001</v>
      </c>
      <c r="H25" s="7" t="str">
        <f>IF($B25="N/A","N/A",IF(G25&gt;10,"No",IF(G25&lt;-10,"No","Yes")))</f>
        <v>N/A</v>
      </c>
      <c r="I25" s="8">
        <v>-5.0599999999999996</v>
      </c>
      <c r="J25" s="8">
        <v>3.694</v>
      </c>
      <c r="K25" s="30" t="s">
        <v>734</v>
      </c>
      <c r="L25" s="105" t="str">
        <f>IF(J25="Div by 0", "N/A", IF(K25="N/A","N/A", IF(J25&gt;VALUE(MID(K25,1,2)), "No", IF(J25&lt;-1*VALUE(MID(K25,1,2)), "No", "Yes"))))</f>
        <v>Yes</v>
      </c>
    </row>
    <row r="26" spans="1:12" x14ac:dyDescent="0.2">
      <c r="A26" s="137" t="s">
        <v>1214</v>
      </c>
      <c r="B26" s="30" t="s">
        <v>213</v>
      </c>
      <c r="C26" s="10">
        <v>13802.055307000001</v>
      </c>
      <c r="D26" s="7" t="str">
        <f t="shared" ref="D26:D27" si="11">IF($B26="N/A","N/A",IF(C26&gt;10,"No",IF(C26&lt;-10,"No","Yes")))</f>
        <v>N/A</v>
      </c>
      <c r="E26" s="10">
        <v>13575.63824</v>
      </c>
      <c r="F26" s="7" t="str">
        <f t="shared" ref="F26:F30" si="12">IF($B26="N/A","N/A",IF(E26&gt;10,"No",IF(E26&lt;-10,"No","Yes")))</f>
        <v>N/A</v>
      </c>
      <c r="G26" s="10">
        <v>13721.288925000001</v>
      </c>
      <c r="H26" s="7" t="str">
        <f t="shared" ref="H26:H27" si="13">IF($B26="N/A","N/A",IF(G26&gt;10,"No",IF(G26&lt;-10,"No","Yes")))</f>
        <v>N/A</v>
      </c>
      <c r="I26" s="8">
        <v>-1.64</v>
      </c>
      <c r="J26" s="8">
        <v>1.073</v>
      </c>
      <c r="K26" s="30" t="s">
        <v>734</v>
      </c>
      <c r="L26" s="105" t="str">
        <f>IF(J26="Div by 0", "N/A", IF(OR(J26="N/A",K26="N/A"),"N/A", IF(J26&gt;VALUE(MID(K26,1,2)), "No", IF(J26&lt;-1*VALUE(MID(K26,1,2)), "No", "Yes"))))</f>
        <v>Yes</v>
      </c>
    </row>
    <row r="27" spans="1:12" x14ac:dyDescent="0.2">
      <c r="A27" s="137" t="s">
        <v>1215</v>
      </c>
      <c r="B27" s="30" t="s">
        <v>213</v>
      </c>
      <c r="C27" s="10">
        <v>15416.141503999999</v>
      </c>
      <c r="D27" s="7" t="str">
        <f t="shared" si="11"/>
        <v>N/A</v>
      </c>
      <c r="E27" s="10">
        <v>14974.70037</v>
      </c>
      <c r="F27" s="7" t="str">
        <f t="shared" si="12"/>
        <v>N/A</v>
      </c>
      <c r="G27" s="10">
        <v>15114.860812999999</v>
      </c>
      <c r="H27" s="7" t="str">
        <f t="shared" si="13"/>
        <v>N/A</v>
      </c>
      <c r="I27" s="8">
        <v>-2.86</v>
      </c>
      <c r="J27" s="8">
        <v>0.93600000000000005</v>
      </c>
      <c r="K27" s="30" t="s">
        <v>734</v>
      </c>
      <c r="L27" s="105" t="str">
        <f>IF(J27="Div by 0", "N/A", IF(OR(J27="N/A",K27="N/A"),"N/A", IF(J27&gt;VALUE(MID(K27,1,2)), "No", IF(J27&lt;-1*VALUE(MID(K27,1,2)), "No", "Yes"))))</f>
        <v>Yes</v>
      </c>
    </row>
    <row r="28" spans="1:12" x14ac:dyDescent="0.2">
      <c r="A28" s="156" t="s">
        <v>1216</v>
      </c>
      <c r="B28" s="10" t="s">
        <v>213</v>
      </c>
      <c r="C28" s="10">
        <v>1509.8866653</v>
      </c>
      <c r="D28" s="7" t="str">
        <f t="shared" ref="D28:D30" si="14">IF($B28="N/A","N/A",IF(C28&gt;10,"No",IF(C28&lt;-10,"No","Yes")))</f>
        <v>N/A</v>
      </c>
      <c r="E28" s="10">
        <v>1484.2414444000001</v>
      </c>
      <c r="F28" s="7" t="str">
        <f t="shared" si="12"/>
        <v>N/A</v>
      </c>
      <c r="G28" s="10">
        <v>1571.9932713000001</v>
      </c>
      <c r="H28" s="7" t="str">
        <f t="shared" ref="H28:H30" si="15">IF($B28="N/A","N/A",IF(G28&gt;10,"No",IF(G28&lt;-10,"No","Yes")))</f>
        <v>N/A</v>
      </c>
      <c r="I28" s="8">
        <v>-1.7</v>
      </c>
      <c r="J28" s="8">
        <v>5.9119999999999999</v>
      </c>
      <c r="K28" s="28" t="s">
        <v>734</v>
      </c>
      <c r="L28" s="105" t="str">
        <f>IF(J28="Div by 0", "N/A", IF(OR(J28="N/A",K28="N/A"),"N/A", IF(J28&gt;VALUE(MID(K28,1,2)), "No", IF(J28&lt;-1*VALUE(MID(K28,1,2)), "No", "Yes"))))</f>
        <v>Yes</v>
      </c>
    </row>
    <row r="29" spans="1:12" x14ac:dyDescent="0.2">
      <c r="A29" s="156" t="s">
        <v>1217</v>
      </c>
      <c r="B29" s="10" t="s">
        <v>213</v>
      </c>
      <c r="C29" s="10">
        <v>1521.6404924000001</v>
      </c>
      <c r="D29" s="7" t="str">
        <f t="shared" si="14"/>
        <v>N/A</v>
      </c>
      <c r="E29" s="10">
        <v>1498.8690217999999</v>
      </c>
      <c r="F29" s="7" t="str">
        <f t="shared" si="12"/>
        <v>N/A</v>
      </c>
      <c r="G29" s="10">
        <v>1569.6814733000001</v>
      </c>
      <c r="H29" s="7" t="str">
        <f t="shared" si="15"/>
        <v>N/A</v>
      </c>
      <c r="I29" s="8">
        <v>-1.5</v>
      </c>
      <c r="J29" s="8">
        <v>4.7240000000000002</v>
      </c>
      <c r="K29" s="28" t="s">
        <v>734</v>
      </c>
      <c r="L29" s="105" t="str">
        <f t="shared" ref="L29:L30" si="16">IF(J29="Div by 0", "N/A", IF(OR(J29="N/A",K29="N/A"),"N/A", IF(J29&gt;VALUE(MID(K29,1,2)), "No", IF(J29&lt;-1*VALUE(MID(K29,1,2)), "No", "Yes"))))</f>
        <v>Yes</v>
      </c>
    </row>
    <row r="30" spans="1:12" x14ac:dyDescent="0.2">
      <c r="A30" s="156" t="s">
        <v>1218</v>
      </c>
      <c r="B30" s="10" t="s">
        <v>213</v>
      </c>
      <c r="C30" s="10">
        <v>1315.8236796000001</v>
      </c>
      <c r="D30" s="7" t="str">
        <f t="shared" si="14"/>
        <v>N/A</v>
      </c>
      <c r="E30" s="10">
        <v>1248.0610478000001</v>
      </c>
      <c r="F30" s="7" t="str">
        <f t="shared" si="12"/>
        <v>N/A</v>
      </c>
      <c r="G30" s="10">
        <v>1606.6531642</v>
      </c>
      <c r="H30" s="7" t="str">
        <f t="shared" si="15"/>
        <v>N/A</v>
      </c>
      <c r="I30" s="8">
        <v>-5.15</v>
      </c>
      <c r="J30" s="8">
        <v>28.73</v>
      </c>
      <c r="K30" s="28" t="s">
        <v>734</v>
      </c>
      <c r="L30" s="105" t="str">
        <f t="shared" si="16"/>
        <v>Yes</v>
      </c>
    </row>
    <row r="31" spans="1:12" x14ac:dyDescent="0.2">
      <c r="A31" s="168" t="s">
        <v>2</v>
      </c>
      <c r="B31" s="22" t="s">
        <v>213</v>
      </c>
      <c r="C31" s="9">
        <v>98.375452706000004</v>
      </c>
      <c r="D31" s="27" t="str">
        <f t="shared" ref="D31:D69" si="17">IF($B31="N/A","N/A",IF(C31&gt;10,"No",IF(C31&lt;-10,"No","Yes")))</f>
        <v>N/A</v>
      </c>
      <c r="E31" s="9">
        <v>99.678066146999996</v>
      </c>
      <c r="F31" s="27" t="str">
        <f t="shared" ref="F31:F69" si="18">IF($B31="N/A","N/A",IF(E31&gt;10,"No",IF(E31&lt;-10,"No","Yes")))</f>
        <v>N/A</v>
      </c>
      <c r="G31" s="9">
        <v>98.253795862999993</v>
      </c>
      <c r="H31" s="27" t="str">
        <f t="shared" ref="H31:H69" si="19">IF($B31="N/A","N/A",IF(G31&gt;10,"No",IF(G31&lt;-10,"No","Yes")))</f>
        <v>N/A</v>
      </c>
      <c r="I31" s="8">
        <v>1.3240000000000001</v>
      </c>
      <c r="J31" s="8">
        <v>-1.43</v>
      </c>
      <c r="K31" s="28" t="s">
        <v>734</v>
      </c>
      <c r="L31" s="105" t="str">
        <f t="shared" ref="L31:L99" si="20">IF(J31="Div by 0", "N/A", IF(K31="N/A","N/A", IF(J31&gt;VALUE(MID(K31,1,2)), "No", IF(J31&lt;-1*VALUE(MID(K31,1,2)), "No", "Yes"))))</f>
        <v>Yes</v>
      </c>
    </row>
    <row r="32" spans="1:12" x14ac:dyDescent="0.2">
      <c r="A32" s="168" t="s">
        <v>22</v>
      </c>
      <c r="B32" s="22" t="s">
        <v>213</v>
      </c>
      <c r="C32" s="1">
        <v>1231035</v>
      </c>
      <c r="D32" s="27" t="str">
        <f t="shared" si="17"/>
        <v>N/A</v>
      </c>
      <c r="E32" s="1">
        <v>1240349</v>
      </c>
      <c r="F32" s="27" t="str">
        <f t="shared" si="18"/>
        <v>N/A</v>
      </c>
      <c r="G32" s="1">
        <v>1282833</v>
      </c>
      <c r="H32" s="27" t="str">
        <f t="shared" si="19"/>
        <v>N/A</v>
      </c>
      <c r="I32" s="8">
        <v>0.75660000000000005</v>
      </c>
      <c r="J32" s="8">
        <v>3.4249999999999998</v>
      </c>
      <c r="K32" s="28" t="s">
        <v>734</v>
      </c>
      <c r="L32" s="105" t="str">
        <f t="shared" si="20"/>
        <v>Yes</v>
      </c>
    </row>
    <row r="33" spans="1:12" x14ac:dyDescent="0.2">
      <c r="A33" s="168" t="s">
        <v>448</v>
      </c>
      <c r="B33" s="30" t="s">
        <v>213</v>
      </c>
      <c r="C33" s="1">
        <v>62524</v>
      </c>
      <c r="D33" s="1" t="str">
        <f t="shared" si="17"/>
        <v>N/A</v>
      </c>
      <c r="E33" s="1">
        <v>64358</v>
      </c>
      <c r="F33" s="1" t="str">
        <f t="shared" si="18"/>
        <v>N/A</v>
      </c>
      <c r="G33" s="1">
        <v>63068</v>
      </c>
      <c r="H33" s="7" t="str">
        <f t="shared" si="19"/>
        <v>N/A</v>
      </c>
      <c r="I33" s="8">
        <v>2.9329999999999998</v>
      </c>
      <c r="J33" s="8">
        <v>-2</v>
      </c>
      <c r="K33" s="30" t="s">
        <v>734</v>
      </c>
      <c r="L33" s="105" t="str">
        <f t="shared" si="20"/>
        <v>Yes</v>
      </c>
    </row>
    <row r="34" spans="1:12" x14ac:dyDescent="0.2">
      <c r="A34" s="168" t="s">
        <v>1219</v>
      </c>
      <c r="B34" s="3" t="s">
        <v>213</v>
      </c>
      <c r="C34" s="1">
        <v>33065</v>
      </c>
      <c r="D34" s="5" t="str">
        <f t="shared" ref="D34:D38" si="21">IF($B34="N/A","N/A",IF(C34&lt;0,"No","Yes"))</f>
        <v>N/A</v>
      </c>
      <c r="E34" s="1">
        <v>33960</v>
      </c>
      <c r="F34" s="5" t="str">
        <f t="shared" ref="F34:F38" si="22">IF($B34="N/A","N/A",IF(E34&lt;0,"No","Yes"))</f>
        <v>N/A</v>
      </c>
      <c r="G34" s="1">
        <v>33986</v>
      </c>
      <c r="H34" s="5" t="str">
        <f t="shared" ref="H34:H38" si="23">IF($B34="N/A","N/A",IF(G34&lt;0,"No","Yes"))</f>
        <v>N/A</v>
      </c>
      <c r="I34" s="8">
        <v>2.7069999999999999</v>
      </c>
      <c r="J34" s="8">
        <v>7.6600000000000001E-2</v>
      </c>
      <c r="K34" s="1" t="s">
        <v>734</v>
      </c>
      <c r="L34" s="105" t="str">
        <f t="shared" si="20"/>
        <v>Yes</v>
      </c>
    </row>
    <row r="35" spans="1:12" x14ac:dyDescent="0.2">
      <c r="A35" s="168" t="s">
        <v>1220</v>
      </c>
      <c r="B35" s="3" t="s">
        <v>213</v>
      </c>
      <c r="C35" s="1">
        <v>1514</v>
      </c>
      <c r="D35" s="5" t="str">
        <f t="shared" si="21"/>
        <v>N/A</v>
      </c>
      <c r="E35" s="1">
        <v>1555</v>
      </c>
      <c r="F35" s="5" t="str">
        <f t="shared" si="22"/>
        <v>N/A</v>
      </c>
      <c r="G35" s="1">
        <v>1644</v>
      </c>
      <c r="H35" s="5" t="str">
        <f t="shared" si="23"/>
        <v>N/A</v>
      </c>
      <c r="I35" s="8">
        <v>2.7080000000000002</v>
      </c>
      <c r="J35" s="8">
        <v>5.7229999999999999</v>
      </c>
      <c r="K35" s="1" t="s">
        <v>734</v>
      </c>
      <c r="L35" s="105" t="str">
        <f t="shared" si="20"/>
        <v>Yes</v>
      </c>
    </row>
    <row r="36" spans="1:12" x14ac:dyDescent="0.2">
      <c r="A36" s="168" t="s">
        <v>1221</v>
      </c>
      <c r="B36" s="3" t="s">
        <v>213</v>
      </c>
      <c r="C36" s="1">
        <v>1424</v>
      </c>
      <c r="D36" s="5" t="str">
        <f t="shared" si="21"/>
        <v>N/A</v>
      </c>
      <c r="E36" s="1">
        <v>1639</v>
      </c>
      <c r="F36" s="5" t="str">
        <f t="shared" si="22"/>
        <v>N/A</v>
      </c>
      <c r="G36" s="1">
        <v>1279</v>
      </c>
      <c r="H36" s="5" t="str">
        <f t="shared" si="23"/>
        <v>N/A</v>
      </c>
      <c r="I36" s="8">
        <v>15.1</v>
      </c>
      <c r="J36" s="8">
        <v>-22</v>
      </c>
      <c r="K36" s="1" t="s">
        <v>734</v>
      </c>
      <c r="L36" s="105" t="str">
        <f t="shared" si="20"/>
        <v>Yes</v>
      </c>
    </row>
    <row r="37" spans="1:12" x14ac:dyDescent="0.2">
      <c r="A37" s="168" t="s">
        <v>1222</v>
      </c>
      <c r="B37" s="3" t="s">
        <v>213</v>
      </c>
      <c r="C37" s="1">
        <v>26521</v>
      </c>
      <c r="D37" s="5" t="str">
        <f t="shared" si="21"/>
        <v>N/A</v>
      </c>
      <c r="E37" s="1">
        <v>27204</v>
      </c>
      <c r="F37" s="5" t="str">
        <f t="shared" si="22"/>
        <v>N/A</v>
      </c>
      <c r="G37" s="1">
        <v>26159</v>
      </c>
      <c r="H37" s="5" t="str">
        <f t="shared" si="23"/>
        <v>N/A</v>
      </c>
      <c r="I37" s="8">
        <v>2.5750000000000002</v>
      </c>
      <c r="J37" s="8">
        <v>-3.84</v>
      </c>
      <c r="K37" s="1" t="s">
        <v>734</v>
      </c>
      <c r="L37" s="105" t="str">
        <f t="shared" si="20"/>
        <v>Yes</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203932</v>
      </c>
      <c r="D39" s="1" t="str">
        <f t="shared" si="17"/>
        <v>N/A</v>
      </c>
      <c r="E39" s="1">
        <v>205328</v>
      </c>
      <c r="F39" s="1" t="str">
        <f t="shared" si="18"/>
        <v>N/A</v>
      </c>
      <c r="G39" s="1">
        <v>195931</v>
      </c>
      <c r="H39" s="7" t="str">
        <f t="shared" si="19"/>
        <v>N/A</v>
      </c>
      <c r="I39" s="8">
        <v>0.6845</v>
      </c>
      <c r="J39" s="8">
        <v>-4.58</v>
      </c>
      <c r="K39" s="30" t="s">
        <v>734</v>
      </c>
      <c r="L39" s="105" t="str">
        <f t="shared" si="20"/>
        <v>Yes</v>
      </c>
    </row>
    <row r="40" spans="1:12" x14ac:dyDescent="0.2">
      <c r="A40" s="168" t="s">
        <v>1224</v>
      </c>
      <c r="B40" s="3" t="s">
        <v>213</v>
      </c>
      <c r="C40" s="1">
        <v>164730</v>
      </c>
      <c r="D40" s="5" t="str">
        <f t="shared" ref="D40:D45" si="24">IF($B40="N/A","N/A",IF(C40&lt;0,"No","Yes"))</f>
        <v>N/A</v>
      </c>
      <c r="E40" s="1">
        <v>165300</v>
      </c>
      <c r="F40" s="5" t="str">
        <f t="shared" ref="F40:F45" si="25">IF($B40="N/A","N/A",IF(E40&lt;0,"No","Yes"))</f>
        <v>N/A</v>
      </c>
      <c r="G40" s="1">
        <v>164801</v>
      </c>
      <c r="H40" s="5" t="str">
        <f t="shared" ref="H40:H45" si="26">IF($B40="N/A","N/A",IF(G40&lt;0,"No","Yes"))</f>
        <v>N/A</v>
      </c>
      <c r="I40" s="8">
        <v>0.34599999999999997</v>
      </c>
      <c r="J40" s="8">
        <v>-0.30199999999999999</v>
      </c>
      <c r="K40" s="1" t="s">
        <v>734</v>
      </c>
      <c r="L40" s="105" t="str">
        <f t="shared" si="20"/>
        <v>Yes</v>
      </c>
    </row>
    <row r="41" spans="1:12" x14ac:dyDescent="0.2">
      <c r="A41" s="168" t="s">
        <v>1225</v>
      </c>
      <c r="B41" s="3" t="s">
        <v>213</v>
      </c>
      <c r="C41" s="1">
        <v>2114</v>
      </c>
      <c r="D41" s="5" t="str">
        <f t="shared" si="24"/>
        <v>N/A</v>
      </c>
      <c r="E41" s="1">
        <v>1975</v>
      </c>
      <c r="F41" s="5" t="str">
        <f t="shared" si="25"/>
        <v>N/A</v>
      </c>
      <c r="G41" s="1">
        <v>1313</v>
      </c>
      <c r="H41" s="5" t="str">
        <f t="shared" si="26"/>
        <v>N/A</v>
      </c>
      <c r="I41" s="8">
        <v>-6.58</v>
      </c>
      <c r="J41" s="8">
        <v>-33.5</v>
      </c>
      <c r="K41" s="1" t="s">
        <v>734</v>
      </c>
      <c r="L41" s="105" t="str">
        <f t="shared" si="20"/>
        <v>No</v>
      </c>
    </row>
    <row r="42" spans="1:12" x14ac:dyDescent="0.2">
      <c r="A42" s="168" t="s">
        <v>1226</v>
      </c>
      <c r="B42" s="3" t="s">
        <v>213</v>
      </c>
      <c r="C42" s="1">
        <v>2404</v>
      </c>
      <c r="D42" s="5" t="str">
        <f t="shared" si="24"/>
        <v>N/A</v>
      </c>
      <c r="E42" s="1">
        <v>2863</v>
      </c>
      <c r="F42" s="5" t="str">
        <f t="shared" si="25"/>
        <v>N/A</v>
      </c>
      <c r="G42" s="1">
        <v>2045</v>
      </c>
      <c r="H42" s="5" t="str">
        <f t="shared" si="26"/>
        <v>N/A</v>
      </c>
      <c r="I42" s="8">
        <v>19.09</v>
      </c>
      <c r="J42" s="8">
        <v>-28.6</v>
      </c>
      <c r="K42" s="1" t="s">
        <v>734</v>
      </c>
      <c r="L42" s="105" t="str">
        <f t="shared" si="20"/>
        <v>Yes</v>
      </c>
    </row>
    <row r="43" spans="1:12" x14ac:dyDescent="0.2">
      <c r="A43" s="168" t="s">
        <v>1227</v>
      </c>
      <c r="B43" s="3" t="s">
        <v>213</v>
      </c>
      <c r="C43" s="1">
        <v>1560</v>
      </c>
      <c r="D43" s="5" t="str">
        <f t="shared" si="24"/>
        <v>N/A</v>
      </c>
      <c r="E43" s="1">
        <v>1437</v>
      </c>
      <c r="F43" s="5" t="str">
        <f t="shared" si="25"/>
        <v>N/A</v>
      </c>
      <c r="G43" s="1">
        <v>1335</v>
      </c>
      <c r="H43" s="5" t="str">
        <f t="shared" si="26"/>
        <v>N/A</v>
      </c>
      <c r="I43" s="8">
        <v>-7.88</v>
      </c>
      <c r="J43" s="8">
        <v>-7.1</v>
      </c>
      <c r="K43" s="1" t="s">
        <v>734</v>
      </c>
      <c r="L43" s="105" t="str">
        <f t="shared" si="20"/>
        <v>Yes</v>
      </c>
    </row>
    <row r="44" spans="1:12" x14ac:dyDescent="0.2">
      <c r="A44" s="168" t="s">
        <v>1228</v>
      </c>
      <c r="B44" s="3" t="s">
        <v>213</v>
      </c>
      <c r="C44" s="1">
        <v>33124</v>
      </c>
      <c r="D44" s="5" t="str">
        <f t="shared" si="24"/>
        <v>N/A</v>
      </c>
      <c r="E44" s="1">
        <v>33753</v>
      </c>
      <c r="F44" s="5" t="str">
        <f t="shared" si="25"/>
        <v>N/A</v>
      </c>
      <c r="G44" s="1">
        <v>26437</v>
      </c>
      <c r="H44" s="5" t="str">
        <f t="shared" si="26"/>
        <v>N/A</v>
      </c>
      <c r="I44" s="8">
        <v>1.899</v>
      </c>
      <c r="J44" s="8">
        <v>-21.7</v>
      </c>
      <c r="K44" s="1" t="s">
        <v>734</v>
      </c>
      <c r="L44" s="105" t="str">
        <f t="shared" si="20"/>
        <v>Yes</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758762</v>
      </c>
      <c r="D46" s="1" t="str">
        <f t="shared" si="17"/>
        <v>N/A</v>
      </c>
      <c r="E46" s="1">
        <v>752728</v>
      </c>
      <c r="F46" s="1" t="str">
        <f t="shared" si="18"/>
        <v>N/A</v>
      </c>
      <c r="G46" s="1">
        <v>765777</v>
      </c>
      <c r="H46" s="7" t="str">
        <f t="shared" si="19"/>
        <v>N/A</v>
      </c>
      <c r="I46" s="8">
        <v>-0.79500000000000004</v>
      </c>
      <c r="J46" s="8">
        <v>1.734</v>
      </c>
      <c r="K46" s="30" t="s">
        <v>734</v>
      </c>
      <c r="L46" s="105" t="str">
        <f t="shared" si="20"/>
        <v>Yes</v>
      </c>
    </row>
    <row r="47" spans="1:12" x14ac:dyDescent="0.2">
      <c r="A47" s="168" t="s">
        <v>1230</v>
      </c>
      <c r="B47" s="3" t="s">
        <v>213</v>
      </c>
      <c r="C47" s="1">
        <v>62037</v>
      </c>
      <c r="D47" s="5" t="str">
        <f t="shared" ref="D47:D53" si="27">IF($B47="N/A","N/A",IF(C47&lt;0,"No","Yes"))</f>
        <v>N/A</v>
      </c>
      <c r="E47" s="1">
        <v>52390</v>
      </c>
      <c r="F47" s="5" t="str">
        <f t="shared" ref="F47:F53" si="28">IF($B47="N/A","N/A",IF(E47&lt;0,"No","Yes"))</f>
        <v>N/A</v>
      </c>
      <c r="G47" s="1">
        <v>48487</v>
      </c>
      <c r="H47" s="5" t="str">
        <f t="shared" ref="H47:H53" si="29">IF($B47="N/A","N/A",IF(G47&lt;0,"No","Yes"))</f>
        <v>N/A</v>
      </c>
      <c r="I47" s="8">
        <v>-15.6</v>
      </c>
      <c r="J47" s="8">
        <v>-7.45</v>
      </c>
      <c r="K47" s="1" t="s">
        <v>734</v>
      </c>
      <c r="L47" s="105" t="str">
        <f t="shared" si="20"/>
        <v>Yes</v>
      </c>
    </row>
    <row r="48" spans="1:12" x14ac:dyDescent="0.2">
      <c r="A48" s="168" t="s">
        <v>1231</v>
      </c>
      <c r="B48" s="3" t="s">
        <v>213</v>
      </c>
      <c r="C48" s="1">
        <v>5351</v>
      </c>
      <c r="D48" s="5" t="str">
        <f t="shared" si="27"/>
        <v>N/A</v>
      </c>
      <c r="E48" s="1">
        <v>4644</v>
      </c>
      <c r="F48" s="5" t="str">
        <f t="shared" si="28"/>
        <v>N/A</v>
      </c>
      <c r="G48" s="1">
        <v>3761</v>
      </c>
      <c r="H48" s="5" t="str">
        <f t="shared" si="29"/>
        <v>N/A</v>
      </c>
      <c r="I48" s="8">
        <v>-13.2</v>
      </c>
      <c r="J48" s="8">
        <v>-19</v>
      </c>
      <c r="K48" s="1" t="s">
        <v>734</v>
      </c>
      <c r="L48" s="105" t="str">
        <f t="shared" si="20"/>
        <v>Yes</v>
      </c>
    </row>
    <row r="49" spans="1:12" x14ac:dyDescent="0.2">
      <c r="A49" s="168" t="s">
        <v>1232</v>
      </c>
      <c r="B49" s="3" t="s">
        <v>213</v>
      </c>
      <c r="C49" s="1">
        <v>355</v>
      </c>
      <c r="D49" s="5" t="str">
        <f t="shared" si="27"/>
        <v>N/A</v>
      </c>
      <c r="E49" s="1">
        <v>314</v>
      </c>
      <c r="F49" s="5" t="str">
        <f t="shared" si="28"/>
        <v>N/A</v>
      </c>
      <c r="G49" s="1">
        <v>183</v>
      </c>
      <c r="H49" s="5" t="str">
        <f t="shared" si="29"/>
        <v>N/A</v>
      </c>
      <c r="I49" s="8">
        <v>-11.5</v>
      </c>
      <c r="J49" s="8">
        <v>-41.7</v>
      </c>
      <c r="K49" s="1" t="s">
        <v>734</v>
      </c>
      <c r="L49" s="105" t="str">
        <f t="shared" si="20"/>
        <v>No</v>
      </c>
    </row>
    <row r="50" spans="1:12" x14ac:dyDescent="0.2">
      <c r="A50" s="168" t="s">
        <v>1233</v>
      </c>
      <c r="B50" s="3" t="s">
        <v>213</v>
      </c>
      <c r="C50" s="1">
        <v>618819</v>
      </c>
      <c r="D50" s="5" t="str">
        <f t="shared" si="27"/>
        <v>N/A</v>
      </c>
      <c r="E50" s="1">
        <v>629854</v>
      </c>
      <c r="F50" s="5" t="str">
        <f t="shared" si="28"/>
        <v>N/A</v>
      </c>
      <c r="G50" s="1">
        <v>636863</v>
      </c>
      <c r="H50" s="5" t="str">
        <f t="shared" si="29"/>
        <v>N/A</v>
      </c>
      <c r="I50" s="8">
        <v>1.7829999999999999</v>
      </c>
      <c r="J50" s="8">
        <v>1.113</v>
      </c>
      <c r="K50" s="1" t="s">
        <v>734</v>
      </c>
      <c r="L50" s="105" t="str">
        <f t="shared" si="20"/>
        <v>Yes</v>
      </c>
    </row>
    <row r="51" spans="1:12" x14ac:dyDescent="0.2">
      <c r="A51" s="168" t="s">
        <v>1234</v>
      </c>
      <c r="B51" s="3" t="s">
        <v>213</v>
      </c>
      <c r="C51" s="1">
        <v>61058</v>
      </c>
      <c r="D51" s="5" t="str">
        <f t="shared" si="27"/>
        <v>N/A</v>
      </c>
      <c r="E51" s="1">
        <v>53948</v>
      </c>
      <c r="F51" s="5" t="str">
        <f t="shared" si="28"/>
        <v>N/A</v>
      </c>
      <c r="G51" s="1">
        <v>63732</v>
      </c>
      <c r="H51" s="5" t="str">
        <f t="shared" si="29"/>
        <v>N/A</v>
      </c>
      <c r="I51" s="8">
        <v>-11.6</v>
      </c>
      <c r="J51" s="8">
        <v>18.14</v>
      </c>
      <c r="K51" s="1" t="s">
        <v>734</v>
      </c>
      <c r="L51" s="105" t="str">
        <f t="shared" si="20"/>
        <v>Yes</v>
      </c>
    </row>
    <row r="52" spans="1:12" x14ac:dyDescent="0.2">
      <c r="A52" s="168" t="s">
        <v>1235</v>
      </c>
      <c r="B52" s="3" t="s">
        <v>213</v>
      </c>
      <c r="C52" s="1">
        <v>11142</v>
      </c>
      <c r="D52" s="5" t="str">
        <f t="shared" si="27"/>
        <v>N/A</v>
      </c>
      <c r="E52" s="1">
        <v>11578</v>
      </c>
      <c r="F52" s="5" t="str">
        <f t="shared" si="28"/>
        <v>N/A</v>
      </c>
      <c r="G52" s="1">
        <v>12751</v>
      </c>
      <c r="H52" s="5" t="str">
        <f t="shared" si="29"/>
        <v>N/A</v>
      </c>
      <c r="I52" s="8">
        <v>3.9129999999999998</v>
      </c>
      <c r="J52" s="8">
        <v>10.130000000000001</v>
      </c>
      <c r="K52" s="1" t="s">
        <v>734</v>
      </c>
      <c r="L52" s="105" t="str">
        <f t="shared" si="20"/>
        <v>Yes</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205817</v>
      </c>
      <c r="D54" s="1" t="str">
        <f t="shared" si="17"/>
        <v>N/A</v>
      </c>
      <c r="E54" s="1">
        <v>217935</v>
      </c>
      <c r="F54" s="1" t="str">
        <f t="shared" si="18"/>
        <v>N/A</v>
      </c>
      <c r="G54" s="1">
        <v>258057</v>
      </c>
      <c r="H54" s="7" t="str">
        <f t="shared" si="19"/>
        <v>N/A</v>
      </c>
      <c r="I54" s="8">
        <v>5.8879999999999999</v>
      </c>
      <c r="J54" s="8">
        <v>18.41</v>
      </c>
      <c r="K54" s="30" t="s">
        <v>734</v>
      </c>
      <c r="L54" s="105" t="str">
        <f t="shared" si="20"/>
        <v>Yes</v>
      </c>
    </row>
    <row r="55" spans="1:12" x14ac:dyDescent="0.2">
      <c r="A55" s="168" t="s">
        <v>1237</v>
      </c>
      <c r="B55" s="3" t="s">
        <v>213</v>
      </c>
      <c r="C55" s="1">
        <v>52670</v>
      </c>
      <c r="D55" s="5" t="str">
        <f t="shared" ref="D55:D60" si="30">IF($B55="N/A","N/A",IF(C55&lt;0,"No","Yes"))</f>
        <v>N/A</v>
      </c>
      <c r="E55" s="1">
        <v>48858</v>
      </c>
      <c r="F55" s="5" t="str">
        <f t="shared" ref="F55:F60" si="31">IF($B55="N/A","N/A",IF(E55&lt;0,"No","Yes"))</f>
        <v>N/A</v>
      </c>
      <c r="G55" s="1">
        <v>65963</v>
      </c>
      <c r="H55" s="5" t="str">
        <f t="shared" ref="H55:H60" si="32">IF($B55="N/A","N/A",IF(G55&lt;0,"No","Yes"))</f>
        <v>N/A</v>
      </c>
      <c r="I55" s="8">
        <v>-7.24</v>
      </c>
      <c r="J55" s="8">
        <v>35.01</v>
      </c>
      <c r="K55" s="1" t="s">
        <v>734</v>
      </c>
      <c r="L55" s="105" t="str">
        <f t="shared" si="20"/>
        <v>No</v>
      </c>
    </row>
    <row r="56" spans="1:12" x14ac:dyDescent="0.2">
      <c r="A56" s="168" t="s">
        <v>1238</v>
      </c>
      <c r="B56" s="3" t="s">
        <v>213</v>
      </c>
      <c r="C56" s="1">
        <v>10393</v>
      </c>
      <c r="D56" s="5" t="str">
        <f t="shared" si="30"/>
        <v>N/A</v>
      </c>
      <c r="E56" s="1">
        <v>10080</v>
      </c>
      <c r="F56" s="5" t="str">
        <f t="shared" si="31"/>
        <v>N/A</v>
      </c>
      <c r="G56" s="1">
        <v>7793</v>
      </c>
      <c r="H56" s="5" t="str">
        <f t="shared" si="32"/>
        <v>N/A</v>
      </c>
      <c r="I56" s="8">
        <v>-3.01</v>
      </c>
      <c r="J56" s="8">
        <v>-22.7</v>
      </c>
      <c r="K56" s="1" t="s">
        <v>734</v>
      </c>
      <c r="L56" s="105" t="str">
        <f t="shared" si="20"/>
        <v>Yes</v>
      </c>
    </row>
    <row r="57" spans="1:12" x14ac:dyDescent="0.2">
      <c r="A57" s="168" t="s">
        <v>1239</v>
      </c>
      <c r="B57" s="3" t="s">
        <v>213</v>
      </c>
      <c r="C57" s="1">
        <v>4848</v>
      </c>
      <c r="D57" s="5" t="str">
        <f t="shared" si="30"/>
        <v>N/A</v>
      </c>
      <c r="E57" s="1">
        <v>4857</v>
      </c>
      <c r="F57" s="5" t="str">
        <f t="shared" si="31"/>
        <v>N/A</v>
      </c>
      <c r="G57" s="1">
        <v>2750</v>
      </c>
      <c r="H57" s="5" t="str">
        <f t="shared" si="32"/>
        <v>N/A</v>
      </c>
      <c r="I57" s="8">
        <v>0.18559999999999999</v>
      </c>
      <c r="J57" s="8">
        <v>-43.4</v>
      </c>
      <c r="K57" s="1" t="s">
        <v>734</v>
      </c>
      <c r="L57" s="105" t="str">
        <f t="shared" si="20"/>
        <v>No</v>
      </c>
    </row>
    <row r="58" spans="1:12" x14ac:dyDescent="0.2">
      <c r="A58" s="168" t="s">
        <v>1240</v>
      </c>
      <c r="B58" s="3" t="s">
        <v>213</v>
      </c>
      <c r="C58" s="1">
        <v>40623</v>
      </c>
      <c r="D58" s="5" t="str">
        <f t="shared" si="30"/>
        <v>N/A</v>
      </c>
      <c r="E58" s="1">
        <v>49674</v>
      </c>
      <c r="F58" s="5" t="str">
        <f t="shared" si="31"/>
        <v>N/A</v>
      </c>
      <c r="G58" s="1">
        <v>44809</v>
      </c>
      <c r="H58" s="5" t="str">
        <f t="shared" si="32"/>
        <v>N/A</v>
      </c>
      <c r="I58" s="8">
        <v>22.28</v>
      </c>
      <c r="J58" s="8">
        <v>-9.7899999999999991</v>
      </c>
      <c r="K58" s="1" t="s">
        <v>734</v>
      </c>
      <c r="L58" s="105" t="str">
        <f t="shared" si="20"/>
        <v>Yes</v>
      </c>
    </row>
    <row r="59" spans="1:12" x14ac:dyDescent="0.2">
      <c r="A59" s="168" t="s">
        <v>1241</v>
      </c>
      <c r="B59" s="3" t="s">
        <v>213</v>
      </c>
      <c r="C59" s="1">
        <v>26085</v>
      </c>
      <c r="D59" s="5" t="str">
        <f t="shared" si="30"/>
        <v>N/A</v>
      </c>
      <c r="E59" s="1">
        <v>27136</v>
      </c>
      <c r="F59" s="5" t="str">
        <f t="shared" si="31"/>
        <v>N/A</v>
      </c>
      <c r="G59" s="1">
        <v>97007</v>
      </c>
      <c r="H59" s="5" t="str">
        <f t="shared" si="32"/>
        <v>N/A</v>
      </c>
      <c r="I59" s="8">
        <v>4.0289999999999999</v>
      </c>
      <c r="J59" s="8">
        <v>257.5</v>
      </c>
      <c r="K59" s="1" t="s">
        <v>734</v>
      </c>
      <c r="L59" s="105" t="str">
        <f t="shared" si="20"/>
        <v>No</v>
      </c>
    </row>
    <row r="60" spans="1:12" x14ac:dyDescent="0.2">
      <c r="A60" s="168" t="s">
        <v>1242</v>
      </c>
      <c r="B60" s="3" t="s">
        <v>213</v>
      </c>
      <c r="C60" s="1">
        <v>71198</v>
      </c>
      <c r="D60" s="5" t="str">
        <f t="shared" si="30"/>
        <v>N/A</v>
      </c>
      <c r="E60" s="1">
        <v>77330</v>
      </c>
      <c r="F60" s="5" t="str">
        <f t="shared" si="31"/>
        <v>N/A</v>
      </c>
      <c r="G60" s="1">
        <v>39735</v>
      </c>
      <c r="H60" s="5" t="str">
        <f t="shared" si="32"/>
        <v>N/A</v>
      </c>
      <c r="I60" s="8">
        <v>8.6129999999999995</v>
      </c>
      <c r="J60" s="8">
        <v>-48.6</v>
      </c>
      <c r="K60" s="1" t="s">
        <v>734</v>
      </c>
      <c r="L60" s="105" t="str">
        <f t="shared" si="20"/>
        <v>No</v>
      </c>
    </row>
    <row r="61" spans="1:12" x14ac:dyDescent="0.2">
      <c r="A61" s="104" t="s">
        <v>186</v>
      </c>
      <c r="B61" s="22" t="s">
        <v>213</v>
      </c>
      <c r="C61" s="1">
        <v>550153</v>
      </c>
      <c r="D61" s="1" t="str">
        <f t="shared" si="17"/>
        <v>N/A</v>
      </c>
      <c r="E61" s="1">
        <v>537622</v>
      </c>
      <c r="F61" s="1" t="str">
        <f t="shared" si="18"/>
        <v>N/A</v>
      </c>
      <c r="G61" s="1">
        <v>499689</v>
      </c>
      <c r="H61" s="7" t="str">
        <f t="shared" si="19"/>
        <v>N/A</v>
      </c>
      <c r="I61" s="8">
        <v>-2.2799999999999998</v>
      </c>
      <c r="J61" s="8">
        <v>-7.06</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1090242</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791957</v>
      </c>
      <c r="D63" s="1" t="str">
        <f t="shared" si="17"/>
        <v>N/A</v>
      </c>
      <c r="E63" s="1">
        <v>825936</v>
      </c>
      <c r="F63" s="1" t="str">
        <f t="shared" si="18"/>
        <v>N/A</v>
      </c>
      <c r="G63" s="1">
        <v>820374</v>
      </c>
      <c r="H63" s="7" t="str">
        <f t="shared" si="19"/>
        <v>N/A</v>
      </c>
      <c r="I63" s="8">
        <v>4.2910000000000004</v>
      </c>
      <c r="J63" s="8">
        <v>-0.67300000000000004</v>
      </c>
      <c r="K63" s="28" t="s">
        <v>734</v>
      </c>
      <c r="L63" s="105" t="str">
        <f t="shared" si="33"/>
        <v>Yes</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353</v>
      </c>
      <c r="D66" s="1" t="str">
        <f t="shared" si="17"/>
        <v>N/A</v>
      </c>
      <c r="E66" s="1">
        <v>367</v>
      </c>
      <c r="F66" s="1" t="str">
        <f t="shared" si="18"/>
        <v>N/A</v>
      </c>
      <c r="G66" s="1">
        <v>396</v>
      </c>
      <c r="H66" s="7" t="str">
        <f t="shared" si="19"/>
        <v>N/A</v>
      </c>
      <c r="I66" s="8">
        <v>3.9660000000000002</v>
      </c>
      <c r="J66" s="8">
        <v>7.9020000000000001</v>
      </c>
      <c r="K66" s="28" t="s">
        <v>734</v>
      </c>
      <c r="L66" s="105" t="str">
        <f t="shared" si="33"/>
        <v>Yes</v>
      </c>
    </row>
    <row r="67" spans="1:12" x14ac:dyDescent="0.2">
      <c r="A67" s="104" t="s">
        <v>192</v>
      </c>
      <c r="B67" s="22" t="s">
        <v>213</v>
      </c>
      <c r="C67" s="1">
        <v>905146</v>
      </c>
      <c r="D67" s="1" t="str">
        <f t="shared" si="17"/>
        <v>N/A</v>
      </c>
      <c r="E67" s="1">
        <v>530744</v>
      </c>
      <c r="F67" s="1" t="str">
        <f t="shared" si="18"/>
        <v>N/A</v>
      </c>
      <c r="G67" s="1">
        <v>544345</v>
      </c>
      <c r="H67" s="7" t="str">
        <f t="shared" si="19"/>
        <v>N/A</v>
      </c>
      <c r="I67" s="8">
        <v>-41.4</v>
      </c>
      <c r="J67" s="8">
        <v>2.5630000000000002</v>
      </c>
      <c r="K67" s="28" t="s">
        <v>734</v>
      </c>
      <c r="L67" s="105" t="str">
        <f t="shared" si="33"/>
        <v>Yes</v>
      </c>
    </row>
    <row r="68" spans="1:12" x14ac:dyDescent="0.2">
      <c r="A68" s="128" t="s">
        <v>193</v>
      </c>
      <c r="B68" s="30" t="s">
        <v>213</v>
      </c>
      <c r="C68" s="1">
        <v>1172</v>
      </c>
      <c r="D68" s="1" t="str">
        <f t="shared" si="17"/>
        <v>N/A</v>
      </c>
      <c r="E68" s="1">
        <v>0</v>
      </c>
      <c r="F68" s="1" t="str">
        <f t="shared" si="18"/>
        <v>N/A</v>
      </c>
      <c r="G68" s="1">
        <v>0</v>
      </c>
      <c r="H68" s="7" t="str">
        <f t="shared" si="19"/>
        <v>N/A</v>
      </c>
      <c r="I68" s="36">
        <v>-100</v>
      </c>
      <c r="J68" s="36" t="s">
        <v>1748</v>
      </c>
      <c r="K68" s="30" t="s">
        <v>734</v>
      </c>
      <c r="L68" s="105" t="str">
        <f t="shared" si="33"/>
        <v>N/A</v>
      </c>
    </row>
    <row r="69" spans="1:12" x14ac:dyDescent="0.2">
      <c r="A69" s="128" t="s">
        <v>194</v>
      </c>
      <c r="B69" s="30" t="s">
        <v>213</v>
      </c>
      <c r="C69" s="1">
        <v>791957</v>
      </c>
      <c r="D69" s="1" t="str">
        <f t="shared" si="17"/>
        <v>N/A</v>
      </c>
      <c r="E69" s="1">
        <v>825936</v>
      </c>
      <c r="F69" s="1" t="str">
        <f t="shared" si="18"/>
        <v>N/A</v>
      </c>
      <c r="G69" s="1">
        <v>1268541</v>
      </c>
      <c r="H69" s="7" t="str">
        <f t="shared" si="19"/>
        <v>N/A</v>
      </c>
      <c r="I69" s="36">
        <v>4.2910000000000004</v>
      </c>
      <c r="J69" s="36">
        <v>53.59</v>
      </c>
      <c r="K69" s="30" t="s">
        <v>734</v>
      </c>
      <c r="L69" s="105" t="str">
        <f t="shared" si="33"/>
        <v>No</v>
      </c>
    </row>
    <row r="70" spans="1:12" x14ac:dyDescent="0.2">
      <c r="A70" s="168" t="s">
        <v>78</v>
      </c>
      <c r="B70" s="30" t="s">
        <v>294</v>
      </c>
      <c r="C70" s="9">
        <v>3.6313952999999999</v>
      </c>
      <c r="D70" s="27" t="str">
        <f>IF($B70="N/A","N/A",IF(C70&gt;=20,"No",IF(C70&lt;0,"No","Yes")))</f>
        <v>Yes</v>
      </c>
      <c r="E70" s="9">
        <v>4.4197977717999999</v>
      </c>
      <c r="F70" s="27" t="str">
        <f>IF($B70="N/A","N/A",IF(E70&gt;=20,"No",IF(E70&lt;0,"No","Yes")))</f>
        <v>Yes</v>
      </c>
      <c r="G70" s="9">
        <v>4.0742709909999997</v>
      </c>
      <c r="H70" s="27" t="str">
        <f>IF($B70="N/A","N/A",IF(G70&gt;=20,"No",IF(G70&lt;0,"No","Yes")))</f>
        <v>Yes</v>
      </c>
      <c r="I70" s="8">
        <v>21.71</v>
      </c>
      <c r="J70" s="8">
        <v>-7.82</v>
      </c>
      <c r="K70" s="28" t="s">
        <v>734</v>
      </c>
      <c r="L70" s="105" t="str">
        <f t="shared" si="20"/>
        <v>Yes</v>
      </c>
    </row>
    <row r="71" spans="1:12" x14ac:dyDescent="0.2">
      <c r="A71" s="168" t="s">
        <v>79</v>
      </c>
      <c r="B71" s="22" t="s">
        <v>213</v>
      </c>
      <c r="C71" s="9">
        <v>93.780636482000006</v>
      </c>
      <c r="D71" s="27" t="str">
        <f>IF($B71="N/A","N/A",IF(C71&gt;10,"No",IF(C71&lt;-10,"No","Yes")))</f>
        <v>N/A</v>
      </c>
      <c r="E71" s="9">
        <v>95.563598931000001</v>
      </c>
      <c r="F71" s="27" t="str">
        <f>IF($B71="N/A","N/A",IF(E71&gt;10,"No",IF(E71&lt;-10,"No","Yes")))</f>
        <v>N/A</v>
      </c>
      <c r="G71" s="9">
        <v>94.347879431999999</v>
      </c>
      <c r="H71" s="27" t="str">
        <f>IF($B71="N/A","N/A",IF(G71&gt;10,"No",IF(G71&lt;-10,"No","Yes")))</f>
        <v>N/A</v>
      </c>
      <c r="I71" s="8">
        <v>1.901</v>
      </c>
      <c r="J71" s="8">
        <v>-1.27</v>
      </c>
      <c r="K71" s="28" t="s">
        <v>734</v>
      </c>
      <c r="L71" s="105" t="str">
        <f t="shared" si="20"/>
        <v>Yes</v>
      </c>
    </row>
    <row r="72" spans="1:12" x14ac:dyDescent="0.2">
      <c r="A72" s="168" t="s">
        <v>80</v>
      </c>
      <c r="B72" s="22" t="s">
        <v>213</v>
      </c>
      <c r="C72" s="9">
        <v>4.8766132800000001E-2</v>
      </c>
      <c r="D72" s="27" t="str">
        <f>IF($B72="N/A","N/A",IF(C72&gt;10,"No",IF(C72&lt;-10,"No","Yes")))</f>
        <v>N/A</v>
      </c>
      <c r="E72" s="9">
        <v>4.1508244000000001E-3</v>
      </c>
      <c r="F72" s="27" t="str">
        <f>IF($B72="N/A","N/A",IF(E72&gt;10,"No",IF(E72&lt;-10,"No","Yes")))</f>
        <v>N/A</v>
      </c>
      <c r="G72" s="9">
        <v>0</v>
      </c>
      <c r="H72" s="27" t="str">
        <f>IF($B72="N/A","N/A",IF(G72&gt;10,"No",IF(G72&lt;-10,"No","Yes")))</f>
        <v>N/A</v>
      </c>
      <c r="I72" s="8">
        <v>-91.5</v>
      </c>
      <c r="J72" s="8">
        <v>-100</v>
      </c>
      <c r="K72" s="28" t="s">
        <v>734</v>
      </c>
      <c r="L72" s="105" t="str">
        <f t="shared" si="20"/>
        <v>No</v>
      </c>
    </row>
    <row r="73" spans="1:12" x14ac:dyDescent="0.2">
      <c r="A73" s="168" t="s">
        <v>81</v>
      </c>
      <c r="B73" s="22" t="s">
        <v>213</v>
      </c>
      <c r="C73" s="9">
        <v>8.0074278318999994</v>
      </c>
      <c r="D73" s="27" t="str">
        <f>IF($B73="N/A","N/A",IF(C73&gt;10,"No",IF(C73&lt;-10,"No","Yes")))</f>
        <v>N/A</v>
      </c>
      <c r="E73" s="9">
        <v>1.1580841016000001</v>
      </c>
      <c r="F73" s="27" t="str">
        <f>IF($B73="N/A","N/A",IF(E73&gt;10,"No",IF(E73&lt;-10,"No","Yes")))</f>
        <v>N/A</v>
      </c>
      <c r="G73" s="9">
        <v>2.2870179733999998</v>
      </c>
      <c r="H73" s="27" t="str">
        <f>IF($B73="N/A","N/A",IF(G73&gt;10,"No",IF(G73&lt;-10,"No","Yes")))</f>
        <v>N/A</v>
      </c>
      <c r="I73" s="8">
        <v>-85.5</v>
      </c>
      <c r="J73" s="8">
        <v>97.48</v>
      </c>
      <c r="K73" s="28" t="s">
        <v>734</v>
      </c>
      <c r="L73" s="105" t="str">
        <f t="shared" si="20"/>
        <v>No</v>
      </c>
    </row>
    <row r="74" spans="1:12" x14ac:dyDescent="0.2">
      <c r="A74" s="168" t="s">
        <v>121</v>
      </c>
      <c r="B74" s="22" t="s">
        <v>213</v>
      </c>
      <c r="C74" s="9">
        <v>91.705587754999996</v>
      </c>
      <c r="D74" s="27" t="str">
        <f>IF($B74="N/A","N/A",IF(C74&gt;10,"No",IF(C74&lt;-10,"No","Yes")))</f>
        <v>N/A</v>
      </c>
      <c r="E74" s="9">
        <v>98.841915897999996</v>
      </c>
      <c r="F74" s="27" t="str">
        <f>IF($B74="N/A","N/A",IF(E74&gt;10,"No",IF(E74&lt;-10,"No","Yes")))</f>
        <v>N/A</v>
      </c>
      <c r="G74" s="9">
        <v>97.712982026999995</v>
      </c>
      <c r="H74" s="27" t="str">
        <f>IF($B74="N/A","N/A",IF(G74&gt;10,"No",IF(G74&lt;-10,"No","Yes")))</f>
        <v>N/A</v>
      </c>
      <c r="I74" s="8">
        <v>7.782</v>
      </c>
      <c r="J74" s="8">
        <v>-1.1399999999999999</v>
      </c>
      <c r="K74" s="28" t="s">
        <v>734</v>
      </c>
      <c r="L74" s="105" t="str">
        <f t="shared" si="20"/>
        <v>Yes</v>
      </c>
    </row>
    <row r="75" spans="1:12" x14ac:dyDescent="0.2">
      <c r="A75" s="168" t="s">
        <v>82</v>
      </c>
      <c r="B75" s="22" t="s">
        <v>213</v>
      </c>
      <c r="C75" s="9">
        <v>6.1898598800000003E-2</v>
      </c>
      <c r="D75" s="27" t="str">
        <f>IF($B75="N/A","N/A",IF(C75&gt;10,"No",IF(C75&lt;-10,"No","Yes")))</f>
        <v>N/A</v>
      </c>
      <c r="E75" s="9">
        <v>0</v>
      </c>
      <c r="F75" s="27" t="str">
        <f>IF($B75="N/A","N/A",IF(E75&gt;10,"No",IF(E75&lt;-10,"No","Yes")))</f>
        <v>N/A</v>
      </c>
      <c r="G75" s="9">
        <v>0</v>
      </c>
      <c r="H75" s="27" t="str">
        <f>IF($B75="N/A","N/A",IF(G75&gt;10,"No",IF(G75&lt;-10,"No","Yes")))</f>
        <v>N/A</v>
      </c>
      <c r="I75" s="8">
        <v>-100</v>
      </c>
      <c r="J75" s="8" t="s">
        <v>1748</v>
      </c>
      <c r="K75" s="28" t="s">
        <v>734</v>
      </c>
      <c r="L75" s="105" t="str">
        <f t="shared" si="20"/>
        <v>N/A</v>
      </c>
    </row>
    <row r="76" spans="1:12" x14ac:dyDescent="0.2">
      <c r="A76" s="168" t="s">
        <v>195</v>
      </c>
      <c r="B76" s="22" t="s">
        <v>213</v>
      </c>
      <c r="C76" s="9">
        <v>46.259464704000003</v>
      </c>
      <c r="D76" s="27" t="str">
        <f t="shared" ref="D76:D98" si="34">IF($B76="N/A","N/A",IF(C76&gt;10,"No",IF(C76&lt;-10,"No","Yes")))</f>
        <v>N/A</v>
      </c>
      <c r="E76" s="9">
        <v>44.614993933999997</v>
      </c>
      <c r="F76" s="27" t="str">
        <f t="shared" ref="F76:F98" si="35">IF($B76="N/A","N/A",IF(E76&gt;10,"No",IF(E76&lt;-10,"No","Yes")))</f>
        <v>N/A</v>
      </c>
      <c r="G76" s="9">
        <v>41.001888807</v>
      </c>
      <c r="H76" s="27" t="str">
        <f t="shared" ref="H76:H98" si="36">IF($B76="N/A","N/A",IF(G76&gt;10,"No",IF(G76&lt;-10,"No","Yes")))</f>
        <v>N/A</v>
      </c>
      <c r="I76" s="8">
        <v>-3.55</v>
      </c>
      <c r="J76" s="8">
        <v>-8.1</v>
      </c>
      <c r="K76" s="28" t="s">
        <v>734</v>
      </c>
      <c r="L76" s="105" t="str">
        <f>IF(J76="Div by 0", "N/A", IF(OR(J76="N/A",K76="N/A"),"N/A", IF(J76&gt;VALUE(MID(K76,1,2)), "No", IF(J76&lt;-1*VALUE(MID(K76,1,2)), "No", "Yes"))))</f>
        <v>Yes</v>
      </c>
    </row>
    <row r="77" spans="1:12" x14ac:dyDescent="0.2">
      <c r="A77" s="168" t="s">
        <v>196</v>
      </c>
      <c r="B77" s="22" t="s">
        <v>213</v>
      </c>
      <c r="C77" s="9">
        <v>50.390539865999997</v>
      </c>
      <c r="D77" s="27" t="str">
        <f t="shared" si="34"/>
        <v>N/A</v>
      </c>
      <c r="E77" s="9">
        <v>55.385006066000003</v>
      </c>
      <c r="F77" s="27" t="str">
        <f t="shared" si="35"/>
        <v>N/A</v>
      </c>
      <c r="G77" s="9">
        <v>58.998111193</v>
      </c>
      <c r="H77" s="27" t="str">
        <f t="shared" si="36"/>
        <v>N/A</v>
      </c>
      <c r="I77" s="8">
        <v>9.9120000000000008</v>
      </c>
      <c r="J77" s="8">
        <v>6.524</v>
      </c>
      <c r="K77" s="28" t="s">
        <v>734</v>
      </c>
      <c r="L77" s="105" t="str">
        <f t="shared" ref="L77:L81" si="37">IF(J77="Div by 0", "N/A", IF(OR(J77="N/A",K77="N/A"),"N/A", IF(J77&gt;VALUE(MID(K77,1,2)), "No", IF(J77&lt;-1*VALUE(MID(K77,1,2)), "No", "Yes"))))</f>
        <v>Yes</v>
      </c>
    </row>
    <row r="78" spans="1:12" x14ac:dyDescent="0.2">
      <c r="A78" s="168" t="s">
        <v>197</v>
      </c>
      <c r="B78" s="22" t="s">
        <v>213</v>
      </c>
      <c r="C78" s="9">
        <v>2.9148123932000001</v>
      </c>
      <c r="D78" s="27" t="str">
        <f t="shared" si="34"/>
        <v>N/A</v>
      </c>
      <c r="E78" s="9">
        <v>0</v>
      </c>
      <c r="F78" s="27" t="str">
        <f t="shared" si="35"/>
        <v>N/A</v>
      </c>
      <c r="G78" s="9">
        <v>0</v>
      </c>
      <c r="H78" s="27" t="str">
        <f t="shared" si="36"/>
        <v>N/A</v>
      </c>
      <c r="I78" s="8">
        <v>-100</v>
      </c>
      <c r="J78" s="8" t="s">
        <v>1748</v>
      </c>
      <c r="K78" s="28" t="s">
        <v>734</v>
      </c>
      <c r="L78" s="105" t="str">
        <f t="shared" si="37"/>
        <v>N/A</v>
      </c>
    </row>
    <row r="79" spans="1:12" x14ac:dyDescent="0.2">
      <c r="A79" s="168" t="s">
        <v>198</v>
      </c>
      <c r="B79" s="22" t="s">
        <v>213</v>
      </c>
      <c r="C79" s="9">
        <v>41.125943122000002</v>
      </c>
      <c r="D79" s="27" t="str">
        <f t="shared" si="34"/>
        <v>N/A</v>
      </c>
      <c r="E79" s="9">
        <v>52.243735762999997</v>
      </c>
      <c r="F79" s="27" t="str">
        <f t="shared" si="35"/>
        <v>N/A</v>
      </c>
      <c r="G79" s="9">
        <v>49.544447179999999</v>
      </c>
      <c r="H79" s="27" t="str">
        <f t="shared" si="36"/>
        <v>N/A</v>
      </c>
      <c r="I79" s="8">
        <v>27.03</v>
      </c>
      <c r="J79" s="8">
        <v>-5.17</v>
      </c>
      <c r="K79" s="28" t="s">
        <v>734</v>
      </c>
      <c r="L79" s="105" t="str">
        <f t="shared" si="37"/>
        <v>Yes</v>
      </c>
    </row>
    <row r="80" spans="1:12" x14ac:dyDescent="0.2">
      <c r="A80" s="168" t="s">
        <v>199</v>
      </c>
      <c r="B80" s="22" t="s">
        <v>213</v>
      </c>
      <c r="C80" s="9">
        <v>41.427742309999999</v>
      </c>
      <c r="D80" s="27" t="str">
        <f t="shared" si="34"/>
        <v>N/A</v>
      </c>
      <c r="E80" s="9">
        <v>47.722095672000002</v>
      </c>
      <c r="F80" s="27" t="str">
        <f t="shared" si="35"/>
        <v>N/A</v>
      </c>
      <c r="G80" s="9">
        <v>50.455552820000001</v>
      </c>
      <c r="H80" s="27" t="str">
        <f t="shared" si="36"/>
        <v>N/A</v>
      </c>
      <c r="I80" s="8">
        <v>15.19</v>
      </c>
      <c r="J80" s="8">
        <v>5.7279999999999998</v>
      </c>
      <c r="K80" s="28" t="s">
        <v>734</v>
      </c>
      <c r="L80" s="105" t="str">
        <f t="shared" si="37"/>
        <v>Yes</v>
      </c>
    </row>
    <row r="81" spans="1:12" x14ac:dyDescent="0.2">
      <c r="A81" s="168" t="s">
        <v>200</v>
      </c>
      <c r="B81" s="30" t="s">
        <v>213</v>
      </c>
      <c r="C81" s="9">
        <v>16.482878700000001</v>
      </c>
      <c r="D81" s="27" t="str">
        <f t="shared" si="34"/>
        <v>N/A</v>
      </c>
      <c r="E81" s="9">
        <v>0</v>
      </c>
      <c r="F81" s="27" t="str">
        <f t="shared" si="35"/>
        <v>N/A</v>
      </c>
      <c r="G81" s="9">
        <v>0</v>
      </c>
      <c r="H81" s="27" t="str">
        <f t="shared" si="36"/>
        <v>N/A</v>
      </c>
      <c r="I81" s="8">
        <v>-100</v>
      </c>
      <c r="J81" s="8" t="s">
        <v>1748</v>
      </c>
      <c r="K81" s="30" t="s">
        <v>734</v>
      </c>
      <c r="L81" s="105" t="str">
        <f t="shared" si="37"/>
        <v>N/A</v>
      </c>
    </row>
    <row r="82" spans="1:12" x14ac:dyDescent="0.2">
      <c r="A82" s="168" t="s">
        <v>73</v>
      </c>
      <c r="B82" s="22" t="s">
        <v>213</v>
      </c>
      <c r="C82" s="23">
        <v>1104065</v>
      </c>
      <c r="D82" s="27" t="str">
        <f t="shared" si="34"/>
        <v>N/A</v>
      </c>
      <c r="E82" s="23">
        <v>1104484</v>
      </c>
      <c r="F82" s="27" t="str">
        <f t="shared" si="35"/>
        <v>N/A</v>
      </c>
      <c r="G82" s="23">
        <v>1172989</v>
      </c>
      <c r="H82" s="27" t="str">
        <f t="shared" si="36"/>
        <v>N/A</v>
      </c>
      <c r="I82" s="8">
        <v>3.7999999999999999E-2</v>
      </c>
      <c r="J82" s="8">
        <v>6.202</v>
      </c>
      <c r="K82" s="28" t="s">
        <v>734</v>
      </c>
      <c r="L82" s="105" t="str">
        <f t="shared" si="20"/>
        <v>Yes</v>
      </c>
    </row>
    <row r="83" spans="1:12" x14ac:dyDescent="0.2">
      <c r="A83" s="168" t="s">
        <v>1243</v>
      </c>
      <c r="B83" s="22" t="s">
        <v>213</v>
      </c>
      <c r="C83" s="4">
        <v>19.804087622000001</v>
      </c>
      <c r="D83" s="27" t="str">
        <f t="shared" si="34"/>
        <v>N/A</v>
      </c>
      <c r="E83" s="4">
        <v>18.371927525</v>
      </c>
      <c r="F83" s="27" t="str">
        <f t="shared" si="35"/>
        <v>N/A</v>
      </c>
      <c r="G83" s="4">
        <v>16.829654839</v>
      </c>
      <c r="H83" s="27" t="str">
        <f t="shared" si="36"/>
        <v>N/A</v>
      </c>
      <c r="I83" s="8">
        <v>-7.23</v>
      </c>
      <c r="J83" s="8">
        <v>-8.39</v>
      </c>
      <c r="K83" s="28" t="s">
        <v>734</v>
      </c>
      <c r="L83" s="105" t="str">
        <f t="shared" si="20"/>
        <v>Yes</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19.631362284000001</v>
      </c>
      <c r="D85" s="27" t="str">
        <f t="shared" si="34"/>
        <v>N/A</v>
      </c>
      <c r="E85" s="4">
        <v>19.709113034000001</v>
      </c>
      <c r="F85" s="27" t="str">
        <f t="shared" si="35"/>
        <v>N/A</v>
      </c>
      <c r="G85" s="4">
        <v>22.562104163000001</v>
      </c>
      <c r="H85" s="27" t="str">
        <f t="shared" si="36"/>
        <v>N/A</v>
      </c>
      <c r="I85" s="8">
        <v>0.39610000000000001</v>
      </c>
      <c r="J85" s="8">
        <v>14.48</v>
      </c>
      <c r="K85" s="28" t="s">
        <v>734</v>
      </c>
      <c r="L85" s="105" t="str">
        <f t="shared" si="20"/>
        <v>Yes</v>
      </c>
    </row>
    <row r="86" spans="1:12" x14ac:dyDescent="0.2">
      <c r="A86" s="168" t="s">
        <v>1246</v>
      </c>
      <c r="B86" s="22" t="s">
        <v>213</v>
      </c>
      <c r="C86" s="4">
        <v>19.154488186999998</v>
      </c>
      <c r="D86" s="27" t="str">
        <f t="shared" si="34"/>
        <v>N/A</v>
      </c>
      <c r="E86" s="4">
        <v>21.280616107</v>
      </c>
      <c r="F86" s="27" t="str">
        <f t="shared" si="35"/>
        <v>N/A</v>
      </c>
      <c r="G86" s="4">
        <v>21.192526101999999</v>
      </c>
      <c r="H86" s="27" t="str">
        <f t="shared" si="36"/>
        <v>N/A</v>
      </c>
      <c r="I86" s="8">
        <v>11.1</v>
      </c>
      <c r="J86" s="8">
        <v>-0.41399999999999998</v>
      </c>
      <c r="K86" s="28" t="s">
        <v>734</v>
      </c>
      <c r="L86" s="105" t="str">
        <f t="shared" si="20"/>
        <v>Yes</v>
      </c>
    </row>
    <row r="87" spans="1:12" x14ac:dyDescent="0.2">
      <c r="A87" s="168" t="s">
        <v>1247</v>
      </c>
      <c r="B87" s="22" t="s">
        <v>213</v>
      </c>
      <c r="C87" s="4">
        <v>3.6229749999999999E-4</v>
      </c>
      <c r="D87" s="27" t="str">
        <f t="shared" si="34"/>
        <v>N/A</v>
      </c>
      <c r="E87" s="4">
        <v>0</v>
      </c>
      <c r="F87" s="27" t="str">
        <f t="shared" si="35"/>
        <v>N/A</v>
      </c>
      <c r="G87" s="4">
        <v>0</v>
      </c>
      <c r="H87" s="27" t="str">
        <f t="shared" si="36"/>
        <v>N/A</v>
      </c>
      <c r="I87" s="8">
        <v>-100</v>
      </c>
      <c r="J87" s="8" t="s">
        <v>1748</v>
      </c>
      <c r="K87" s="28" t="s">
        <v>734</v>
      </c>
      <c r="L87" s="105" t="str">
        <f t="shared" si="20"/>
        <v>N/A</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22.627381539999998</v>
      </c>
      <c r="D89" s="27" t="str">
        <f t="shared" si="34"/>
        <v>N/A</v>
      </c>
      <c r="E89" s="4">
        <v>20.350045813000001</v>
      </c>
      <c r="F89" s="27" t="str">
        <f t="shared" si="35"/>
        <v>N/A</v>
      </c>
      <c r="G89" s="4">
        <v>18.598384127999999</v>
      </c>
      <c r="H89" s="27" t="str">
        <f t="shared" si="36"/>
        <v>N/A</v>
      </c>
      <c r="I89" s="8">
        <v>-10.1</v>
      </c>
      <c r="J89" s="8">
        <v>-8.61</v>
      </c>
      <c r="K89" s="28" t="s">
        <v>734</v>
      </c>
      <c r="L89" s="105" t="str">
        <f t="shared" si="20"/>
        <v>Yes</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17.836449847000001</v>
      </c>
      <c r="D93" s="27" t="str">
        <f t="shared" si="34"/>
        <v>N/A</v>
      </c>
      <c r="E93" s="4">
        <v>19.558454445999999</v>
      </c>
      <c r="F93" s="27" t="str">
        <f t="shared" si="35"/>
        <v>N/A</v>
      </c>
      <c r="G93" s="4">
        <v>19.718513984000001</v>
      </c>
      <c r="H93" s="27" t="str">
        <f t="shared" si="36"/>
        <v>N/A</v>
      </c>
      <c r="I93" s="8">
        <v>9.6539999999999999</v>
      </c>
      <c r="J93" s="8">
        <v>0.81840000000000002</v>
      </c>
      <c r="K93" s="28" t="s">
        <v>734</v>
      </c>
      <c r="L93" s="105" t="str">
        <f t="shared" si="20"/>
        <v>Yes</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5.9326217200000003E-2</v>
      </c>
      <c r="D97" s="27" t="str">
        <f t="shared" si="34"/>
        <v>N/A</v>
      </c>
      <c r="E97" s="4">
        <v>2.7433625100000001E-2</v>
      </c>
      <c r="F97" s="27" t="str">
        <f t="shared" si="35"/>
        <v>N/A</v>
      </c>
      <c r="G97" s="4">
        <v>2.5916696600000001E-2</v>
      </c>
      <c r="H97" s="27" t="str">
        <f t="shared" si="36"/>
        <v>N/A</v>
      </c>
      <c r="I97" s="8">
        <v>-53.8</v>
      </c>
      <c r="J97" s="8">
        <v>-5.53</v>
      </c>
      <c r="K97" s="28" t="s">
        <v>734</v>
      </c>
      <c r="L97" s="105" t="str">
        <f t="shared" si="20"/>
        <v>Yes</v>
      </c>
    </row>
    <row r="98" spans="1:12" x14ac:dyDescent="0.2">
      <c r="A98" s="168" t="s">
        <v>1258</v>
      </c>
      <c r="B98" s="22" t="s">
        <v>213</v>
      </c>
      <c r="C98" s="4">
        <v>0.8865420061</v>
      </c>
      <c r="D98" s="27" t="str">
        <f t="shared" si="34"/>
        <v>N/A</v>
      </c>
      <c r="E98" s="4">
        <v>0.70240945089999995</v>
      </c>
      <c r="F98" s="27" t="str">
        <f t="shared" si="35"/>
        <v>N/A</v>
      </c>
      <c r="G98" s="4">
        <v>1.0729000869</v>
      </c>
      <c r="H98" s="27" t="str">
        <f t="shared" si="36"/>
        <v>N/A</v>
      </c>
      <c r="I98" s="8">
        <v>-20.8</v>
      </c>
      <c r="J98" s="8">
        <v>52.75</v>
      </c>
      <c r="K98" s="28" t="s">
        <v>734</v>
      </c>
      <c r="L98" s="105" t="str">
        <f t="shared" si="20"/>
        <v>No</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938877421</v>
      </c>
      <c r="D100" s="27" t="str">
        <f>IF($B100="N/A","N/A",IF(C100&gt;10,"No",IF(C100&lt;-10,"No","Yes")))</f>
        <v>N/A</v>
      </c>
      <c r="E100" s="29">
        <v>1535981623</v>
      </c>
      <c r="F100" s="27" t="str">
        <f>IF($B100="N/A","N/A",IF(E100&gt;10,"No",IF(E100&lt;-10,"No","Yes")))</f>
        <v>N/A</v>
      </c>
      <c r="G100" s="29">
        <v>1720222961</v>
      </c>
      <c r="H100" s="27" t="str">
        <f>IF($B100="N/A","N/A",IF(G100&gt;10,"No",IF(G100&lt;-10,"No","Yes")))</f>
        <v>N/A</v>
      </c>
      <c r="I100" s="8">
        <v>63.6</v>
      </c>
      <c r="J100" s="8">
        <v>12</v>
      </c>
      <c r="K100" s="28" t="s">
        <v>734</v>
      </c>
      <c r="L100" s="105" t="str">
        <f t="shared" ref="L100:L111" si="38">IF(J100="Div by 0", "N/A", IF(K100="N/A","N/A", IF(J100&gt;VALUE(MID(K100,1,2)), "No", IF(J100&lt;-1*VALUE(MID(K100,1,2)), "No", "Yes"))))</f>
        <v>Yes</v>
      </c>
    </row>
    <row r="101" spans="1:12" x14ac:dyDescent="0.2">
      <c r="A101" s="168" t="s">
        <v>452</v>
      </c>
      <c r="B101" s="22" t="s">
        <v>213</v>
      </c>
      <c r="C101" s="29">
        <v>773744751</v>
      </c>
      <c r="D101" s="27" t="str">
        <f>IF($B101="N/A","N/A",IF(C101&gt;10,"No",IF(C101&lt;-10,"No","Yes")))</f>
        <v>N/A</v>
      </c>
      <c r="E101" s="29">
        <v>1336313737</v>
      </c>
      <c r="F101" s="27" t="str">
        <f>IF($B101="N/A","N/A",IF(E101&gt;10,"No",IF(E101&lt;-10,"No","Yes")))</f>
        <v>N/A</v>
      </c>
      <c r="G101" s="29">
        <v>1452616393</v>
      </c>
      <c r="H101" s="27" t="str">
        <f>IF($B101="N/A","N/A",IF(G101&gt;10,"No",IF(G101&lt;-10,"No","Yes")))</f>
        <v>N/A</v>
      </c>
      <c r="I101" s="8">
        <v>72.709999999999994</v>
      </c>
      <c r="J101" s="8">
        <v>8.7029999999999994</v>
      </c>
      <c r="K101" s="28" t="s">
        <v>734</v>
      </c>
      <c r="L101" s="105" t="str">
        <f t="shared" si="38"/>
        <v>Yes</v>
      </c>
    </row>
    <row r="102" spans="1:12" x14ac:dyDescent="0.2">
      <c r="A102" s="168" t="s">
        <v>453</v>
      </c>
      <c r="B102" s="22" t="s">
        <v>213</v>
      </c>
      <c r="C102" s="29">
        <v>119577067</v>
      </c>
      <c r="D102" s="27" t="str">
        <f>IF($B102="N/A","N/A",IF(C102&gt;10,"No",IF(C102&lt;-10,"No","Yes")))</f>
        <v>N/A</v>
      </c>
      <c r="E102" s="29">
        <v>145239432</v>
      </c>
      <c r="F102" s="27" t="str">
        <f>IF($B102="N/A","N/A",IF(E102&gt;10,"No",IF(E102&lt;-10,"No","Yes")))</f>
        <v>N/A</v>
      </c>
      <c r="G102" s="29">
        <v>209200620</v>
      </c>
      <c r="H102" s="27" t="str">
        <f>IF($B102="N/A","N/A",IF(G102&gt;10,"No",IF(G102&lt;-10,"No","Yes")))</f>
        <v>N/A</v>
      </c>
      <c r="I102" s="8">
        <v>21.46</v>
      </c>
      <c r="J102" s="8">
        <v>44.04</v>
      </c>
      <c r="K102" s="28" t="s">
        <v>734</v>
      </c>
      <c r="L102" s="105" t="str">
        <f t="shared" si="38"/>
        <v>No</v>
      </c>
    </row>
    <row r="103" spans="1:12" x14ac:dyDescent="0.2">
      <c r="A103" s="168" t="s">
        <v>454</v>
      </c>
      <c r="B103" s="22" t="s">
        <v>213</v>
      </c>
      <c r="C103" s="29">
        <v>45555603</v>
      </c>
      <c r="D103" s="27" t="str">
        <f>IF($B103="N/A","N/A",IF(C103&gt;10,"No",IF(C103&lt;-10,"No","Yes")))</f>
        <v>N/A</v>
      </c>
      <c r="E103" s="29">
        <v>54428454</v>
      </c>
      <c r="F103" s="27" t="str">
        <f>IF($B103="N/A","N/A",IF(E103&gt;10,"No",IF(E103&lt;-10,"No","Yes")))</f>
        <v>N/A</v>
      </c>
      <c r="G103" s="29">
        <v>58405948</v>
      </c>
      <c r="H103" s="27" t="str">
        <f>IF($B103="N/A","N/A",IF(G103&gt;10,"No",IF(G103&lt;-10,"No","Yes")))</f>
        <v>N/A</v>
      </c>
      <c r="I103" s="8">
        <v>19.48</v>
      </c>
      <c r="J103" s="8">
        <v>7.3079999999999998</v>
      </c>
      <c r="K103" s="28" t="s">
        <v>734</v>
      </c>
      <c r="L103" s="105" t="str">
        <f t="shared" si="38"/>
        <v>Yes</v>
      </c>
    </row>
    <row r="104" spans="1:12" x14ac:dyDescent="0.2">
      <c r="A104" s="168" t="s">
        <v>108</v>
      </c>
      <c r="B104" s="39" t="s">
        <v>295</v>
      </c>
      <c r="C104" s="4">
        <v>1.5780987446999999</v>
      </c>
      <c r="D104" s="27" t="str">
        <f>IF($B104="N/A","N/A",IF(C104&gt;2,"No",IF(C104&lt;0.9,"No","Yes")))</f>
        <v>Yes</v>
      </c>
      <c r="E104" s="4">
        <v>1.640590105</v>
      </c>
      <c r="F104" s="27" t="str">
        <f>IF($B104="N/A","N/A",IF(E104&gt;2,"No",IF(E104&lt;0.9,"No","Yes")))</f>
        <v>Yes</v>
      </c>
      <c r="G104" s="4">
        <v>2.0578595553999999</v>
      </c>
      <c r="H104" s="27" t="str">
        <f>IF($B104="N/A","N/A",IF(G104&gt;2,"No",IF(G104&lt;0.9,"No","Yes")))</f>
        <v>No</v>
      </c>
      <c r="I104" s="8">
        <v>3.96</v>
      </c>
      <c r="J104" s="8">
        <v>25.43</v>
      </c>
      <c r="K104" s="28" t="s">
        <v>734</v>
      </c>
      <c r="L104" s="105" t="str">
        <f t="shared" si="38"/>
        <v>Yes</v>
      </c>
    </row>
    <row r="105" spans="1:12" x14ac:dyDescent="0.2">
      <c r="A105" s="168" t="s">
        <v>455</v>
      </c>
      <c r="B105" s="39" t="s">
        <v>295</v>
      </c>
      <c r="C105" s="4">
        <v>1.0207327753</v>
      </c>
      <c r="D105" s="27" t="str">
        <f>IF($B105="N/A","N/A",IF(C105&gt;2,"No",IF(C105&lt;0.9,"No","Yes")))</f>
        <v>Yes</v>
      </c>
      <c r="E105" s="4">
        <v>0.95399392419999995</v>
      </c>
      <c r="F105" s="27" t="str">
        <f>IF($B105="N/A","N/A",IF(E105&gt;2,"No",IF(E105&lt;0.9,"No","Yes")))</f>
        <v>Yes</v>
      </c>
      <c r="G105" s="4">
        <v>0.95864601910000002</v>
      </c>
      <c r="H105" s="27" t="str">
        <f>IF($B105="N/A","N/A",IF(G105&gt;2,"No",IF(G105&lt;0.9,"No","Yes")))</f>
        <v>Yes</v>
      </c>
      <c r="I105" s="8">
        <v>-6.54</v>
      </c>
      <c r="J105" s="8">
        <v>0.48759999999999998</v>
      </c>
      <c r="K105" s="28" t="s">
        <v>734</v>
      </c>
      <c r="L105" s="105" t="str">
        <f t="shared" si="38"/>
        <v>Yes</v>
      </c>
    </row>
    <row r="106" spans="1:12" x14ac:dyDescent="0.2">
      <c r="A106" s="168" t="s">
        <v>456</v>
      </c>
      <c r="B106" s="39" t="s">
        <v>295</v>
      </c>
      <c r="C106" s="4">
        <v>1.5066817014</v>
      </c>
      <c r="D106" s="27" t="str">
        <f>IF($B106="N/A","N/A",IF(C106&gt;2,"No",IF(C106&lt;0.9,"No","Yes")))</f>
        <v>Yes</v>
      </c>
      <c r="E106" s="4">
        <v>1.4684470140000001</v>
      </c>
      <c r="F106" s="27" t="str">
        <f>IF($B106="N/A","N/A",IF(E106&gt;2,"No",IF(E106&lt;0.9,"No","Yes")))</f>
        <v>Yes</v>
      </c>
      <c r="G106" s="4">
        <v>1.8539874179</v>
      </c>
      <c r="H106" s="27" t="str">
        <f>IF($B106="N/A","N/A",IF(G106&gt;2,"No",IF(G106&lt;0.9,"No","Yes")))</f>
        <v>Yes</v>
      </c>
      <c r="I106" s="8">
        <v>-2.54</v>
      </c>
      <c r="J106" s="8">
        <v>26.25</v>
      </c>
      <c r="K106" s="28" t="s">
        <v>734</v>
      </c>
      <c r="L106" s="105" t="str">
        <f t="shared" si="38"/>
        <v>Yes</v>
      </c>
    </row>
    <row r="107" spans="1:12" x14ac:dyDescent="0.2">
      <c r="A107" s="168" t="s">
        <v>457</v>
      </c>
      <c r="B107" s="39" t="s">
        <v>295</v>
      </c>
      <c r="C107" s="4">
        <v>0.93896974570000002</v>
      </c>
      <c r="D107" s="27" t="str">
        <f>IF($B107="N/A","N/A",IF(C107&gt;2,"No",IF(C107&lt;0.9,"No","Yes")))</f>
        <v>Yes</v>
      </c>
      <c r="E107" s="4">
        <v>0.93327189030000002</v>
      </c>
      <c r="F107" s="27" t="str">
        <f>IF($B107="N/A","N/A",IF(E107&gt;2,"No",IF(E107&lt;0.9,"No","Yes")))</f>
        <v>Yes</v>
      </c>
      <c r="G107" s="4">
        <v>0.93826705669999999</v>
      </c>
      <c r="H107" s="27" t="str">
        <f>IF($B107="N/A","N/A",IF(G107&gt;2,"No",IF(G107&lt;0.9,"No","Yes")))</f>
        <v>Yes</v>
      </c>
      <c r="I107" s="8">
        <v>-0.60699999999999998</v>
      </c>
      <c r="J107" s="8">
        <v>0.53520000000000001</v>
      </c>
      <c r="K107" s="28" t="s">
        <v>734</v>
      </c>
      <c r="L107" s="105" t="str">
        <f t="shared" si="38"/>
        <v>Yes</v>
      </c>
    </row>
    <row r="108" spans="1:12" x14ac:dyDescent="0.2">
      <c r="A108" s="168" t="s">
        <v>1260</v>
      </c>
      <c r="B108" s="22" t="s">
        <v>213</v>
      </c>
      <c r="C108" s="29">
        <v>80.225547900999999</v>
      </c>
      <c r="D108" s="27" t="str">
        <f>IF($B108="N/A","N/A",IF(C108&gt;10,"No",IF(C108&lt;-10,"No","Yes")))</f>
        <v>N/A</v>
      </c>
      <c r="E108" s="29">
        <v>116.39908624</v>
      </c>
      <c r="F108" s="27" t="str">
        <f>IF($B108="N/A","N/A",IF(E108&gt;10,"No",IF(E108&lt;-10,"No","Yes")))</f>
        <v>N/A</v>
      </c>
      <c r="G108" s="29">
        <v>125.55451856000001</v>
      </c>
      <c r="H108" s="27" t="str">
        <f>IF($B108="N/A","N/A",IF(G108&gt;10,"No",IF(G108&lt;-10,"No","Yes")))</f>
        <v>N/A</v>
      </c>
      <c r="I108" s="8">
        <v>45.09</v>
      </c>
      <c r="J108" s="8">
        <v>7.8659999999999997</v>
      </c>
      <c r="K108" s="28" t="s">
        <v>734</v>
      </c>
      <c r="L108" s="105" t="str">
        <f t="shared" si="38"/>
        <v>Yes</v>
      </c>
    </row>
    <row r="109" spans="1:12" x14ac:dyDescent="0.2">
      <c r="A109" s="168" t="s">
        <v>1261</v>
      </c>
      <c r="B109" s="22" t="s">
        <v>213</v>
      </c>
      <c r="C109" s="29">
        <v>200.59616704000001</v>
      </c>
      <c r="D109" s="27" t="str">
        <f>IF($B109="N/A","N/A",IF(C109&gt;10,"No",IF(C109&lt;-10,"No","Yes")))</f>
        <v>N/A</v>
      </c>
      <c r="E109" s="29">
        <v>255.09560536999999</v>
      </c>
      <c r="F109" s="27" t="str">
        <f>IF($B109="N/A","N/A",IF(E109&gt;10,"No",IF(E109&lt;-10,"No","Yes")))</f>
        <v>N/A</v>
      </c>
      <c r="G109" s="29">
        <v>287.12793335999999</v>
      </c>
      <c r="H109" s="27" t="str">
        <f>IF($B109="N/A","N/A",IF(G109&gt;10,"No",IF(G109&lt;-10,"No","Yes")))</f>
        <v>N/A</v>
      </c>
      <c r="I109" s="8">
        <v>27.17</v>
      </c>
      <c r="J109" s="8">
        <v>12.56</v>
      </c>
      <c r="K109" s="28" t="s">
        <v>734</v>
      </c>
      <c r="L109" s="105" t="str">
        <f t="shared" si="38"/>
        <v>Yes</v>
      </c>
    </row>
    <row r="110" spans="1:12" x14ac:dyDescent="0.2">
      <c r="A110" s="168" t="s">
        <v>1262</v>
      </c>
      <c r="B110" s="22" t="s">
        <v>213</v>
      </c>
      <c r="C110" s="29">
        <v>19.890171722000002</v>
      </c>
      <c r="D110" s="27" t="str">
        <f>IF($B110="N/A","N/A",IF(C110&gt;10,"No",IF(C110&lt;-10,"No","Yes")))</f>
        <v>N/A</v>
      </c>
      <c r="E110" s="29">
        <v>18.290857507999998</v>
      </c>
      <c r="F110" s="27" t="str">
        <f>IF($B110="N/A","N/A",IF(E110&gt;10,"No",IF(E110&lt;-10,"No","Yes")))</f>
        <v>N/A</v>
      </c>
      <c r="G110" s="29">
        <v>21.585241434</v>
      </c>
      <c r="H110" s="27" t="str">
        <f>IF($B110="N/A","N/A",IF(G110&gt;10,"No",IF(G110&lt;-10,"No","Yes")))</f>
        <v>N/A</v>
      </c>
      <c r="I110" s="8">
        <v>-8.0399999999999991</v>
      </c>
      <c r="J110" s="8">
        <v>18.010000000000002</v>
      </c>
      <c r="K110" s="28" t="s">
        <v>734</v>
      </c>
      <c r="L110" s="105" t="str">
        <f t="shared" si="38"/>
        <v>Yes</v>
      </c>
    </row>
    <row r="111" spans="1:12" x14ac:dyDescent="0.2">
      <c r="A111" s="168" t="s">
        <v>1263</v>
      </c>
      <c r="B111" s="22" t="s">
        <v>213</v>
      </c>
      <c r="C111" s="29">
        <v>7.8153014217000001</v>
      </c>
      <c r="D111" s="27" t="str">
        <f>IF($B111="N/A","N/A",IF(C111&gt;10,"No",IF(C111&lt;-10,"No","Yes")))</f>
        <v>N/A</v>
      </c>
      <c r="E111" s="29">
        <v>10.177259880999999</v>
      </c>
      <c r="F111" s="27" t="str">
        <f>IF($B111="N/A","N/A",IF(E111&gt;10,"No",IF(E111&lt;-10,"No","Yes")))</f>
        <v>N/A</v>
      </c>
      <c r="G111" s="29">
        <v>10.192974545</v>
      </c>
      <c r="H111" s="27" t="str">
        <f>IF($B111="N/A","N/A",IF(G111&gt;10,"No",IF(G111&lt;-10,"No","Yes")))</f>
        <v>N/A</v>
      </c>
      <c r="I111" s="8">
        <v>30.22</v>
      </c>
      <c r="J111" s="8">
        <v>0.15440000000000001</v>
      </c>
      <c r="K111" s="28" t="s">
        <v>734</v>
      </c>
      <c r="L111" s="105" t="str">
        <f t="shared" si="38"/>
        <v>Yes</v>
      </c>
    </row>
    <row r="112" spans="1:12" x14ac:dyDescent="0.2">
      <c r="A112" s="168" t="s">
        <v>325</v>
      </c>
      <c r="B112" s="30" t="s">
        <v>296</v>
      </c>
      <c r="C112" s="4">
        <v>90.327244961000005</v>
      </c>
      <c r="D112" s="27" t="str">
        <f>IF(OR($B112="N/A",$C112="N/A"),"N/A",IF(C112&gt;98,"Yes","No"))</f>
        <v>No</v>
      </c>
      <c r="E112" s="4">
        <v>90.395042040999996</v>
      </c>
      <c r="F112" s="27" t="str">
        <f>IF(OR($B112="N/A",$E112="N/A"),"N/A",IF(E112&gt;98,"Yes","No"))</f>
        <v>No</v>
      </c>
      <c r="G112" s="4">
        <v>87.054043667000002</v>
      </c>
      <c r="H112" s="27" t="str">
        <f t="shared" ref="H112:H115" si="39">IF($B112="N/A","N/A",IF(G112&gt;98,"Yes","No"))</f>
        <v>No</v>
      </c>
      <c r="I112" s="8">
        <v>7.51E-2</v>
      </c>
      <c r="J112" s="8">
        <v>-3.7</v>
      </c>
      <c r="K112" s="28" t="s">
        <v>734</v>
      </c>
      <c r="L112" s="105" t="str">
        <f>IF(J112="Div by 0", "N/A", IF(OR(J112="N/A",K112="N/A"),"N/A", IF(J112&gt;VALUE(MID(K112,1,2)), "No", IF(J112&lt;-1*VALUE(MID(K112,1,2)), "No", "Yes"))))</f>
        <v>Yes</v>
      </c>
    </row>
    <row r="113" spans="1:12" x14ac:dyDescent="0.2">
      <c r="A113" s="168" t="s">
        <v>458</v>
      </c>
      <c r="B113" s="30" t="s">
        <v>296</v>
      </c>
      <c r="C113" s="4">
        <v>94.496094459999995</v>
      </c>
      <c r="D113" s="27" t="str">
        <f t="shared" ref="D113:D115" si="40">IF(OR($B113="N/A",$C113="N/A"),"N/A",IF(C113&gt;98,"Yes","No"))</f>
        <v>No</v>
      </c>
      <c r="E113" s="4">
        <v>95.293319453999999</v>
      </c>
      <c r="F113" s="27" t="str">
        <f t="shared" ref="F113:F115" si="41">IF(OR($B113="N/A",$E113="N/A"),"N/A",IF(E113&gt;98,"Yes","No"))</f>
        <v>No</v>
      </c>
      <c r="G113" s="4">
        <v>95.155536358000006</v>
      </c>
      <c r="H113" s="27" t="str">
        <f t="shared" si="39"/>
        <v>No</v>
      </c>
      <c r="I113" s="8">
        <v>0.84370000000000001</v>
      </c>
      <c r="J113" s="8">
        <v>-0.14499999999999999</v>
      </c>
      <c r="K113" s="28" t="s">
        <v>734</v>
      </c>
      <c r="L113" s="105" t="str">
        <f t="shared" ref="L113:L115" si="42">IF(J113="Div by 0", "N/A", IF(OR(J113="N/A",K113="N/A"),"N/A", IF(J113&gt;VALUE(MID(K113,1,2)), "No", IF(J113&lt;-1*VALUE(MID(K113,1,2)), "No", "Yes"))))</f>
        <v>Yes</v>
      </c>
    </row>
    <row r="114" spans="1:12" x14ac:dyDescent="0.2">
      <c r="A114" s="168" t="s">
        <v>459</v>
      </c>
      <c r="B114" s="30" t="s">
        <v>296</v>
      </c>
      <c r="C114" s="4">
        <v>88.493946010000002</v>
      </c>
      <c r="D114" s="27" t="str">
        <f t="shared" si="40"/>
        <v>No</v>
      </c>
      <c r="E114" s="4">
        <v>89.656099261999998</v>
      </c>
      <c r="F114" s="27" t="str">
        <f t="shared" si="41"/>
        <v>No</v>
      </c>
      <c r="G114" s="4">
        <v>86.801609092999996</v>
      </c>
      <c r="H114" s="27" t="str">
        <f t="shared" si="39"/>
        <v>No</v>
      </c>
      <c r="I114" s="8">
        <v>1.3129999999999999</v>
      </c>
      <c r="J114" s="8">
        <v>-3.18</v>
      </c>
      <c r="K114" s="28" t="s">
        <v>734</v>
      </c>
      <c r="L114" s="105" t="str">
        <f t="shared" si="42"/>
        <v>Yes</v>
      </c>
    </row>
    <row r="115" spans="1:12" x14ac:dyDescent="0.2">
      <c r="A115" s="168" t="s">
        <v>460</v>
      </c>
      <c r="B115" s="30" t="s">
        <v>296</v>
      </c>
      <c r="C115" s="4">
        <v>91.888380437999999</v>
      </c>
      <c r="D115" s="27" t="str">
        <f t="shared" si="40"/>
        <v>No</v>
      </c>
      <c r="E115" s="4">
        <v>94.179679845999999</v>
      </c>
      <c r="F115" s="27" t="str">
        <f t="shared" si="41"/>
        <v>No</v>
      </c>
      <c r="G115" s="4">
        <v>93.967428745000007</v>
      </c>
      <c r="H115" s="27" t="str">
        <f t="shared" si="39"/>
        <v>No</v>
      </c>
      <c r="I115" s="8">
        <v>2.4940000000000002</v>
      </c>
      <c r="J115" s="8">
        <v>-0.22500000000000001</v>
      </c>
      <c r="K115" s="28" t="s">
        <v>734</v>
      </c>
      <c r="L115" s="105" t="str">
        <f t="shared" si="42"/>
        <v>Yes</v>
      </c>
    </row>
    <row r="116" spans="1:12" x14ac:dyDescent="0.2">
      <c r="A116" s="104" t="s">
        <v>461</v>
      </c>
      <c r="B116" s="30" t="s">
        <v>213</v>
      </c>
      <c r="C116" s="31">
        <v>1009116</v>
      </c>
      <c r="D116" s="27" t="str">
        <f>IF($B116="N/A","N/A",IF(C116&gt;10,"No",IF(C116&lt;-10,"No","Yes")))</f>
        <v>N/A</v>
      </c>
      <c r="E116" s="31">
        <v>1032292</v>
      </c>
      <c r="F116" s="27" t="str">
        <f>IF($B116="N/A","N/A",IF(E116&gt;10,"No",IF(E116&lt;-10,"No","Yes")))</f>
        <v>N/A</v>
      </c>
      <c r="G116" s="31">
        <v>1275513</v>
      </c>
      <c r="H116" s="27" t="str">
        <f>IF($B116="N/A","N/A",IF(G116&gt;10,"No",IF(G116&lt;-10,"No","Yes")))</f>
        <v>N/A</v>
      </c>
      <c r="I116" s="8">
        <v>2.2970000000000002</v>
      </c>
      <c r="J116" s="8">
        <v>23.56</v>
      </c>
      <c r="K116" s="30" t="s">
        <v>734</v>
      </c>
      <c r="L116" s="105" t="str">
        <f>IF(J116="Div by 0", "N/A", IF(OR(J116="N/A",K116="N/A"),"N/A", IF(J116&gt;VALUE(MID(K116,1,2)), "No", IF(J116&lt;-1*VALUE(MID(K116,1,2)), "No", "Yes"))))</f>
        <v>Yes</v>
      </c>
    </row>
    <row r="117" spans="1:12" x14ac:dyDescent="0.2">
      <c r="A117" s="104" t="s">
        <v>211</v>
      </c>
      <c r="B117" s="30" t="s">
        <v>213</v>
      </c>
      <c r="C117" s="4">
        <v>43.786442788000002</v>
      </c>
      <c r="D117" s="27" t="str">
        <f>IF($B117="N/A","N/A",IF(C117&gt;10,"No",IF(C117&lt;-10,"No","Yes")))</f>
        <v>N/A</v>
      </c>
      <c r="E117" s="4">
        <v>46.402568266000003</v>
      </c>
      <c r="F117" s="27" t="str">
        <f>IF($B117="N/A","N/A",IF(E117&gt;10,"No",IF(E117&lt;-10,"No","Yes")))</f>
        <v>N/A</v>
      </c>
      <c r="G117" s="4">
        <v>47.498065484000001</v>
      </c>
      <c r="H117" s="27" t="str">
        <f>IF($B117="N/A","N/A",IF(G117&gt;10,"No",IF(G117&lt;-10,"No","Yes")))</f>
        <v>N/A</v>
      </c>
      <c r="I117" s="8">
        <v>5.9749999999999996</v>
      </c>
      <c r="J117" s="8">
        <v>2.3610000000000002</v>
      </c>
      <c r="K117" s="30" t="s">
        <v>734</v>
      </c>
      <c r="L117" s="105" t="str">
        <f>IF(J117="Div by 0", "N/A", IF(OR(J117="N/A",K117="N/A"),"N/A", IF(J117&gt;VALUE(MID(K117,1,2)), "No", IF(J117&lt;-1*VALUE(MID(K117,1,2)), "No", "Yes"))))</f>
        <v>Yes</v>
      </c>
    </row>
    <row r="118" spans="1:12" x14ac:dyDescent="0.2">
      <c r="A118" s="137" t="s">
        <v>1602</v>
      </c>
      <c r="B118" s="30" t="s">
        <v>213</v>
      </c>
      <c r="C118" s="10">
        <v>89511992</v>
      </c>
      <c r="D118" s="7" t="str">
        <f>IF($B118="N/A","N/A",IF(C118&gt;10,"No",IF(C118&lt;-10,"No","Yes")))</f>
        <v>N/A</v>
      </c>
      <c r="E118" s="10">
        <v>109698721</v>
      </c>
      <c r="F118" s="7" t="str">
        <f>IF($B118="N/A","N/A",IF(E118&gt;10,"No",IF(E118&lt;-10,"No","Yes")))</f>
        <v>N/A</v>
      </c>
      <c r="G118" s="10">
        <v>183227018</v>
      </c>
      <c r="H118" s="7" t="str">
        <f>IF($B118="N/A","N/A",IF(G118&gt;10,"No",IF(G118&lt;-10,"No","Yes")))</f>
        <v>N/A</v>
      </c>
      <c r="I118" s="36">
        <v>22.55</v>
      </c>
      <c r="J118" s="36">
        <v>67.03</v>
      </c>
      <c r="K118" s="30" t="s">
        <v>734</v>
      </c>
      <c r="L118" s="105" t="str">
        <f>IF(J118="Div by 0", "N/A", IF(K118="N/A","N/A", IF(J118&gt;VALUE(MID(K118,1,2)), "No", IF(J118&lt;-1*VALUE(MID(K118,1,2)), "No", "Yes"))))</f>
        <v>No</v>
      </c>
    </row>
    <row r="119" spans="1:12" x14ac:dyDescent="0.2">
      <c r="A119" s="137" t="s">
        <v>1603</v>
      </c>
      <c r="B119" s="30" t="s">
        <v>213</v>
      </c>
      <c r="C119" s="10">
        <v>3298262874</v>
      </c>
      <c r="D119" s="7" t="str">
        <f>IF($B119="N/A","N/A",IF(C119&gt;10,"No",IF(C119&lt;-10,"No","Yes")))</f>
        <v>N/A</v>
      </c>
      <c r="E119" s="10">
        <v>3455601057</v>
      </c>
      <c r="F119" s="7" t="str">
        <f>IF($B119="N/A","N/A",IF(E119&gt;10,"No",IF(E119&lt;-10,"No","Yes")))</f>
        <v>N/A</v>
      </c>
      <c r="G119" s="10">
        <v>3897469261</v>
      </c>
      <c r="H119" s="7" t="str">
        <f>IF($B119="N/A","N/A",IF(G119&gt;10,"No",IF(G119&lt;-10,"No","Yes")))</f>
        <v>N/A</v>
      </c>
      <c r="I119" s="36">
        <v>4.7699999999999996</v>
      </c>
      <c r="J119" s="36">
        <v>12.79</v>
      </c>
      <c r="K119" s="30" t="s">
        <v>734</v>
      </c>
      <c r="L119" s="105" t="str">
        <f>IF(J119="Div by 0", "N/A", IF(K119="N/A","N/A", IF(J119&gt;VALUE(MID(K119,1,2)), "No", IF(J119&lt;-1*VALUE(MID(K119,1,2)), "No", "Yes"))))</f>
        <v>Yes</v>
      </c>
    </row>
    <row r="120" spans="1:12" x14ac:dyDescent="0.2">
      <c r="A120" s="137" t="s">
        <v>1604</v>
      </c>
      <c r="B120" s="30" t="s">
        <v>213</v>
      </c>
      <c r="C120" s="1">
        <v>458616</v>
      </c>
      <c r="D120" s="7" t="str">
        <f>IF($B120="N/A","N/A",IF(C120&gt;10,"No",IF(C120&lt;-10,"No","Yes")))</f>
        <v>N/A</v>
      </c>
      <c r="E120" s="1">
        <v>494312</v>
      </c>
      <c r="F120" s="7" t="str">
        <f>IF($B120="N/A","N/A",IF(E120&gt;10,"No",IF(E120&lt;-10,"No","Yes")))</f>
        <v>N/A</v>
      </c>
      <c r="G120" s="1">
        <v>775437</v>
      </c>
      <c r="H120" s="7" t="str">
        <f>IF($B120="N/A","N/A",IF(G120&gt;10,"No",IF(G120&lt;-10,"No","Yes")))</f>
        <v>N/A</v>
      </c>
      <c r="I120" s="36">
        <v>7.7830000000000004</v>
      </c>
      <c r="J120" s="36">
        <v>56.87</v>
      </c>
      <c r="K120" s="30" t="s">
        <v>734</v>
      </c>
      <c r="L120" s="105" t="str">
        <f>IF(J120="Div by 0", "N/A", IF(K120="N/A","N/A", IF(J120&gt;VALUE(MID(K120,1,2)), "No", IF(J120&lt;-1*VALUE(MID(K120,1,2)), "No", "Yes"))))</f>
        <v>No</v>
      </c>
    </row>
    <row r="121" spans="1:12" x14ac:dyDescent="0.2">
      <c r="A121" s="137" t="s">
        <v>1605</v>
      </c>
      <c r="B121" s="3" t="s">
        <v>213</v>
      </c>
      <c r="C121" s="1">
        <v>60504</v>
      </c>
      <c r="D121" s="5" t="str">
        <f t="shared" ref="D121:H134" si="43">IF($B121="N/A","N/A",IF(C121&lt;0,"No","Yes"))</f>
        <v>N/A</v>
      </c>
      <c r="E121" s="1">
        <v>61996</v>
      </c>
      <c r="F121" s="5" t="str">
        <f t="shared" si="43"/>
        <v>N/A</v>
      </c>
      <c r="G121" s="1">
        <v>61108</v>
      </c>
      <c r="H121" s="5" t="str">
        <f t="shared" si="43"/>
        <v>N/A</v>
      </c>
      <c r="I121" s="36">
        <v>2.4660000000000002</v>
      </c>
      <c r="J121" s="36">
        <v>-1.43</v>
      </c>
      <c r="K121" s="3" t="s">
        <v>734</v>
      </c>
      <c r="L121" s="105" t="str">
        <f t="shared" ref="L121:L142" si="44">IF(J121="Div by 0", "N/A", IF(OR(J121="N/A",K121="N/A"),"N/A", IF(J121&gt;VALUE(MID(K121,1,2)), "No", IF(J121&lt;-1*VALUE(MID(K121,1,2)), "No", "Yes"))))</f>
        <v>Yes</v>
      </c>
    </row>
    <row r="122" spans="1:12" x14ac:dyDescent="0.2">
      <c r="A122" s="137" t="s">
        <v>1606</v>
      </c>
      <c r="B122" s="3" t="s">
        <v>213</v>
      </c>
      <c r="C122" s="1">
        <v>117935</v>
      </c>
      <c r="D122" s="5" t="str">
        <f t="shared" si="43"/>
        <v>N/A</v>
      </c>
      <c r="E122" s="1">
        <v>122681</v>
      </c>
      <c r="F122" s="5" t="str">
        <f t="shared" si="43"/>
        <v>N/A</v>
      </c>
      <c r="G122" s="1">
        <v>121282</v>
      </c>
      <c r="H122" s="5" t="str">
        <f t="shared" si="43"/>
        <v>N/A</v>
      </c>
      <c r="I122" s="36">
        <v>4.024</v>
      </c>
      <c r="J122" s="36">
        <v>-1.1399999999999999</v>
      </c>
      <c r="K122" s="3" t="s">
        <v>734</v>
      </c>
      <c r="L122" s="105" t="str">
        <f t="shared" si="44"/>
        <v>Yes</v>
      </c>
    </row>
    <row r="123" spans="1:12" x14ac:dyDescent="0.2">
      <c r="A123" s="137" t="s">
        <v>1607</v>
      </c>
      <c r="B123" s="3" t="s">
        <v>213</v>
      </c>
      <c r="C123" s="1">
        <v>160325</v>
      </c>
      <c r="D123" s="5" t="str">
        <f t="shared" si="43"/>
        <v>N/A</v>
      </c>
      <c r="E123" s="1">
        <v>176308</v>
      </c>
      <c r="F123" s="5" t="str">
        <f t="shared" si="43"/>
        <v>N/A</v>
      </c>
      <c r="G123" s="1">
        <v>411596</v>
      </c>
      <c r="H123" s="5" t="str">
        <f t="shared" si="43"/>
        <v>N/A</v>
      </c>
      <c r="I123" s="36">
        <v>9.9689999999999994</v>
      </c>
      <c r="J123" s="36">
        <v>133.5</v>
      </c>
      <c r="K123" s="3" t="s">
        <v>734</v>
      </c>
      <c r="L123" s="105" t="str">
        <f t="shared" si="44"/>
        <v>No</v>
      </c>
    </row>
    <row r="124" spans="1:12" x14ac:dyDescent="0.2">
      <c r="A124" s="137" t="s">
        <v>1608</v>
      </c>
      <c r="B124" s="3" t="s">
        <v>213</v>
      </c>
      <c r="C124" s="1">
        <v>119852</v>
      </c>
      <c r="D124" s="5" t="str">
        <f t="shared" si="43"/>
        <v>N/A</v>
      </c>
      <c r="E124" s="1">
        <v>133327</v>
      </c>
      <c r="F124" s="5" t="str">
        <f t="shared" si="43"/>
        <v>N/A</v>
      </c>
      <c r="G124" s="1">
        <v>181451</v>
      </c>
      <c r="H124" s="5" t="str">
        <f t="shared" si="43"/>
        <v>N/A</v>
      </c>
      <c r="I124" s="36">
        <v>11.24</v>
      </c>
      <c r="J124" s="36">
        <v>36.090000000000003</v>
      </c>
      <c r="K124" s="3" t="s">
        <v>734</v>
      </c>
      <c r="L124" s="105" t="str">
        <f t="shared" si="44"/>
        <v>No</v>
      </c>
    </row>
    <row r="125" spans="1:12" x14ac:dyDescent="0.2">
      <c r="A125" s="128" t="s">
        <v>1609</v>
      </c>
      <c r="B125" s="3" t="s">
        <v>213</v>
      </c>
      <c r="C125" s="40">
        <v>36.649288296999998</v>
      </c>
      <c r="D125" s="5" t="str">
        <f t="shared" si="43"/>
        <v>N/A</v>
      </c>
      <c r="E125" s="40">
        <v>39.724355187999997</v>
      </c>
      <c r="F125" s="5" t="str">
        <f t="shared" si="43"/>
        <v>N/A</v>
      </c>
      <c r="G125" s="40">
        <v>59.391696895000003</v>
      </c>
      <c r="H125" s="5" t="str">
        <f t="shared" si="43"/>
        <v>N/A</v>
      </c>
      <c r="I125" s="8">
        <v>8.391</v>
      </c>
      <c r="J125" s="8">
        <v>49.51</v>
      </c>
      <c r="K125" s="30" t="s">
        <v>734</v>
      </c>
      <c r="L125" s="105" t="str">
        <f>IF(J125="Div by 0", "N/A", IF(OR(J125="N/A",K125="N/A"),"N/A", IF(J125&gt;VALUE(MID(K125,1,2)), "No", IF(J125&lt;-1*VALUE(MID(K125,1,2)), "No", "Yes"))))</f>
        <v>No</v>
      </c>
    </row>
    <row r="126" spans="1:12" ht="25.5" x14ac:dyDescent="0.2">
      <c r="A126" s="128" t="s">
        <v>1610</v>
      </c>
      <c r="B126" s="3" t="s">
        <v>213</v>
      </c>
      <c r="C126" s="40">
        <v>93.299819580999994</v>
      </c>
      <c r="D126" s="5" t="str">
        <f t="shared" si="43"/>
        <v>N/A</v>
      </c>
      <c r="E126" s="40">
        <v>96.320924740999999</v>
      </c>
      <c r="F126" s="5" t="str">
        <f t="shared" si="43"/>
        <v>N/A</v>
      </c>
      <c r="G126" s="40">
        <v>96.886098426999993</v>
      </c>
      <c r="H126" s="5" t="str">
        <f t="shared" si="43"/>
        <v>N/A</v>
      </c>
      <c r="I126" s="8">
        <v>3.238</v>
      </c>
      <c r="J126" s="8">
        <v>0.58679999999999999</v>
      </c>
      <c r="K126" s="3" t="s">
        <v>734</v>
      </c>
      <c r="L126" s="105" t="str">
        <f t="shared" ref="L126:L129" si="45">IF(J126="Div by 0", "N/A", IF(OR(J126="N/A",K126="N/A"),"N/A", IF(J126&gt;VALUE(MID(K126,1,2)), "No", IF(J126&lt;-1*VALUE(MID(K126,1,2)), "No", "Yes"))))</f>
        <v>Yes</v>
      </c>
    </row>
    <row r="127" spans="1:12" ht="25.5" x14ac:dyDescent="0.2">
      <c r="A127" s="128" t="s">
        <v>1611</v>
      </c>
      <c r="B127" s="3" t="s">
        <v>213</v>
      </c>
      <c r="C127" s="40">
        <v>57.224165788999997</v>
      </c>
      <c r="D127" s="5" t="str">
        <f t="shared" si="43"/>
        <v>N/A</v>
      </c>
      <c r="E127" s="40">
        <v>59.747919213000003</v>
      </c>
      <c r="F127" s="5" t="str">
        <f t="shared" si="43"/>
        <v>N/A</v>
      </c>
      <c r="G127" s="40">
        <v>61.882991642</v>
      </c>
      <c r="H127" s="5" t="str">
        <f t="shared" si="43"/>
        <v>N/A</v>
      </c>
      <c r="I127" s="8">
        <v>4.41</v>
      </c>
      <c r="J127" s="8">
        <v>3.573</v>
      </c>
      <c r="K127" s="3" t="s">
        <v>734</v>
      </c>
      <c r="L127" s="105" t="str">
        <f t="shared" si="45"/>
        <v>Yes</v>
      </c>
    </row>
    <row r="128" spans="1:12" ht="25.5" x14ac:dyDescent="0.2">
      <c r="A128" s="128" t="s">
        <v>1612</v>
      </c>
      <c r="B128" s="3" t="s">
        <v>213</v>
      </c>
      <c r="C128" s="40">
        <v>20.839182472000001</v>
      </c>
      <c r="D128" s="5" t="str">
        <f t="shared" si="43"/>
        <v>N/A</v>
      </c>
      <c r="E128" s="40">
        <v>23.298820576000001</v>
      </c>
      <c r="F128" s="5" t="str">
        <f t="shared" si="43"/>
        <v>N/A</v>
      </c>
      <c r="G128" s="40">
        <v>53.689842919999997</v>
      </c>
      <c r="H128" s="5" t="str">
        <f t="shared" si="43"/>
        <v>N/A</v>
      </c>
      <c r="I128" s="8">
        <v>11.8</v>
      </c>
      <c r="J128" s="8">
        <v>130.4</v>
      </c>
      <c r="K128" s="3" t="s">
        <v>734</v>
      </c>
      <c r="L128" s="105" t="str">
        <f t="shared" si="45"/>
        <v>No</v>
      </c>
    </row>
    <row r="129" spans="1:12" ht="25.5" x14ac:dyDescent="0.2">
      <c r="A129" s="128" t="s">
        <v>1613</v>
      </c>
      <c r="B129" s="3" t="s">
        <v>213</v>
      </c>
      <c r="C129" s="40">
        <v>56.780905636999996</v>
      </c>
      <c r="D129" s="5" t="str">
        <f t="shared" si="43"/>
        <v>N/A</v>
      </c>
      <c r="E129" s="40">
        <v>61.177415283999999</v>
      </c>
      <c r="F129" s="5" t="str">
        <f t="shared" si="43"/>
        <v>N/A</v>
      </c>
      <c r="G129" s="40">
        <v>64.814113645999996</v>
      </c>
      <c r="H129" s="5" t="str">
        <f t="shared" si="43"/>
        <v>N/A</v>
      </c>
      <c r="I129" s="8">
        <v>7.7430000000000003</v>
      </c>
      <c r="J129" s="8">
        <v>5.9450000000000003</v>
      </c>
      <c r="K129" s="3" t="s">
        <v>734</v>
      </c>
      <c r="L129" s="105" t="str">
        <f t="shared" si="45"/>
        <v>Yes</v>
      </c>
    </row>
    <row r="130" spans="1:12" ht="25.5" x14ac:dyDescent="0.2">
      <c r="A130" s="128" t="s">
        <v>1614</v>
      </c>
      <c r="B130" s="3" t="s">
        <v>213</v>
      </c>
      <c r="C130" s="40">
        <v>7.2291415912000003</v>
      </c>
      <c r="D130" s="5" t="str">
        <f t="shared" si="43"/>
        <v>N/A</v>
      </c>
      <c r="E130" s="40">
        <v>8.9297852369000008</v>
      </c>
      <c r="F130" s="5" t="str">
        <f t="shared" si="43"/>
        <v>N/A</v>
      </c>
      <c r="G130" s="40">
        <v>24.72425226</v>
      </c>
      <c r="H130" s="5" t="str">
        <f t="shared" si="43"/>
        <v>N/A</v>
      </c>
      <c r="I130" s="8">
        <v>23.52</v>
      </c>
      <c r="J130" s="8">
        <v>176.9</v>
      </c>
      <c r="K130" s="30" t="s">
        <v>734</v>
      </c>
      <c r="L130" s="105" t="str">
        <f>IF(J130="Div by 0", "N/A", IF(OR(J130="N/A",K130="N/A"),"N/A", IF(J130&gt;VALUE(MID(K130,1,2)), "No", IF(J130&lt;-1*VALUE(MID(K130,1,2)), "No", "Yes"))))</f>
        <v>No</v>
      </c>
    </row>
    <row r="131" spans="1:12" ht="25.5" x14ac:dyDescent="0.2">
      <c r="A131" s="128" t="s">
        <v>1615</v>
      </c>
      <c r="B131" s="3" t="s">
        <v>213</v>
      </c>
      <c r="C131" s="40">
        <v>3.5286923179</v>
      </c>
      <c r="D131" s="5" t="str">
        <f t="shared" si="43"/>
        <v>N/A</v>
      </c>
      <c r="E131" s="40">
        <v>6.5359055423000001</v>
      </c>
      <c r="F131" s="5" t="str">
        <f t="shared" si="43"/>
        <v>N/A</v>
      </c>
      <c r="G131" s="40">
        <v>8.4244288800000007</v>
      </c>
      <c r="H131" s="5" t="str">
        <f t="shared" si="43"/>
        <v>N/A</v>
      </c>
      <c r="I131" s="8">
        <v>85.22</v>
      </c>
      <c r="J131" s="8">
        <v>28.89</v>
      </c>
      <c r="K131" s="3" t="s">
        <v>734</v>
      </c>
      <c r="L131" s="105" t="str">
        <f t="shared" si="44"/>
        <v>Yes</v>
      </c>
    </row>
    <row r="132" spans="1:12" ht="25.5" x14ac:dyDescent="0.2">
      <c r="A132" s="128" t="s">
        <v>493</v>
      </c>
      <c r="B132" s="3" t="s">
        <v>213</v>
      </c>
      <c r="C132" s="40">
        <v>13.436214864</v>
      </c>
      <c r="D132" s="5" t="str">
        <f t="shared" si="43"/>
        <v>N/A</v>
      </c>
      <c r="E132" s="40">
        <v>18.475558562</v>
      </c>
      <c r="F132" s="5" t="str">
        <f t="shared" si="43"/>
        <v>N/A</v>
      </c>
      <c r="G132" s="40">
        <v>26.275951914</v>
      </c>
      <c r="H132" s="5" t="str">
        <f t="shared" si="43"/>
        <v>N/A</v>
      </c>
      <c r="I132" s="8">
        <v>37.51</v>
      </c>
      <c r="J132" s="8">
        <v>42.22</v>
      </c>
      <c r="K132" s="3" t="s">
        <v>734</v>
      </c>
      <c r="L132" s="105" t="str">
        <f t="shared" si="44"/>
        <v>No</v>
      </c>
    </row>
    <row r="133" spans="1:12" ht="25.5" x14ac:dyDescent="0.2">
      <c r="A133" s="128" t="s">
        <v>494</v>
      </c>
      <c r="B133" s="3" t="s">
        <v>213</v>
      </c>
      <c r="C133" s="40">
        <v>5.9934508031</v>
      </c>
      <c r="D133" s="5" t="str">
        <f t="shared" si="43"/>
        <v>N/A</v>
      </c>
      <c r="E133" s="40">
        <v>6.6497266147999996</v>
      </c>
      <c r="F133" s="5" t="str">
        <f t="shared" si="43"/>
        <v>N/A</v>
      </c>
      <c r="G133" s="40">
        <v>35.584893925000003</v>
      </c>
      <c r="H133" s="5" t="str">
        <f t="shared" si="43"/>
        <v>N/A</v>
      </c>
      <c r="I133" s="8">
        <v>10.95</v>
      </c>
      <c r="J133" s="8">
        <v>435.1</v>
      </c>
      <c r="K133" s="3" t="s">
        <v>734</v>
      </c>
      <c r="L133" s="105" t="str">
        <f t="shared" si="44"/>
        <v>No</v>
      </c>
    </row>
    <row r="134" spans="1:12" ht="25.5" x14ac:dyDescent="0.2">
      <c r="A134" s="128" t="s">
        <v>495</v>
      </c>
      <c r="B134" s="3" t="s">
        <v>213</v>
      </c>
      <c r="C134" s="40">
        <v>4.6423922837999996</v>
      </c>
      <c r="D134" s="5" t="str">
        <f t="shared" si="43"/>
        <v>N/A</v>
      </c>
      <c r="E134" s="40">
        <v>4.2744530364999997</v>
      </c>
      <c r="F134" s="5" t="str">
        <f t="shared" si="43"/>
        <v>N/A</v>
      </c>
      <c r="G134" s="40">
        <v>4.5406197816000002</v>
      </c>
      <c r="H134" s="5" t="str">
        <f t="shared" si="43"/>
        <v>N/A</v>
      </c>
      <c r="I134" s="8">
        <v>-7.93</v>
      </c>
      <c r="J134" s="8">
        <v>6.2270000000000003</v>
      </c>
      <c r="K134" s="3" t="s">
        <v>734</v>
      </c>
      <c r="L134" s="105" t="str">
        <f t="shared" si="44"/>
        <v>Yes</v>
      </c>
    </row>
    <row r="135" spans="1:12" ht="25.5" x14ac:dyDescent="0.2">
      <c r="A135" s="128" t="s">
        <v>496</v>
      </c>
      <c r="B135" s="22" t="s">
        <v>213</v>
      </c>
      <c r="C135" s="40">
        <v>0</v>
      </c>
      <c r="D135" s="27" t="str">
        <f t="shared" ref="D135:D141" si="46">IF($B135="N/A","N/A",IF(C135&gt;10,"No",IF(C135&lt;-10,"No","Yes")))</f>
        <v>N/A</v>
      </c>
      <c r="E135" s="40">
        <v>2.023014E-4</v>
      </c>
      <c r="F135" s="27" t="str">
        <f t="shared" ref="F135:F141" si="47">IF($B135="N/A","N/A",IF(E135&gt;10,"No",IF(E135&lt;-10,"No","Yes")))</f>
        <v>N/A</v>
      </c>
      <c r="G135" s="40">
        <v>18.017969223000001</v>
      </c>
      <c r="H135" s="27" t="str">
        <f t="shared" ref="H135:H141" si="48">IF($B135="N/A","N/A",IF(G135&gt;10,"No",IF(G135&lt;-10,"No","Yes")))</f>
        <v>N/A</v>
      </c>
      <c r="I135" s="8" t="s">
        <v>1748</v>
      </c>
      <c r="J135" s="8">
        <v>8910000</v>
      </c>
      <c r="K135" s="3" t="s">
        <v>734</v>
      </c>
      <c r="L135" s="105" t="str">
        <f t="shared" si="44"/>
        <v>No</v>
      </c>
    </row>
    <row r="136" spans="1:12" ht="25.5" x14ac:dyDescent="0.2">
      <c r="A136" s="128" t="s">
        <v>497</v>
      </c>
      <c r="B136" s="22" t="s">
        <v>213</v>
      </c>
      <c r="C136" s="40">
        <v>4.5789942000000004E-3</v>
      </c>
      <c r="D136" s="27" t="str">
        <f t="shared" si="46"/>
        <v>N/A</v>
      </c>
      <c r="E136" s="40">
        <v>2.34669601E-2</v>
      </c>
      <c r="F136" s="27" t="str">
        <f t="shared" si="47"/>
        <v>N/A</v>
      </c>
      <c r="G136" s="40">
        <v>1.30249137E-2</v>
      </c>
      <c r="H136" s="27" t="str">
        <f t="shared" si="48"/>
        <v>N/A</v>
      </c>
      <c r="I136" s="8">
        <v>412.5</v>
      </c>
      <c r="J136" s="8">
        <v>-44.5</v>
      </c>
      <c r="K136" s="3" t="s">
        <v>734</v>
      </c>
      <c r="L136" s="105" t="str">
        <f t="shared" si="44"/>
        <v>No</v>
      </c>
    </row>
    <row r="137" spans="1:12" ht="25.5" x14ac:dyDescent="0.2">
      <c r="A137" s="128" t="s">
        <v>498</v>
      </c>
      <c r="B137" s="22" t="s">
        <v>213</v>
      </c>
      <c r="C137" s="40">
        <v>3.2707101000000001E-3</v>
      </c>
      <c r="D137" s="27" t="str">
        <f t="shared" si="46"/>
        <v>N/A</v>
      </c>
      <c r="E137" s="40">
        <v>3.09521112E-2</v>
      </c>
      <c r="F137" s="27" t="str">
        <f t="shared" si="47"/>
        <v>N/A</v>
      </c>
      <c r="G137" s="40">
        <v>2.9402775499999999E-2</v>
      </c>
      <c r="H137" s="27" t="str">
        <f t="shared" si="48"/>
        <v>N/A</v>
      </c>
      <c r="I137" s="8">
        <v>846.3</v>
      </c>
      <c r="J137" s="8">
        <v>-5.01</v>
      </c>
      <c r="K137" s="3" t="s">
        <v>734</v>
      </c>
      <c r="L137" s="105" t="str">
        <f t="shared" si="44"/>
        <v>Yes</v>
      </c>
    </row>
    <row r="138" spans="1:12" ht="25.5" x14ac:dyDescent="0.2">
      <c r="A138" s="128" t="s">
        <v>499</v>
      </c>
      <c r="B138" s="22" t="s">
        <v>213</v>
      </c>
      <c r="C138" s="40">
        <v>3.7722190199999998E-2</v>
      </c>
      <c r="D138" s="27" t="str">
        <f t="shared" si="46"/>
        <v>N/A</v>
      </c>
      <c r="E138" s="40">
        <v>7.6874524999999997E-3</v>
      </c>
      <c r="F138" s="27" t="str">
        <f t="shared" si="47"/>
        <v>N/A</v>
      </c>
      <c r="G138" s="40">
        <v>1.32828328E-2</v>
      </c>
      <c r="H138" s="27" t="str">
        <f t="shared" si="48"/>
        <v>N/A</v>
      </c>
      <c r="I138" s="8">
        <v>-79.599999999999994</v>
      </c>
      <c r="J138" s="8">
        <v>72.790000000000006</v>
      </c>
      <c r="K138" s="3" t="s">
        <v>734</v>
      </c>
      <c r="L138" s="105" t="str">
        <f t="shared" si="44"/>
        <v>No</v>
      </c>
    </row>
    <row r="139" spans="1:12" ht="25.5" x14ac:dyDescent="0.2">
      <c r="A139" s="128" t="s">
        <v>500</v>
      </c>
      <c r="B139" s="22" t="s">
        <v>213</v>
      </c>
      <c r="C139" s="40">
        <v>0</v>
      </c>
      <c r="D139" s="27" t="str">
        <f t="shared" si="46"/>
        <v>N/A</v>
      </c>
      <c r="E139" s="40">
        <v>1.9825535299999999E-2</v>
      </c>
      <c r="F139" s="27" t="str">
        <f t="shared" si="47"/>
        <v>N/A</v>
      </c>
      <c r="G139" s="40">
        <v>2.77263014E-2</v>
      </c>
      <c r="H139" s="27" t="str">
        <f t="shared" si="48"/>
        <v>N/A</v>
      </c>
      <c r="I139" s="8" t="s">
        <v>1748</v>
      </c>
      <c r="J139" s="8">
        <v>39.85</v>
      </c>
      <c r="K139" s="3" t="s">
        <v>734</v>
      </c>
      <c r="L139" s="105" t="str">
        <f t="shared" si="44"/>
        <v>No</v>
      </c>
    </row>
    <row r="140" spans="1:12" ht="25.5" x14ac:dyDescent="0.2">
      <c r="A140" s="128" t="s">
        <v>501</v>
      </c>
      <c r="B140" s="22" t="s">
        <v>213</v>
      </c>
      <c r="C140" s="40">
        <v>5.0562998237999999</v>
      </c>
      <c r="D140" s="27" t="str">
        <f t="shared" si="46"/>
        <v>N/A</v>
      </c>
      <c r="E140" s="40">
        <v>5.9869070546999996</v>
      </c>
      <c r="F140" s="27" t="str">
        <f t="shared" si="47"/>
        <v>N/A</v>
      </c>
      <c r="G140" s="40">
        <v>6.5664908948000003</v>
      </c>
      <c r="H140" s="27" t="str">
        <f t="shared" si="48"/>
        <v>N/A</v>
      </c>
      <c r="I140" s="8">
        <v>18.399999999999999</v>
      </c>
      <c r="J140" s="8">
        <v>9.6809999999999992</v>
      </c>
      <c r="K140" s="3" t="s">
        <v>734</v>
      </c>
      <c r="L140" s="105" t="str">
        <f t="shared" si="44"/>
        <v>Yes</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1748</v>
      </c>
      <c r="J141" s="8" t="s">
        <v>1748</v>
      </c>
      <c r="K141" s="3" t="s">
        <v>734</v>
      </c>
      <c r="L141" s="105" t="str">
        <f t="shared" si="44"/>
        <v>N/A</v>
      </c>
    </row>
    <row r="142" spans="1:12" ht="25.5" x14ac:dyDescent="0.2">
      <c r="A142" s="128" t="s">
        <v>503</v>
      </c>
      <c r="B142" s="22" t="s">
        <v>213</v>
      </c>
      <c r="C142" s="40">
        <v>6.0597536937000003</v>
      </c>
      <c r="D142" s="5" t="str">
        <f t="shared" ref="D142" si="49">IF($B142="N/A","N/A",IF(C142&lt;0,"No","Yes"))</f>
        <v>N/A</v>
      </c>
      <c r="E142" s="40">
        <v>11.168654614999999</v>
      </c>
      <c r="F142" s="5" t="str">
        <f t="shared" ref="F142" si="50">IF($B142="N/A","N/A",IF(E142&lt;0,"No","Yes"))</f>
        <v>N/A</v>
      </c>
      <c r="G142" s="40">
        <v>10.217077595999999</v>
      </c>
      <c r="H142" s="5" t="str">
        <f t="shared" ref="H142" si="51">IF($B142="N/A","N/A",IF(G142&lt;0,"No","Yes"))</f>
        <v>N/A</v>
      </c>
      <c r="I142" s="8">
        <v>84.31</v>
      </c>
      <c r="J142" s="8">
        <v>-8.52</v>
      </c>
      <c r="K142" s="3" t="s">
        <v>734</v>
      </c>
      <c r="L142" s="105" t="str">
        <f t="shared" si="44"/>
        <v>Yes</v>
      </c>
    </row>
    <row r="143" spans="1:12" x14ac:dyDescent="0.2">
      <c r="A143" s="104" t="s">
        <v>731</v>
      </c>
      <c r="B143" s="22" t="s">
        <v>213</v>
      </c>
      <c r="C143" s="10">
        <v>22981979</v>
      </c>
      <c r="D143" s="27" t="str">
        <f>IF($B143="N/A","N/A",IF(C143&gt;10,"No",IF(C143&lt;-10,"No","Yes")))</f>
        <v>N/A</v>
      </c>
      <c r="E143" s="10">
        <v>25476444</v>
      </c>
      <c r="F143" s="27" t="str">
        <f>IF($B143="N/A","N/A",IF(E143&gt;10,"No",IF(E143&lt;-10,"No","Yes")))</f>
        <v>N/A</v>
      </c>
      <c r="G143" s="10">
        <v>632187</v>
      </c>
      <c r="H143" s="27" t="str">
        <f>IF($B143="N/A","N/A",IF(G143&gt;10,"No",IF(G143&lt;-10,"No","Yes")))</f>
        <v>N/A</v>
      </c>
      <c r="I143" s="8">
        <v>10.85</v>
      </c>
      <c r="J143" s="8">
        <v>-97.5</v>
      </c>
      <c r="K143" s="28" t="s">
        <v>734</v>
      </c>
      <c r="L143" s="105" t="str">
        <f>IF(J143="Div by 0", "N/A", IF(K143="N/A","N/A", IF(J143&gt;VALUE(MID(K143,1,2)), "No", IF(J143&lt;-1*VALUE(MID(K143,1,2)), "No", "Yes"))))</f>
        <v>No</v>
      </c>
    </row>
    <row r="144" spans="1:12" x14ac:dyDescent="0.2">
      <c r="A144" s="104" t="s">
        <v>732</v>
      </c>
      <c r="B144" s="22" t="s">
        <v>213</v>
      </c>
      <c r="C144" s="1">
        <v>221919</v>
      </c>
      <c r="D144" s="27" t="str">
        <f>IF($B144="N/A","N/A",IF(C144&gt;10,"No",IF(C144&lt;-10,"No","Yes")))</f>
        <v>N/A</v>
      </c>
      <c r="E144" s="1">
        <v>208057</v>
      </c>
      <c r="F144" s="27" t="str">
        <f>IF($B144="N/A","N/A",IF(E144&gt;10,"No",IF(E144&lt;-10,"No","Yes")))</f>
        <v>N/A</v>
      </c>
      <c r="G144" s="1">
        <v>7320</v>
      </c>
      <c r="H144" s="27" t="str">
        <f>IF($B144="N/A","N/A",IF(G144&gt;10,"No",IF(G144&lt;-10,"No","Yes")))</f>
        <v>N/A</v>
      </c>
      <c r="I144" s="8">
        <v>-6.25</v>
      </c>
      <c r="J144" s="8">
        <v>-96.5</v>
      </c>
      <c r="K144" s="28" t="s">
        <v>734</v>
      </c>
      <c r="L144" s="105" t="str">
        <f>IF(J144="Div by 0", "N/A", IF(K144="N/A","N/A", IF(J144&gt;VALUE(MID(K144,1,2)), "No", IF(J144&lt;-1*VALUE(MID(K144,1,2)), "No", "Yes"))))</f>
        <v>No</v>
      </c>
    </row>
    <row r="145" spans="1:12" x14ac:dyDescent="0.2">
      <c r="A145" s="128" t="s">
        <v>504</v>
      </c>
      <c r="B145" s="3" t="s">
        <v>213</v>
      </c>
      <c r="C145" s="40">
        <v>17.734168475000001</v>
      </c>
      <c r="D145" s="5" t="str">
        <f t="shared" ref="D145:D149" si="52">IF($B145="N/A","N/A",IF(C145&lt;0,"No","Yes"))</f>
        <v>N/A</v>
      </c>
      <c r="E145" s="40">
        <v>16.720067826000001</v>
      </c>
      <c r="F145" s="5" t="str">
        <f t="shared" ref="F145:F149" si="53">IF($B145="N/A","N/A",IF(E145&lt;0,"No","Yes"))</f>
        <v>N/A</v>
      </c>
      <c r="G145" s="40">
        <v>0.56064802329999996</v>
      </c>
      <c r="H145" s="5" t="str">
        <f t="shared" ref="H145:H149" si="54">IF($B145="N/A","N/A",IF(G145&lt;0,"No","Yes"))</f>
        <v>N/A</v>
      </c>
      <c r="I145" s="8">
        <v>-5.72</v>
      </c>
      <c r="J145" s="8">
        <v>-96.6</v>
      </c>
      <c r="K145" s="30" t="s">
        <v>734</v>
      </c>
      <c r="L145" s="105" t="str">
        <f>IF(J145="Div by 0", "N/A", IF(OR(J145="N/A",K145="N/A"),"N/A", IF(J145&gt;VALUE(MID(K145,1,2)), "No", IF(J145&lt;-1*VALUE(MID(K145,1,2)), "No", "Yes"))))</f>
        <v>No</v>
      </c>
    </row>
    <row r="146" spans="1:12" x14ac:dyDescent="0.2">
      <c r="A146" s="128" t="s">
        <v>505</v>
      </c>
      <c r="B146" s="3" t="s">
        <v>213</v>
      </c>
      <c r="C146" s="40">
        <v>9.2522629000000006E-3</v>
      </c>
      <c r="D146" s="5" t="str">
        <f t="shared" si="52"/>
        <v>N/A</v>
      </c>
      <c r="E146" s="40">
        <v>0</v>
      </c>
      <c r="F146" s="5" t="str">
        <f t="shared" si="53"/>
        <v>N/A</v>
      </c>
      <c r="G146" s="40">
        <v>0</v>
      </c>
      <c r="H146" s="5" t="str">
        <f t="shared" si="54"/>
        <v>N/A</v>
      </c>
      <c r="I146" s="8">
        <v>-100</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0.90638692239999996</v>
      </c>
      <c r="D147" s="5" t="str">
        <f t="shared" si="52"/>
        <v>N/A</v>
      </c>
      <c r="E147" s="40">
        <v>4.8701849999999999E-4</v>
      </c>
      <c r="F147" s="5" t="str">
        <f t="shared" si="53"/>
        <v>N/A</v>
      </c>
      <c r="G147" s="40">
        <v>0</v>
      </c>
      <c r="H147" s="5" t="str">
        <f t="shared" si="54"/>
        <v>N/A</v>
      </c>
      <c r="I147" s="8">
        <v>-99.9</v>
      </c>
      <c r="J147" s="8">
        <v>-100</v>
      </c>
      <c r="K147" s="3" t="s">
        <v>734</v>
      </c>
      <c r="L147" s="105" t="str">
        <f t="shared" si="55"/>
        <v>No</v>
      </c>
    </row>
    <row r="148" spans="1:12" x14ac:dyDescent="0.2">
      <c r="A148" s="128" t="s">
        <v>507</v>
      </c>
      <c r="B148" s="3" t="s">
        <v>213</v>
      </c>
      <c r="C148" s="40">
        <v>28.155285542000001</v>
      </c>
      <c r="D148" s="5" t="str">
        <f t="shared" si="52"/>
        <v>N/A</v>
      </c>
      <c r="E148" s="40">
        <v>27.494268063</v>
      </c>
      <c r="F148" s="5" t="str">
        <f t="shared" si="53"/>
        <v>N/A</v>
      </c>
      <c r="G148" s="40">
        <v>0.95275613150000005</v>
      </c>
      <c r="H148" s="5" t="str">
        <f t="shared" si="54"/>
        <v>N/A</v>
      </c>
      <c r="I148" s="8">
        <v>-2.35</v>
      </c>
      <c r="J148" s="8">
        <v>-96.5</v>
      </c>
      <c r="K148" s="3" t="s">
        <v>734</v>
      </c>
      <c r="L148" s="105" t="str">
        <f t="shared" si="55"/>
        <v>No</v>
      </c>
    </row>
    <row r="149" spans="1:12" x14ac:dyDescent="0.2">
      <c r="A149" s="128" t="s">
        <v>508</v>
      </c>
      <c r="B149" s="3" t="s">
        <v>213</v>
      </c>
      <c r="C149" s="40">
        <v>1.6268867433</v>
      </c>
      <c r="D149" s="5" t="str">
        <f t="shared" si="52"/>
        <v>N/A</v>
      </c>
      <c r="E149" s="40">
        <v>0</v>
      </c>
      <c r="F149" s="5" t="str">
        <f t="shared" si="53"/>
        <v>N/A</v>
      </c>
      <c r="G149" s="40">
        <v>5.7151837999999998E-3</v>
      </c>
      <c r="H149" s="5" t="str">
        <f t="shared" si="54"/>
        <v>N/A</v>
      </c>
      <c r="I149" s="8">
        <v>-100</v>
      </c>
      <c r="J149" s="8" t="s">
        <v>1748</v>
      </c>
      <c r="K149" s="3" t="s">
        <v>734</v>
      </c>
      <c r="L149" s="105" t="str">
        <f t="shared" si="55"/>
        <v>N/A</v>
      </c>
    </row>
    <row r="150" spans="1:12" x14ac:dyDescent="0.2">
      <c r="A150" s="137" t="s">
        <v>733</v>
      </c>
      <c r="B150" s="30" t="s">
        <v>213</v>
      </c>
      <c r="C150" s="1">
        <v>550500</v>
      </c>
      <c r="D150" s="7" t="str">
        <f t="shared" ref="D150:D172" si="56">IF($B150="N/A","N/A",IF(C150&gt;10,"No",IF(C150&lt;-10,"No","Yes")))</f>
        <v>N/A</v>
      </c>
      <c r="E150" s="1">
        <v>537980</v>
      </c>
      <c r="F150" s="7" t="str">
        <f t="shared" ref="F150:F172" si="57">IF($B150="N/A","N/A",IF(E150&gt;10,"No",IF(E150&lt;-10,"No","Yes")))</f>
        <v>N/A</v>
      </c>
      <c r="G150" s="1">
        <v>500076</v>
      </c>
      <c r="H150" s="7" t="str">
        <f t="shared" ref="H150:H172" si="58">IF($B150="N/A","N/A",IF(G150&gt;10,"No",IF(G150&lt;-10,"No","Yes")))</f>
        <v>N/A</v>
      </c>
      <c r="I150" s="8">
        <v>-2.27</v>
      </c>
      <c r="J150" s="8">
        <v>-7.05</v>
      </c>
      <c r="K150" s="30" t="s">
        <v>734</v>
      </c>
      <c r="L150" s="105" t="str">
        <f t="shared" ref="L150:L172" si="59">IF(J150="Div by 0", "N/A", IF(K150="N/A","N/A", IF(J150&gt;VALUE(MID(K150,1,2)), "No", IF(J150&lt;-1*VALUE(MID(K150,1,2)), "No", "Yes"))))</f>
        <v>Yes</v>
      </c>
    </row>
    <row r="151" spans="1:12" x14ac:dyDescent="0.2">
      <c r="A151" s="137" t="s">
        <v>531</v>
      </c>
      <c r="B151" s="30" t="s">
        <v>213</v>
      </c>
      <c r="C151" s="1">
        <v>2014</v>
      </c>
      <c r="D151" s="7" t="str">
        <f t="shared" si="56"/>
        <v>N/A</v>
      </c>
      <c r="E151" s="1">
        <v>2362</v>
      </c>
      <c r="F151" s="7" t="str">
        <f t="shared" si="57"/>
        <v>N/A</v>
      </c>
      <c r="G151" s="1">
        <v>1960</v>
      </c>
      <c r="H151" s="7" t="str">
        <f t="shared" si="58"/>
        <v>N/A</v>
      </c>
      <c r="I151" s="8">
        <v>17.28</v>
      </c>
      <c r="J151" s="8">
        <v>-17</v>
      </c>
      <c r="K151" s="30" t="s">
        <v>734</v>
      </c>
      <c r="L151" s="105" t="str">
        <f t="shared" si="59"/>
        <v>Yes</v>
      </c>
    </row>
    <row r="152" spans="1:12" x14ac:dyDescent="0.2">
      <c r="A152" s="137" t="s">
        <v>532</v>
      </c>
      <c r="B152" s="30" t="s">
        <v>213</v>
      </c>
      <c r="C152" s="1">
        <v>84129</v>
      </c>
      <c r="D152" s="7" t="str">
        <f t="shared" si="56"/>
        <v>N/A</v>
      </c>
      <c r="E152" s="1">
        <v>82646</v>
      </c>
      <c r="F152" s="7" t="str">
        <f t="shared" si="57"/>
        <v>N/A</v>
      </c>
      <c r="G152" s="1">
        <v>74649</v>
      </c>
      <c r="H152" s="7" t="str">
        <f t="shared" si="58"/>
        <v>N/A</v>
      </c>
      <c r="I152" s="8">
        <v>-1.76</v>
      </c>
      <c r="J152" s="8">
        <v>-9.68</v>
      </c>
      <c r="K152" s="30" t="s">
        <v>734</v>
      </c>
      <c r="L152" s="105" t="str">
        <f t="shared" si="59"/>
        <v>Yes</v>
      </c>
    </row>
    <row r="153" spans="1:12" x14ac:dyDescent="0.2">
      <c r="A153" s="137" t="s">
        <v>533</v>
      </c>
      <c r="B153" s="30" t="s">
        <v>213</v>
      </c>
      <c r="C153" s="1">
        <v>381826</v>
      </c>
      <c r="D153" s="7" t="str">
        <f t="shared" si="56"/>
        <v>N/A</v>
      </c>
      <c r="E153" s="1">
        <v>368364</v>
      </c>
      <c r="F153" s="7" t="str">
        <f t="shared" si="57"/>
        <v>N/A</v>
      </c>
      <c r="G153" s="1">
        <v>346877</v>
      </c>
      <c r="H153" s="7" t="str">
        <f t="shared" si="58"/>
        <v>N/A</v>
      </c>
      <c r="I153" s="8">
        <v>-3.53</v>
      </c>
      <c r="J153" s="8">
        <v>-5.83</v>
      </c>
      <c r="K153" s="30" t="s">
        <v>734</v>
      </c>
      <c r="L153" s="105" t="str">
        <f t="shared" si="59"/>
        <v>Yes</v>
      </c>
    </row>
    <row r="154" spans="1:12" x14ac:dyDescent="0.2">
      <c r="A154" s="137" t="s">
        <v>534</v>
      </c>
      <c r="B154" s="30" t="s">
        <v>213</v>
      </c>
      <c r="C154" s="1">
        <v>82531</v>
      </c>
      <c r="D154" s="7" t="str">
        <f t="shared" si="56"/>
        <v>N/A</v>
      </c>
      <c r="E154" s="1">
        <v>84608</v>
      </c>
      <c r="F154" s="7" t="str">
        <f t="shared" si="57"/>
        <v>N/A</v>
      </c>
      <c r="G154" s="1">
        <v>76590</v>
      </c>
      <c r="H154" s="7" t="str">
        <f t="shared" si="58"/>
        <v>N/A</v>
      </c>
      <c r="I154" s="8">
        <v>2.5169999999999999</v>
      </c>
      <c r="J154" s="8">
        <v>-9.48</v>
      </c>
      <c r="K154" s="30" t="s">
        <v>734</v>
      </c>
      <c r="L154" s="105" t="str">
        <f t="shared" si="59"/>
        <v>Yes</v>
      </c>
    </row>
    <row r="155" spans="1:12" x14ac:dyDescent="0.2">
      <c r="A155" s="128" t="s">
        <v>535</v>
      </c>
      <c r="B155" s="3" t="s">
        <v>213</v>
      </c>
      <c r="C155" s="40">
        <v>43.991995934000002</v>
      </c>
      <c r="D155" s="5" t="str">
        <f t="shared" ref="D155:D159" si="60">IF($B155="N/A","N/A",IF(C155&lt;0,"No","Yes"))</f>
        <v>N/A</v>
      </c>
      <c r="E155" s="40">
        <v>43.233643131999997</v>
      </c>
      <c r="F155" s="5" t="str">
        <f t="shared" ref="F155:F159" si="61">IF($B155="N/A","N/A",IF(E155&lt;0,"No","Yes"))</f>
        <v>N/A</v>
      </c>
      <c r="G155" s="40">
        <v>38.301450944999999</v>
      </c>
      <c r="H155" s="5" t="str">
        <f t="shared" ref="H155:H159" si="62">IF($B155="N/A","N/A",IF(G155&lt;0,"No","Yes"))</f>
        <v>N/A</v>
      </c>
      <c r="I155" s="8">
        <v>-1.72</v>
      </c>
      <c r="J155" s="8">
        <v>-11.4</v>
      </c>
      <c r="K155" s="30" t="s">
        <v>734</v>
      </c>
      <c r="L155" s="105" t="str">
        <f>IF(J155="Div by 0", "N/A", IF(OR(J155="N/A",K155="N/A"),"N/A", IF(J155&gt;VALUE(MID(K155,1,2)), "No", IF(J155&lt;-1*VALUE(MID(K155,1,2)), "No", "Yes"))))</f>
        <v>Yes</v>
      </c>
    </row>
    <row r="156" spans="1:12" ht="25.5" x14ac:dyDescent="0.2">
      <c r="A156" s="128" t="s">
        <v>536</v>
      </c>
      <c r="B156" s="3" t="s">
        <v>213</v>
      </c>
      <c r="C156" s="40">
        <v>3.1056762632999999</v>
      </c>
      <c r="D156" s="5" t="str">
        <f t="shared" si="60"/>
        <v>N/A</v>
      </c>
      <c r="E156" s="40">
        <v>3.6697532782</v>
      </c>
      <c r="F156" s="5" t="str">
        <f t="shared" si="61"/>
        <v>N/A</v>
      </c>
      <c r="G156" s="40">
        <v>3.1075596143999999</v>
      </c>
      <c r="H156" s="5" t="str">
        <f t="shared" si="62"/>
        <v>N/A</v>
      </c>
      <c r="I156" s="8">
        <v>18.16</v>
      </c>
      <c r="J156" s="8">
        <v>-15.3</v>
      </c>
      <c r="K156" s="3" t="s">
        <v>734</v>
      </c>
      <c r="L156" s="105" t="str">
        <f t="shared" ref="L156:L159" si="63">IF(J156="Div by 0", "N/A", IF(OR(J156="N/A",K156="N/A"),"N/A", IF(J156&gt;VALUE(MID(K156,1,2)), "No", IF(J156&lt;-1*VALUE(MID(K156,1,2)), "No", "Yes"))))</f>
        <v>Yes</v>
      </c>
    </row>
    <row r="157" spans="1:12" ht="25.5" x14ac:dyDescent="0.2">
      <c r="A157" s="128" t="s">
        <v>537</v>
      </c>
      <c r="B157" s="3" t="s">
        <v>213</v>
      </c>
      <c r="C157" s="40">
        <v>40.820891539000002</v>
      </c>
      <c r="D157" s="5" t="str">
        <f t="shared" si="60"/>
        <v>N/A</v>
      </c>
      <c r="E157" s="40">
        <v>40.250132712999999</v>
      </c>
      <c r="F157" s="5" t="str">
        <f t="shared" si="61"/>
        <v>N/A</v>
      </c>
      <c r="G157" s="40">
        <v>38.088945129000003</v>
      </c>
      <c r="H157" s="5" t="str">
        <f t="shared" si="62"/>
        <v>N/A</v>
      </c>
      <c r="I157" s="8">
        <v>-1.4</v>
      </c>
      <c r="J157" s="8">
        <v>-5.37</v>
      </c>
      <c r="K157" s="3" t="s">
        <v>734</v>
      </c>
      <c r="L157" s="105" t="str">
        <f t="shared" si="63"/>
        <v>Yes</v>
      </c>
    </row>
    <row r="158" spans="1:12" ht="25.5" x14ac:dyDescent="0.2">
      <c r="A158" s="128" t="s">
        <v>538</v>
      </c>
      <c r="B158" s="3" t="s">
        <v>213</v>
      </c>
      <c r="C158" s="40">
        <v>49.630074452999999</v>
      </c>
      <c r="D158" s="5" t="str">
        <f t="shared" si="60"/>
        <v>N/A</v>
      </c>
      <c r="E158" s="40">
        <v>48.678714196000001</v>
      </c>
      <c r="F158" s="5" t="str">
        <f t="shared" si="61"/>
        <v>N/A</v>
      </c>
      <c r="G158" s="40">
        <v>45.247698331999999</v>
      </c>
      <c r="H158" s="5" t="str">
        <f t="shared" si="62"/>
        <v>N/A</v>
      </c>
      <c r="I158" s="8">
        <v>-1.92</v>
      </c>
      <c r="J158" s="8">
        <v>-7.05</v>
      </c>
      <c r="K158" s="3" t="s">
        <v>734</v>
      </c>
      <c r="L158" s="105" t="str">
        <f t="shared" si="63"/>
        <v>Yes</v>
      </c>
    </row>
    <row r="159" spans="1:12" ht="25.5" x14ac:dyDescent="0.2">
      <c r="A159" s="128" t="s">
        <v>539</v>
      </c>
      <c r="B159" s="3" t="s">
        <v>213</v>
      </c>
      <c r="C159" s="40">
        <v>39.099764067999999</v>
      </c>
      <c r="D159" s="5" t="str">
        <f t="shared" si="60"/>
        <v>N/A</v>
      </c>
      <c r="E159" s="40">
        <v>38.822584716000001</v>
      </c>
      <c r="F159" s="5" t="str">
        <f t="shared" si="61"/>
        <v>N/A</v>
      </c>
      <c r="G159" s="40">
        <v>27.357870522999999</v>
      </c>
      <c r="H159" s="5" t="str">
        <f t="shared" si="62"/>
        <v>N/A</v>
      </c>
      <c r="I159" s="8">
        <v>-0.70899999999999996</v>
      </c>
      <c r="J159" s="8">
        <v>-29.5</v>
      </c>
      <c r="K159" s="3" t="s">
        <v>734</v>
      </c>
      <c r="L159" s="105" t="str">
        <f t="shared" si="63"/>
        <v>Yes</v>
      </c>
    </row>
    <row r="160" spans="1:12" ht="25.5" x14ac:dyDescent="0.2">
      <c r="A160" s="137" t="s">
        <v>540</v>
      </c>
      <c r="B160" s="30" t="s">
        <v>213</v>
      </c>
      <c r="C160" s="1">
        <v>320939.06</v>
      </c>
      <c r="D160" s="7" t="str">
        <f t="shared" si="56"/>
        <v>N/A</v>
      </c>
      <c r="E160" s="1">
        <v>436561.58</v>
      </c>
      <c r="F160" s="7" t="str">
        <f t="shared" si="57"/>
        <v>N/A</v>
      </c>
      <c r="G160" s="1">
        <v>421597.27</v>
      </c>
      <c r="H160" s="7" t="str">
        <f t="shared" si="58"/>
        <v>N/A</v>
      </c>
      <c r="I160" s="8">
        <v>36.03</v>
      </c>
      <c r="J160" s="8">
        <v>-3.43</v>
      </c>
      <c r="K160" s="30" t="s">
        <v>734</v>
      </c>
      <c r="L160" s="105" t="str">
        <f t="shared" si="59"/>
        <v>Yes</v>
      </c>
    </row>
    <row r="161" spans="1:12" x14ac:dyDescent="0.2">
      <c r="A161" s="137" t="s">
        <v>541</v>
      </c>
      <c r="B161" s="30" t="s">
        <v>213</v>
      </c>
      <c r="C161" s="10">
        <v>826383450</v>
      </c>
      <c r="D161" s="7" t="str">
        <f t="shared" si="56"/>
        <v>N/A</v>
      </c>
      <c r="E161" s="10">
        <v>1400806458</v>
      </c>
      <c r="F161" s="7" t="str">
        <f t="shared" si="57"/>
        <v>N/A</v>
      </c>
      <c r="G161" s="10">
        <v>1536363756</v>
      </c>
      <c r="H161" s="7" t="str">
        <f t="shared" si="58"/>
        <v>N/A</v>
      </c>
      <c r="I161" s="8">
        <v>69.510000000000005</v>
      </c>
      <c r="J161" s="8">
        <v>9.6769999999999996</v>
      </c>
      <c r="K161" s="30" t="s">
        <v>734</v>
      </c>
      <c r="L161" s="105" t="str">
        <f t="shared" si="59"/>
        <v>Yes</v>
      </c>
    </row>
    <row r="162" spans="1:12" x14ac:dyDescent="0.2">
      <c r="A162" s="137" t="s">
        <v>1264</v>
      </c>
      <c r="B162" s="30" t="s">
        <v>213</v>
      </c>
      <c r="C162" s="10">
        <v>1501.1506812</v>
      </c>
      <c r="D162" s="7" t="str">
        <f t="shared" si="56"/>
        <v>N/A</v>
      </c>
      <c r="E162" s="10">
        <v>2603.8262724000001</v>
      </c>
      <c r="F162" s="7" t="str">
        <f t="shared" si="57"/>
        <v>N/A</v>
      </c>
      <c r="G162" s="10">
        <v>3072.2605284000001</v>
      </c>
      <c r="H162" s="7" t="str">
        <f t="shared" si="58"/>
        <v>N/A</v>
      </c>
      <c r="I162" s="8">
        <v>73.459999999999994</v>
      </c>
      <c r="J162" s="8">
        <v>17.989999999999998</v>
      </c>
      <c r="K162" s="30" t="s">
        <v>734</v>
      </c>
      <c r="L162" s="105" t="str">
        <f t="shared" si="59"/>
        <v>Yes</v>
      </c>
    </row>
    <row r="163" spans="1:12" ht="25.5" x14ac:dyDescent="0.2">
      <c r="A163" s="137" t="s">
        <v>1265</v>
      </c>
      <c r="B163" s="30" t="s">
        <v>213</v>
      </c>
      <c r="C163" s="10">
        <v>7206.3714001999997</v>
      </c>
      <c r="D163" s="7" t="str">
        <f t="shared" si="56"/>
        <v>N/A</v>
      </c>
      <c r="E163" s="10">
        <v>7883.5939881000004</v>
      </c>
      <c r="F163" s="7" t="str">
        <f t="shared" si="57"/>
        <v>N/A</v>
      </c>
      <c r="G163" s="10">
        <v>8186.7040815999999</v>
      </c>
      <c r="H163" s="7" t="str">
        <f t="shared" si="58"/>
        <v>N/A</v>
      </c>
      <c r="I163" s="8">
        <v>9.3979999999999997</v>
      </c>
      <c r="J163" s="8">
        <v>3.8450000000000002</v>
      </c>
      <c r="K163" s="30" t="s">
        <v>734</v>
      </c>
      <c r="L163" s="105" t="str">
        <f t="shared" si="59"/>
        <v>Yes</v>
      </c>
    </row>
    <row r="164" spans="1:12" ht="25.5" x14ac:dyDescent="0.2">
      <c r="A164" s="137" t="s">
        <v>1266</v>
      </c>
      <c r="B164" s="30" t="s">
        <v>213</v>
      </c>
      <c r="C164" s="10">
        <v>4292.7564929999999</v>
      </c>
      <c r="D164" s="7" t="str">
        <f t="shared" si="56"/>
        <v>N/A</v>
      </c>
      <c r="E164" s="10">
        <v>7644.1064902999997</v>
      </c>
      <c r="F164" s="7" t="str">
        <f t="shared" si="57"/>
        <v>N/A</v>
      </c>
      <c r="G164" s="10">
        <v>8665.7311417000001</v>
      </c>
      <c r="H164" s="7" t="str">
        <f t="shared" si="58"/>
        <v>N/A</v>
      </c>
      <c r="I164" s="8">
        <v>78.069999999999993</v>
      </c>
      <c r="J164" s="8">
        <v>13.36</v>
      </c>
      <c r="K164" s="30" t="s">
        <v>734</v>
      </c>
      <c r="L164" s="105" t="str">
        <f t="shared" si="59"/>
        <v>Yes</v>
      </c>
    </row>
    <row r="165" spans="1:12" ht="25.5" x14ac:dyDescent="0.2">
      <c r="A165" s="137" t="s">
        <v>1267</v>
      </c>
      <c r="B165" s="30" t="s">
        <v>213</v>
      </c>
      <c r="C165" s="10">
        <v>714.83224296000003</v>
      </c>
      <c r="D165" s="7" t="str">
        <f t="shared" si="56"/>
        <v>N/A</v>
      </c>
      <c r="E165" s="10">
        <v>1328.1270835</v>
      </c>
      <c r="F165" s="7" t="str">
        <f t="shared" si="57"/>
        <v>N/A</v>
      </c>
      <c r="G165" s="10">
        <v>1620.0145729000001</v>
      </c>
      <c r="H165" s="7" t="str">
        <f t="shared" si="58"/>
        <v>N/A</v>
      </c>
      <c r="I165" s="8">
        <v>85.8</v>
      </c>
      <c r="J165" s="8">
        <v>21.98</v>
      </c>
      <c r="K165" s="30" t="s">
        <v>734</v>
      </c>
      <c r="L165" s="105" t="str">
        <f t="shared" si="59"/>
        <v>Yes</v>
      </c>
    </row>
    <row r="166" spans="1:12" ht="25.5" x14ac:dyDescent="0.2">
      <c r="A166" s="137" t="s">
        <v>1268</v>
      </c>
      <c r="B166" s="30" t="s">
        <v>213</v>
      </c>
      <c r="C166" s="10">
        <v>2154.1356701999998</v>
      </c>
      <c r="D166" s="7" t="str">
        <f t="shared" si="56"/>
        <v>N/A</v>
      </c>
      <c r="E166" s="10">
        <v>3087.1357200000002</v>
      </c>
      <c r="F166" s="7" t="str">
        <f t="shared" si="57"/>
        <v>N/A</v>
      </c>
      <c r="G166" s="10">
        <v>4066.8998172000001</v>
      </c>
      <c r="H166" s="7" t="str">
        <f t="shared" si="58"/>
        <v>N/A</v>
      </c>
      <c r="I166" s="8">
        <v>43.31</v>
      </c>
      <c r="J166" s="8">
        <v>31.74</v>
      </c>
      <c r="K166" s="30" t="s">
        <v>734</v>
      </c>
      <c r="L166" s="105" t="str">
        <f t="shared" si="59"/>
        <v>No</v>
      </c>
    </row>
    <row r="167" spans="1:12" x14ac:dyDescent="0.2">
      <c r="A167" s="168" t="s">
        <v>542</v>
      </c>
      <c r="B167" s="22" t="s">
        <v>213</v>
      </c>
      <c r="C167" s="29">
        <v>1076687345</v>
      </c>
      <c r="D167" s="27" t="str">
        <f t="shared" si="56"/>
        <v>N/A</v>
      </c>
      <c r="E167" s="29">
        <v>347398720</v>
      </c>
      <c r="F167" s="27" t="str">
        <f t="shared" si="57"/>
        <v>N/A</v>
      </c>
      <c r="G167" s="29">
        <v>267491400</v>
      </c>
      <c r="H167" s="27" t="str">
        <f t="shared" si="58"/>
        <v>N/A</v>
      </c>
      <c r="I167" s="8">
        <v>-67.7</v>
      </c>
      <c r="J167" s="8">
        <v>-23</v>
      </c>
      <c r="K167" s="28" t="s">
        <v>734</v>
      </c>
      <c r="L167" s="105" t="str">
        <f t="shared" si="59"/>
        <v>Yes</v>
      </c>
    </row>
    <row r="168" spans="1:12" x14ac:dyDescent="0.2">
      <c r="A168" s="168" t="s">
        <v>1269</v>
      </c>
      <c r="B168" s="22" t="s">
        <v>213</v>
      </c>
      <c r="C168" s="29">
        <v>1955.8353224</v>
      </c>
      <c r="D168" s="27" t="str">
        <f t="shared" si="56"/>
        <v>N/A</v>
      </c>
      <c r="E168" s="29">
        <v>645.74653333000003</v>
      </c>
      <c r="F168" s="27" t="str">
        <f t="shared" si="57"/>
        <v>N/A</v>
      </c>
      <c r="G168" s="29">
        <v>534.90149497000004</v>
      </c>
      <c r="H168" s="27" t="str">
        <f t="shared" si="58"/>
        <v>N/A</v>
      </c>
      <c r="I168" s="8">
        <v>-67</v>
      </c>
      <c r="J168" s="8">
        <v>-17.2</v>
      </c>
      <c r="K168" s="28" t="s">
        <v>734</v>
      </c>
      <c r="L168" s="105" t="str">
        <f t="shared" si="59"/>
        <v>Yes</v>
      </c>
    </row>
    <row r="169" spans="1:12" ht="25.5" x14ac:dyDescent="0.2">
      <c r="A169" s="168" t="s">
        <v>1270</v>
      </c>
      <c r="B169" s="30" t="s">
        <v>213</v>
      </c>
      <c r="C169" s="10">
        <v>5134.5541211999998</v>
      </c>
      <c r="D169" s="7" t="str">
        <f t="shared" si="56"/>
        <v>N/A</v>
      </c>
      <c r="E169" s="10">
        <v>3527.8988146000002</v>
      </c>
      <c r="F169" s="7" t="str">
        <f t="shared" si="57"/>
        <v>N/A</v>
      </c>
      <c r="G169" s="10">
        <v>3581.4775509999999</v>
      </c>
      <c r="H169" s="7" t="str">
        <f t="shared" si="58"/>
        <v>N/A</v>
      </c>
      <c r="I169" s="8">
        <v>-31.3</v>
      </c>
      <c r="J169" s="8">
        <v>1.5189999999999999</v>
      </c>
      <c r="K169" s="30" t="s">
        <v>734</v>
      </c>
      <c r="L169" s="105" t="str">
        <f t="shared" si="59"/>
        <v>Yes</v>
      </c>
    </row>
    <row r="170" spans="1:12" ht="25.5" x14ac:dyDescent="0.2">
      <c r="A170" s="168" t="s">
        <v>1271</v>
      </c>
      <c r="B170" s="30" t="s">
        <v>213</v>
      </c>
      <c r="C170" s="10">
        <v>6919.7237693999996</v>
      </c>
      <c r="D170" s="7" t="str">
        <f t="shared" si="56"/>
        <v>N/A</v>
      </c>
      <c r="E170" s="10">
        <v>2271.0878808000002</v>
      </c>
      <c r="F170" s="7" t="str">
        <f t="shared" si="57"/>
        <v>N/A</v>
      </c>
      <c r="G170" s="10">
        <v>2169.4459536999998</v>
      </c>
      <c r="H170" s="7" t="str">
        <f t="shared" si="58"/>
        <v>N/A</v>
      </c>
      <c r="I170" s="8">
        <v>-67.2</v>
      </c>
      <c r="J170" s="8">
        <v>-4.4800000000000004</v>
      </c>
      <c r="K170" s="30" t="s">
        <v>734</v>
      </c>
      <c r="L170" s="105" t="str">
        <f t="shared" si="59"/>
        <v>Yes</v>
      </c>
    </row>
    <row r="171" spans="1:12" ht="25.5" x14ac:dyDescent="0.2">
      <c r="A171" s="168" t="s">
        <v>1272</v>
      </c>
      <c r="B171" s="30" t="s">
        <v>213</v>
      </c>
      <c r="C171" s="10">
        <v>875.85119662</v>
      </c>
      <c r="D171" s="7" t="str">
        <f t="shared" si="56"/>
        <v>N/A</v>
      </c>
      <c r="E171" s="10">
        <v>291.0896396</v>
      </c>
      <c r="F171" s="7" t="str">
        <f t="shared" si="57"/>
        <v>N/A</v>
      </c>
      <c r="G171" s="10">
        <v>181.62371388</v>
      </c>
      <c r="H171" s="7" t="str">
        <f t="shared" si="58"/>
        <v>N/A</v>
      </c>
      <c r="I171" s="8">
        <v>-66.8</v>
      </c>
      <c r="J171" s="8">
        <v>-37.6</v>
      </c>
      <c r="K171" s="30" t="s">
        <v>734</v>
      </c>
      <c r="L171" s="105" t="str">
        <f t="shared" si="59"/>
        <v>No</v>
      </c>
    </row>
    <row r="172" spans="1:12" ht="25.5" x14ac:dyDescent="0.2">
      <c r="A172" s="168" t="s">
        <v>1273</v>
      </c>
      <c r="B172" s="30" t="s">
        <v>213</v>
      </c>
      <c r="C172" s="10">
        <v>1814.7623681</v>
      </c>
      <c r="D172" s="7" t="str">
        <f t="shared" si="56"/>
        <v>N/A</v>
      </c>
      <c r="E172" s="10">
        <v>521.73021463999999</v>
      </c>
      <c r="F172" s="7" t="str">
        <f t="shared" si="57"/>
        <v>N/A</v>
      </c>
      <c r="G172" s="10">
        <v>463.81569395000002</v>
      </c>
      <c r="H172" s="7" t="str">
        <f t="shared" si="58"/>
        <v>N/A</v>
      </c>
      <c r="I172" s="8">
        <v>-71.3</v>
      </c>
      <c r="J172" s="8">
        <v>-11.1</v>
      </c>
      <c r="K172" s="30" t="s">
        <v>734</v>
      </c>
      <c r="L172" s="105" t="str">
        <f t="shared" si="59"/>
        <v>Yes</v>
      </c>
    </row>
    <row r="173" spans="1:12" ht="25.5" x14ac:dyDescent="0.2">
      <c r="A173" s="128" t="s">
        <v>543</v>
      </c>
      <c r="B173" s="92" t="s">
        <v>213</v>
      </c>
      <c r="C173" s="93">
        <v>172746501</v>
      </c>
      <c r="D173" s="94" t="str">
        <f>IF($B173="N/A","N/A",IF(C173&gt;10,"No",IF(C173&lt;-10,"No","Yes")))</f>
        <v>N/A</v>
      </c>
      <c r="E173" s="93">
        <v>66103244</v>
      </c>
      <c r="F173" s="94" t="str">
        <f>IF($B173="N/A","N/A",IF(E173&gt;10,"No",IF(E173&lt;-10,"No","Yes")))</f>
        <v>N/A</v>
      </c>
      <c r="G173" s="93">
        <v>60090391</v>
      </c>
      <c r="H173" s="94" t="str">
        <f>IF($B173="N/A","N/A",IF(G173&gt;10,"No",IF(G173&lt;-10,"No","Yes")))</f>
        <v>N/A</v>
      </c>
      <c r="I173" s="89">
        <v>-61.7</v>
      </c>
      <c r="J173" s="89">
        <v>-9.1</v>
      </c>
      <c r="K173" s="90" t="s">
        <v>734</v>
      </c>
      <c r="L173" s="107" t="str">
        <f>IF(J173="Div by 0", "N/A", IF(K173="N/A","N/A", IF(J173&gt;VALUE(MID(K173,1,2)), "No", IF(J173&lt;-1*VALUE(MID(K173,1,2)), "No", "Yes"))))</f>
        <v>Yes</v>
      </c>
    </row>
    <row r="174" spans="1:12" ht="25.5" x14ac:dyDescent="0.2">
      <c r="A174" s="128" t="s">
        <v>1274</v>
      </c>
      <c r="B174" s="30" t="s">
        <v>213</v>
      </c>
      <c r="C174" s="10">
        <v>21843996</v>
      </c>
      <c r="D174" s="7" t="str">
        <f t="shared" ref="D174:D181" si="64">IF($B174="N/A","N/A",IF(C174&gt;10,"No",IF(C174&lt;-10,"No","Yes")))</f>
        <v>N/A</v>
      </c>
      <c r="E174" s="10">
        <v>21397565</v>
      </c>
      <c r="F174" s="7" t="str">
        <f t="shared" ref="F174:F181" si="65">IF($B174="N/A","N/A",IF(E174&gt;10,"No",IF(E174&lt;-10,"No","Yes")))</f>
        <v>N/A</v>
      </c>
      <c r="G174" s="10">
        <v>19012319</v>
      </c>
      <c r="H174" s="7" t="str">
        <f t="shared" ref="H174:H181" si="66">IF($B174="N/A","N/A",IF(G174&gt;10,"No",IF(G174&lt;-10,"No","Yes")))</f>
        <v>N/A</v>
      </c>
      <c r="I174" s="8">
        <v>-2.04</v>
      </c>
      <c r="J174" s="8">
        <v>-11.1</v>
      </c>
      <c r="K174" s="30" t="s">
        <v>734</v>
      </c>
      <c r="L174" s="105" t="str">
        <f t="shared" ref="L174:L181" si="67">IF(J174="Div by 0", "N/A", IF(K174="N/A","N/A", IF(J174&gt;VALUE(MID(K174,1,2)), "No", IF(J174&lt;-1*VALUE(MID(K174,1,2)), "No", "Yes"))))</f>
        <v>Yes</v>
      </c>
    </row>
    <row r="175" spans="1:12" ht="25.5" x14ac:dyDescent="0.2">
      <c r="A175" s="128" t="s">
        <v>544</v>
      </c>
      <c r="B175" s="30" t="s">
        <v>213</v>
      </c>
      <c r="C175" s="10">
        <v>450398927</v>
      </c>
      <c r="D175" s="7" t="str">
        <f t="shared" si="64"/>
        <v>N/A</v>
      </c>
      <c r="E175" s="10">
        <v>39318217</v>
      </c>
      <c r="F175" s="7" t="str">
        <f t="shared" si="65"/>
        <v>N/A</v>
      </c>
      <c r="G175" s="10">
        <v>24714840</v>
      </c>
      <c r="H175" s="7" t="str">
        <f t="shared" si="66"/>
        <v>N/A</v>
      </c>
      <c r="I175" s="8">
        <v>-91.3</v>
      </c>
      <c r="J175" s="8">
        <v>-37.1</v>
      </c>
      <c r="K175" s="30" t="s">
        <v>734</v>
      </c>
      <c r="L175" s="105" t="str">
        <f t="shared" si="67"/>
        <v>No</v>
      </c>
    </row>
    <row r="176" spans="1:12" ht="25.5" x14ac:dyDescent="0.2">
      <c r="A176" s="128" t="s">
        <v>509</v>
      </c>
      <c r="B176" s="30" t="s">
        <v>213</v>
      </c>
      <c r="C176" s="10">
        <v>431697921</v>
      </c>
      <c r="D176" s="7" t="str">
        <f t="shared" si="64"/>
        <v>N/A</v>
      </c>
      <c r="E176" s="10">
        <v>220579694</v>
      </c>
      <c r="F176" s="7" t="str">
        <f t="shared" si="65"/>
        <v>N/A</v>
      </c>
      <c r="G176" s="10">
        <v>163673850</v>
      </c>
      <c r="H176" s="7" t="str">
        <f t="shared" si="66"/>
        <v>N/A</v>
      </c>
      <c r="I176" s="8">
        <v>-48.9</v>
      </c>
      <c r="J176" s="8">
        <v>-25.8</v>
      </c>
      <c r="K176" s="30" t="s">
        <v>734</v>
      </c>
      <c r="L176" s="105" t="str">
        <f t="shared" si="67"/>
        <v>Yes</v>
      </c>
    </row>
    <row r="177" spans="1:12" ht="25.5" x14ac:dyDescent="0.2">
      <c r="A177" s="128" t="s">
        <v>510</v>
      </c>
      <c r="B177" s="30" t="s">
        <v>213</v>
      </c>
      <c r="C177" s="10">
        <v>313.79927520000001</v>
      </c>
      <c r="D177" s="7" t="str">
        <f t="shared" si="64"/>
        <v>N/A</v>
      </c>
      <c r="E177" s="10">
        <v>122.87305104000001</v>
      </c>
      <c r="F177" s="7" t="str">
        <f t="shared" si="65"/>
        <v>N/A</v>
      </c>
      <c r="G177" s="10">
        <v>120.1625173</v>
      </c>
      <c r="H177" s="7" t="str">
        <f t="shared" si="66"/>
        <v>N/A</v>
      </c>
      <c r="I177" s="8">
        <v>-60.8</v>
      </c>
      <c r="J177" s="8">
        <v>-2.21</v>
      </c>
      <c r="K177" s="30" t="s">
        <v>734</v>
      </c>
      <c r="L177" s="105" t="str">
        <f t="shared" si="67"/>
        <v>Yes</v>
      </c>
    </row>
    <row r="178" spans="1:12" ht="25.5" x14ac:dyDescent="0.2">
      <c r="A178" s="128" t="s">
        <v>1275</v>
      </c>
      <c r="B178" s="22" t="s">
        <v>213</v>
      </c>
      <c r="C178" s="29">
        <v>39.680283379000002</v>
      </c>
      <c r="D178" s="27" t="str">
        <f t="shared" si="64"/>
        <v>N/A</v>
      </c>
      <c r="E178" s="29">
        <v>39.773904234</v>
      </c>
      <c r="F178" s="27" t="str">
        <f t="shared" si="65"/>
        <v>N/A</v>
      </c>
      <c r="G178" s="29">
        <v>38.018859132999999</v>
      </c>
      <c r="H178" s="27" t="str">
        <f t="shared" si="66"/>
        <v>N/A</v>
      </c>
      <c r="I178" s="8">
        <v>0.2359</v>
      </c>
      <c r="J178" s="8">
        <v>-4.41</v>
      </c>
      <c r="K178" s="28" t="s">
        <v>734</v>
      </c>
      <c r="L178" s="105" t="str">
        <f t="shared" si="67"/>
        <v>Yes</v>
      </c>
    </row>
    <row r="179" spans="1:12" ht="25.5" x14ac:dyDescent="0.2">
      <c r="A179" s="128" t="s">
        <v>511</v>
      </c>
      <c r="B179" s="22" t="s">
        <v>213</v>
      </c>
      <c r="C179" s="29">
        <v>818.16335513000001</v>
      </c>
      <c r="D179" s="27" t="str">
        <f t="shared" si="64"/>
        <v>N/A</v>
      </c>
      <c r="E179" s="29">
        <v>73.084904643000002</v>
      </c>
      <c r="F179" s="27" t="str">
        <f t="shared" si="65"/>
        <v>N/A</v>
      </c>
      <c r="G179" s="29">
        <v>49.422167829999999</v>
      </c>
      <c r="H179" s="27" t="str">
        <f t="shared" si="66"/>
        <v>N/A</v>
      </c>
      <c r="I179" s="8">
        <v>-91.1</v>
      </c>
      <c r="J179" s="8">
        <v>-32.4</v>
      </c>
      <c r="K179" s="28" t="s">
        <v>734</v>
      </c>
      <c r="L179" s="105" t="str">
        <f t="shared" si="67"/>
        <v>No</v>
      </c>
    </row>
    <row r="180" spans="1:12" ht="25.5" x14ac:dyDescent="0.2">
      <c r="A180" s="128" t="s">
        <v>512</v>
      </c>
      <c r="B180" s="22" t="s">
        <v>213</v>
      </c>
      <c r="C180" s="29">
        <v>784.19240872</v>
      </c>
      <c r="D180" s="27" t="str">
        <f t="shared" si="64"/>
        <v>N/A</v>
      </c>
      <c r="E180" s="29">
        <v>410.01467341</v>
      </c>
      <c r="F180" s="27" t="str">
        <f t="shared" si="65"/>
        <v>N/A</v>
      </c>
      <c r="G180" s="29">
        <v>327.29795071000001</v>
      </c>
      <c r="H180" s="27" t="str">
        <f t="shared" si="66"/>
        <v>N/A</v>
      </c>
      <c r="I180" s="8">
        <v>-47.7</v>
      </c>
      <c r="J180" s="8">
        <v>-20.2</v>
      </c>
      <c r="K180" s="28" t="s">
        <v>734</v>
      </c>
      <c r="L180" s="105" t="str">
        <f t="shared" si="67"/>
        <v>Yes</v>
      </c>
    </row>
    <row r="181" spans="1:12" ht="25.5" x14ac:dyDescent="0.2">
      <c r="A181" s="128" t="s">
        <v>1625</v>
      </c>
      <c r="B181" s="30" t="s">
        <v>213</v>
      </c>
      <c r="C181" s="9">
        <v>74.241961853000006</v>
      </c>
      <c r="D181" s="7" t="str">
        <f t="shared" si="64"/>
        <v>N/A</v>
      </c>
      <c r="E181" s="9">
        <v>80.833674114000004</v>
      </c>
      <c r="F181" s="7" t="str">
        <f t="shared" si="65"/>
        <v>N/A</v>
      </c>
      <c r="G181" s="9">
        <v>82.812012573999993</v>
      </c>
      <c r="H181" s="7" t="str">
        <f t="shared" si="66"/>
        <v>N/A</v>
      </c>
      <c r="I181" s="36">
        <v>8.8789999999999996</v>
      </c>
      <c r="J181" s="36">
        <v>2.4470000000000001</v>
      </c>
      <c r="K181" s="30" t="s">
        <v>734</v>
      </c>
      <c r="L181" s="105" t="str">
        <f t="shared" si="67"/>
        <v>Yes</v>
      </c>
    </row>
    <row r="182" spans="1:12" ht="25.5" x14ac:dyDescent="0.2">
      <c r="A182" s="128" t="s">
        <v>1626</v>
      </c>
      <c r="B182" s="95" t="s">
        <v>213</v>
      </c>
      <c r="C182" s="96">
        <v>51.539225422000001</v>
      </c>
      <c r="D182" s="91" t="str">
        <f t="shared" ref="D182" si="68">IF($B182="N/A","N/A",IF(C182&lt;0,"No","Yes"))</f>
        <v>N/A</v>
      </c>
      <c r="E182" s="96">
        <v>59.187129550999998</v>
      </c>
      <c r="F182" s="91" t="str">
        <f t="shared" ref="F182" si="69">IF($B182="N/A","N/A",IF(E182&lt;0,"No","Yes"))</f>
        <v>N/A</v>
      </c>
      <c r="G182" s="96">
        <v>53.724489796</v>
      </c>
      <c r="H182" s="91" t="str">
        <f t="shared" ref="H182" si="70">IF($B182="N/A","N/A",IF(G182&lt;0,"No","Yes"))</f>
        <v>N/A</v>
      </c>
      <c r="I182" s="97">
        <v>14.84</v>
      </c>
      <c r="J182" s="97">
        <v>-9.23</v>
      </c>
      <c r="K182" s="95" t="s">
        <v>734</v>
      </c>
      <c r="L182" s="107" t="str">
        <f t="shared" ref="L182" si="71">IF(J182="Div by 0", "N/A", IF(OR(J182="N/A",K182="N/A"),"N/A", IF(J182&gt;VALUE(MID(K182,1,2)), "No", IF(J182&lt;-1*VALUE(MID(K182,1,2)), "No", "Yes"))))</f>
        <v>Yes</v>
      </c>
    </row>
    <row r="183" spans="1:12" ht="25.5" x14ac:dyDescent="0.2">
      <c r="A183" s="128" t="s">
        <v>1627</v>
      </c>
      <c r="B183" s="3" t="s">
        <v>213</v>
      </c>
      <c r="C183" s="9">
        <v>83.212685281000006</v>
      </c>
      <c r="D183" s="5" t="str">
        <f t="shared" ref="D183:D185" si="72">IF($B183="N/A","N/A",IF(C183&lt;0,"No","Yes"))</f>
        <v>N/A</v>
      </c>
      <c r="E183" s="9">
        <v>88.476151295999998</v>
      </c>
      <c r="F183" s="5" t="str">
        <f t="shared" ref="F183:F185" si="73">IF($B183="N/A","N/A",IF(E183&lt;0,"No","Yes"))</f>
        <v>N/A</v>
      </c>
      <c r="G183" s="9">
        <v>88.583906013000004</v>
      </c>
      <c r="H183" s="5" t="str">
        <f t="shared" ref="H183:H185" si="74">IF($B183="N/A","N/A",IF(G183&lt;0,"No","Yes"))</f>
        <v>N/A</v>
      </c>
      <c r="I183" s="36">
        <v>6.3250000000000002</v>
      </c>
      <c r="J183" s="36">
        <v>0.12180000000000001</v>
      </c>
      <c r="K183" s="3" t="s">
        <v>734</v>
      </c>
      <c r="L183" s="105" t="str">
        <f t="shared" ref="L183:L213" si="75">IF(J183="Div by 0", "N/A", IF(OR(J183="N/A",K183="N/A"),"N/A", IF(J183&gt;VALUE(MID(K183,1,2)), "No", IF(J183&lt;-1*VALUE(MID(K183,1,2)), "No", "Yes"))))</f>
        <v>Yes</v>
      </c>
    </row>
    <row r="184" spans="1:12" ht="25.5" x14ac:dyDescent="0.2">
      <c r="A184" s="128" t="s">
        <v>1628</v>
      </c>
      <c r="B184" s="3" t="s">
        <v>213</v>
      </c>
      <c r="C184" s="9">
        <v>70.947237747000003</v>
      </c>
      <c r="D184" s="5" t="str">
        <f t="shared" si="72"/>
        <v>N/A</v>
      </c>
      <c r="E184" s="9">
        <v>78.327958214999995</v>
      </c>
      <c r="F184" s="5" t="str">
        <f t="shared" si="73"/>
        <v>N/A</v>
      </c>
      <c r="G184" s="9">
        <v>81.132216894999999</v>
      </c>
      <c r="H184" s="5" t="str">
        <f t="shared" si="74"/>
        <v>N/A</v>
      </c>
      <c r="I184" s="36">
        <v>10.4</v>
      </c>
      <c r="J184" s="36">
        <v>3.58</v>
      </c>
      <c r="K184" s="3" t="s">
        <v>734</v>
      </c>
      <c r="L184" s="105" t="str">
        <f t="shared" si="75"/>
        <v>Yes</v>
      </c>
    </row>
    <row r="185" spans="1:12" ht="25.5" x14ac:dyDescent="0.2">
      <c r="A185" s="128" t="s">
        <v>1629</v>
      </c>
      <c r="B185" s="3" t="s">
        <v>213</v>
      </c>
      <c r="C185" s="9">
        <v>80.894451782000004</v>
      </c>
      <c r="D185" s="5" t="str">
        <f t="shared" si="72"/>
        <v>N/A</v>
      </c>
      <c r="E185" s="9">
        <v>84.882044250999996</v>
      </c>
      <c r="F185" s="5" t="str">
        <f t="shared" si="73"/>
        <v>N/A</v>
      </c>
      <c r="G185" s="9">
        <v>85.538582059999996</v>
      </c>
      <c r="H185" s="5" t="str">
        <f t="shared" si="74"/>
        <v>N/A</v>
      </c>
      <c r="I185" s="36">
        <v>4.9290000000000003</v>
      </c>
      <c r="J185" s="36">
        <v>0.77349999999999997</v>
      </c>
      <c r="K185" s="3" t="s">
        <v>734</v>
      </c>
      <c r="L185" s="105" t="str">
        <f t="shared" si="75"/>
        <v>Yes</v>
      </c>
    </row>
    <row r="186" spans="1:12" ht="25.5" x14ac:dyDescent="0.2">
      <c r="A186" s="128" t="s">
        <v>1631</v>
      </c>
      <c r="B186" s="98" t="s">
        <v>213</v>
      </c>
      <c r="C186" s="96">
        <v>5.9040871934999997</v>
      </c>
      <c r="D186" s="88" t="str">
        <f>IF($B186="N/A","N/A",IF(C186&gt;10,"No",IF(C186&lt;-10,"No","Yes")))</f>
        <v>N/A</v>
      </c>
      <c r="E186" s="96">
        <v>8.2410126771000005</v>
      </c>
      <c r="F186" s="88" t="str">
        <f>IF($B186="N/A","N/A",IF(E186&gt;10,"No",IF(E186&lt;-10,"No","Yes")))</f>
        <v>N/A</v>
      </c>
      <c r="G186" s="96">
        <v>7.9805869508000002</v>
      </c>
      <c r="H186" s="88" t="str">
        <f>IF($B186="N/A","N/A",IF(G186&gt;10,"No",IF(G186&lt;-10,"No","Yes")))</f>
        <v>N/A</v>
      </c>
      <c r="I186" s="97">
        <v>39.58</v>
      </c>
      <c r="J186" s="97">
        <v>-3.16</v>
      </c>
      <c r="K186" s="98" t="s">
        <v>734</v>
      </c>
      <c r="L186" s="105" t="str">
        <f t="shared" si="75"/>
        <v>Yes</v>
      </c>
    </row>
    <row r="187" spans="1:12" ht="25.5" x14ac:dyDescent="0.2">
      <c r="A187" s="128" t="s">
        <v>1632</v>
      </c>
      <c r="B187" s="22" t="s">
        <v>213</v>
      </c>
      <c r="C187" s="9">
        <v>0.46085376929999999</v>
      </c>
      <c r="D187" s="27" t="str">
        <f t="shared" ref="D187:D213" si="76">IF($B187="N/A","N/A",IF(C187&gt;10,"No",IF(C187&lt;-10,"No","Yes")))</f>
        <v>N/A</v>
      </c>
      <c r="E187" s="9">
        <v>0.61098925609999999</v>
      </c>
      <c r="F187" s="27" t="str">
        <f t="shared" ref="F187:F213" si="77">IF($B187="N/A","N/A",IF(E187&gt;10,"No",IF(E187&lt;-10,"No","Yes")))</f>
        <v>N/A</v>
      </c>
      <c r="G187" s="9">
        <v>0.62150553119999996</v>
      </c>
      <c r="H187" s="27" t="str">
        <f t="shared" ref="H187:H213" si="78">IF($B187="N/A","N/A",IF(G187&gt;10,"No",IF(G187&lt;-10,"No","Yes")))</f>
        <v>N/A</v>
      </c>
      <c r="I187" s="36">
        <v>32.58</v>
      </c>
      <c r="J187" s="36">
        <v>1.7210000000000001</v>
      </c>
      <c r="K187" s="28" t="s">
        <v>734</v>
      </c>
      <c r="L187" s="105" t="str">
        <f t="shared" si="75"/>
        <v>Yes</v>
      </c>
    </row>
    <row r="188" spans="1:12" ht="25.5" x14ac:dyDescent="0.2">
      <c r="A188" s="128" t="s">
        <v>1633</v>
      </c>
      <c r="B188" s="22" t="s">
        <v>213</v>
      </c>
      <c r="C188" s="9">
        <v>0.39346049049999998</v>
      </c>
      <c r="D188" s="27" t="str">
        <f t="shared" si="76"/>
        <v>N/A</v>
      </c>
      <c r="E188" s="9">
        <v>0.49890330500000002</v>
      </c>
      <c r="F188" s="27" t="str">
        <f t="shared" si="77"/>
        <v>N/A</v>
      </c>
      <c r="G188" s="9">
        <v>0.50892264379999996</v>
      </c>
      <c r="H188" s="27" t="str">
        <f t="shared" si="78"/>
        <v>N/A</v>
      </c>
      <c r="I188" s="36">
        <v>26.8</v>
      </c>
      <c r="J188" s="36">
        <v>2.008</v>
      </c>
      <c r="K188" s="28" t="s">
        <v>734</v>
      </c>
      <c r="L188" s="105" t="str">
        <f t="shared" si="75"/>
        <v>Yes</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0</v>
      </c>
      <c r="D190" s="27" t="str">
        <f t="shared" si="76"/>
        <v>N/A</v>
      </c>
      <c r="E190" s="9">
        <v>4.0893713999999998E-3</v>
      </c>
      <c r="F190" s="27" t="str">
        <f t="shared" si="77"/>
        <v>N/A</v>
      </c>
      <c r="G190" s="9">
        <v>4.9992400999999999E-3</v>
      </c>
      <c r="H190" s="27" t="str">
        <f t="shared" si="78"/>
        <v>N/A</v>
      </c>
      <c r="I190" s="36" t="s">
        <v>1748</v>
      </c>
      <c r="J190" s="36">
        <v>22.25</v>
      </c>
      <c r="K190" s="28" t="s">
        <v>734</v>
      </c>
      <c r="L190" s="105" t="str">
        <f t="shared" si="75"/>
        <v>Yes</v>
      </c>
    </row>
    <row r="191" spans="1:12" ht="25.5" x14ac:dyDescent="0.2">
      <c r="A191" s="128" t="s">
        <v>1636</v>
      </c>
      <c r="B191" s="22" t="s">
        <v>213</v>
      </c>
      <c r="C191" s="9">
        <v>58.364214351000001</v>
      </c>
      <c r="D191" s="27" t="str">
        <f t="shared" si="76"/>
        <v>N/A</v>
      </c>
      <c r="E191" s="9">
        <v>66.386111008</v>
      </c>
      <c r="F191" s="27" t="str">
        <f t="shared" si="77"/>
        <v>N/A</v>
      </c>
      <c r="G191" s="9">
        <v>67.017213384000001</v>
      </c>
      <c r="H191" s="27" t="str">
        <f t="shared" si="78"/>
        <v>N/A</v>
      </c>
      <c r="I191" s="36">
        <v>13.74</v>
      </c>
      <c r="J191" s="36">
        <v>0.95069999999999999</v>
      </c>
      <c r="K191" s="28" t="s">
        <v>734</v>
      </c>
      <c r="L191" s="105" t="str">
        <f t="shared" si="75"/>
        <v>Yes</v>
      </c>
    </row>
    <row r="192" spans="1:12" ht="25.5" x14ac:dyDescent="0.2">
      <c r="A192" s="128" t="s">
        <v>1637</v>
      </c>
      <c r="B192" s="22" t="s">
        <v>213</v>
      </c>
      <c r="C192" s="9">
        <v>8.3560399600000002E-2</v>
      </c>
      <c r="D192" s="27" t="str">
        <f t="shared" si="76"/>
        <v>N/A</v>
      </c>
      <c r="E192" s="9">
        <v>0.39518197700000002</v>
      </c>
      <c r="F192" s="27" t="str">
        <f t="shared" si="77"/>
        <v>N/A</v>
      </c>
      <c r="G192" s="9">
        <v>21.735696174000001</v>
      </c>
      <c r="H192" s="27" t="str">
        <f t="shared" si="78"/>
        <v>N/A</v>
      </c>
      <c r="I192" s="36">
        <v>372.9</v>
      </c>
      <c r="J192" s="36">
        <v>5400</v>
      </c>
      <c r="K192" s="28" t="s">
        <v>734</v>
      </c>
      <c r="L192" s="105" t="str">
        <f t="shared" si="75"/>
        <v>No</v>
      </c>
    </row>
    <row r="193" spans="1:12" ht="25.5" x14ac:dyDescent="0.2">
      <c r="A193" s="128" t="s">
        <v>1638</v>
      </c>
      <c r="B193" s="22" t="s">
        <v>213</v>
      </c>
      <c r="C193" s="9">
        <v>9.9022706629999995</v>
      </c>
      <c r="D193" s="27" t="str">
        <f t="shared" si="76"/>
        <v>N/A</v>
      </c>
      <c r="E193" s="9">
        <v>17.126287222999999</v>
      </c>
      <c r="F193" s="27" t="str">
        <f t="shared" si="77"/>
        <v>N/A</v>
      </c>
      <c r="G193" s="9">
        <v>17.510938336999999</v>
      </c>
      <c r="H193" s="27" t="str">
        <f t="shared" si="78"/>
        <v>N/A</v>
      </c>
      <c r="I193" s="36">
        <v>72.95</v>
      </c>
      <c r="J193" s="36">
        <v>2.246</v>
      </c>
      <c r="K193" s="28" t="s">
        <v>734</v>
      </c>
      <c r="L193" s="105" t="str">
        <f t="shared" si="75"/>
        <v>Yes</v>
      </c>
    </row>
    <row r="194" spans="1:12" ht="25.5" x14ac:dyDescent="0.2">
      <c r="A194" s="128" t="s">
        <v>1639</v>
      </c>
      <c r="B194" s="22" t="s">
        <v>213</v>
      </c>
      <c r="C194" s="9">
        <v>36.006357856000001</v>
      </c>
      <c r="D194" s="27" t="str">
        <f t="shared" si="76"/>
        <v>N/A</v>
      </c>
      <c r="E194" s="9">
        <v>43.068329677999998</v>
      </c>
      <c r="F194" s="27" t="str">
        <f t="shared" si="77"/>
        <v>N/A</v>
      </c>
      <c r="G194" s="9">
        <v>44.542629519999998</v>
      </c>
      <c r="H194" s="27" t="str">
        <f t="shared" si="78"/>
        <v>N/A</v>
      </c>
      <c r="I194" s="36">
        <v>19.61</v>
      </c>
      <c r="J194" s="36">
        <v>3.423</v>
      </c>
      <c r="K194" s="28" t="s">
        <v>734</v>
      </c>
      <c r="L194" s="105" t="str">
        <f t="shared" si="75"/>
        <v>Yes</v>
      </c>
    </row>
    <row r="195" spans="1:12" ht="25.5" x14ac:dyDescent="0.2">
      <c r="A195" s="128" t="s">
        <v>1640</v>
      </c>
      <c r="B195" s="22" t="s">
        <v>213</v>
      </c>
      <c r="C195" s="9">
        <v>15.326430518</v>
      </c>
      <c r="D195" s="27" t="str">
        <f t="shared" si="76"/>
        <v>N/A</v>
      </c>
      <c r="E195" s="9">
        <v>20.963976356</v>
      </c>
      <c r="F195" s="27" t="str">
        <f t="shared" si="77"/>
        <v>N/A</v>
      </c>
      <c r="G195" s="9">
        <v>20.701653349000001</v>
      </c>
      <c r="H195" s="27" t="str">
        <f t="shared" si="78"/>
        <v>N/A</v>
      </c>
      <c r="I195" s="36">
        <v>36.78</v>
      </c>
      <c r="J195" s="36">
        <v>-1.25</v>
      </c>
      <c r="K195" s="28" t="s">
        <v>734</v>
      </c>
      <c r="L195" s="105" t="str">
        <f t="shared" si="75"/>
        <v>Yes</v>
      </c>
    </row>
    <row r="196" spans="1:12" ht="25.5" x14ac:dyDescent="0.2">
      <c r="A196" s="128" t="s">
        <v>1641</v>
      </c>
      <c r="B196" s="22" t="s">
        <v>213</v>
      </c>
      <c r="C196" s="9">
        <v>0.30626703</v>
      </c>
      <c r="D196" s="27" t="str">
        <f t="shared" si="76"/>
        <v>N/A</v>
      </c>
      <c r="E196" s="9">
        <v>0.37380571769999998</v>
      </c>
      <c r="F196" s="27" t="str">
        <f t="shared" si="77"/>
        <v>N/A</v>
      </c>
      <c r="G196" s="9">
        <v>0.329749878</v>
      </c>
      <c r="H196" s="27" t="str">
        <f t="shared" si="78"/>
        <v>N/A</v>
      </c>
      <c r="I196" s="36">
        <v>22.05</v>
      </c>
      <c r="J196" s="36">
        <v>-11.8</v>
      </c>
      <c r="K196" s="28" t="s">
        <v>734</v>
      </c>
      <c r="L196" s="105" t="str">
        <f t="shared" si="75"/>
        <v>Yes</v>
      </c>
    </row>
    <row r="197" spans="1:12" ht="25.5" x14ac:dyDescent="0.2">
      <c r="A197" s="128" t="s">
        <v>1642</v>
      </c>
      <c r="B197" s="22" t="s">
        <v>213</v>
      </c>
      <c r="C197" s="9">
        <v>46.131335149999998</v>
      </c>
      <c r="D197" s="27" t="str">
        <f t="shared" si="76"/>
        <v>N/A</v>
      </c>
      <c r="E197" s="9">
        <v>53.774675637999998</v>
      </c>
      <c r="F197" s="27" t="str">
        <f t="shared" si="77"/>
        <v>N/A</v>
      </c>
      <c r="G197" s="9">
        <v>55.176413185000001</v>
      </c>
      <c r="H197" s="27" t="str">
        <f t="shared" si="78"/>
        <v>N/A</v>
      </c>
      <c r="I197" s="36">
        <v>16.57</v>
      </c>
      <c r="J197" s="36">
        <v>2.6070000000000002</v>
      </c>
      <c r="K197" s="28" t="s">
        <v>734</v>
      </c>
      <c r="L197" s="105" t="str">
        <f t="shared" si="75"/>
        <v>Yes</v>
      </c>
    </row>
    <row r="198" spans="1:12" ht="25.5" x14ac:dyDescent="0.2">
      <c r="A198" s="128" t="s">
        <v>1643</v>
      </c>
      <c r="B198" s="22" t="s">
        <v>213</v>
      </c>
      <c r="C198" s="9">
        <v>34.634695731000001</v>
      </c>
      <c r="D198" s="27" t="str">
        <f t="shared" si="76"/>
        <v>N/A</v>
      </c>
      <c r="E198" s="9">
        <v>63.090821220000002</v>
      </c>
      <c r="F198" s="27" t="str">
        <f t="shared" si="77"/>
        <v>N/A</v>
      </c>
      <c r="G198" s="9">
        <v>64.980123020999997</v>
      </c>
      <c r="H198" s="27" t="str">
        <f t="shared" si="78"/>
        <v>N/A</v>
      </c>
      <c r="I198" s="36">
        <v>82.16</v>
      </c>
      <c r="J198" s="36">
        <v>2.9950000000000001</v>
      </c>
      <c r="K198" s="28" t="s">
        <v>734</v>
      </c>
      <c r="L198" s="105" t="str">
        <f t="shared" si="75"/>
        <v>Yes</v>
      </c>
    </row>
    <row r="199" spans="1:12" ht="25.5" x14ac:dyDescent="0.2">
      <c r="A199" s="128" t="s">
        <v>1644</v>
      </c>
      <c r="B199" s="22" t="s">
        <v>213</v>
      </c>
      <c r="C199" s="9">
        <v>24.897002725</v>
      </c>
      <c r="D199" s="27" t="str">
        <f t="shared" si="76"/>
        <v>N/A</v>
      </c>
      <c r="E199" s="9">
        <v>13.120190342000001</v>
      </c>
      <c r="F199" s="27" t="str">
        <f t="shared" si="77"/>
        <v>N/A</v>
      </c>
      <c r="G199" s="9">
        <v>9.0570233325</v>
      </c>
      <c r="H199" s="27" t="str">
        <f t="shared" si="78"/>
        <v>N/A</v>
      </c>
      <c r="I199" s="36">
        <v>-47.3</v>
      </c>
      <c r="J199" s="36">
        <v>-31</v>
      </c>
      <c r="K199" s="28" t="s">
        <v>734</v>
      </c>
      <c r="L199" s="105" t="str">
        <f t="shared" si="75"/>
        <v>No</v>
      </c>
    </row>
    <row r="200" spans="1:12" ht="25.5" x14ac:dyDescent="0.2">
      <c r="A200" s="128" t="s">
        <v>1645</v>
      </c>
      <c r="B200" s="22" t="s">
        <v>213</v>
      </c>
      <c r="C200" s="9">
        <v>5.289373297</v>
      </c>
      <c r="D200" s="27" t="str">
        <f t="shared" si="76"/>
        <v>N/A</v>
      </c>
      <c r="E200" s="9">
        <v>6.5809137886000002</v>
      </c>
      <c r="F200" s="27" t="str">
        <f t="shared" si="77"/>
        <v>N/A</v>
      </c>
      <c r="G200" s="9">
        <v>7.0849230917000003</v>
      </c>
      <c r="H200" s="27" t="str">
        <f t="shared" si="78"/>
        <v>N/A</v>
      </c>
      <c r="I200" s="36">
        <v>24.42</v>
      </c>
      <c r="J200" s="36">
        <v>7.6589999999999998</v>
      </c>
      <c r="K200" s="28" t="s">
        <v>734</v>
      </c>
      <c r="L200" s="105" t="str">
        <f t="shared" si="75"/>
        <v>Yes</v>
      </c>
    </row>
    <row r="201" spans="1:12" ht="25.5" x14ac:dyDescent="0.2">
      <c r="A201" s="128" t="s">
        <v>1646</v>
      </c>
      <c r="B201" s="22" t="s">
        <v>213</v>
      </c>
      <c r="C201" s="9">
        <v>1.8165299999999999E-4</v>
      </c>
      <c r="D201" s="27" t="str">
        <f t="shared" si="76"/>
        <v>N/A</v>
      </c>
      <c r="E201" s="9">
        <v>2.9183240999999999E-2</v>
      </c>
      <c r="F201" s="27" t="str">
        <f t="shared" si="77"/>
        <v>N/A</v>
      </c>
      <c r="G201" s="9">
        <v>5.45917021E-2</v>
      </c>
      <c r="H201" s="27" t="str">
        <f t="shared" si="78"/>
        <v>N/A</v>
      </c>
      <c r="I201" s="36">
        <v>15965</v>
      </c>
      <c r="J201" s="36">
        <v>87.07</v>
      </c>
      <c r="K201" s="28" t="s">
        <v>734</v>
      </c>
      <c r="L201" s="105" t="str">
        <f t="shared" si="75"/>
        <v>No</v>
      </c>
    </row>
    <row r="202" spans="1:12" ht="25.5" x14ac:dyDescent="0.2">
      <c r="A202" s="128" t="s">
        <v>1647</v>
      </c>
      <c r="B202" s="22" t="s">
        <v>213</v>
      </c>
      <c r="C202" s="9">
        <v>0</v>
      </c>
      <c r="D202" s="27" t="str">
        <f t="shared" si="76"/>
        <v>N/A</v>
      </c>
      <c r="E202" s="9">
        <v>0</v>
      </c>
      <c r="F202" s="27" t="str">
        <f t="shared" si="77"/>
        <v>N/A</v>
      </c>
      <c r="G202" s="9">
        <v>3.9993919999999999E-4</v>
      </c>
      <c r="H202" s="27" t="str">
        <f t="shared" si="78"/>
        <v>N/A</v>
      </c>
      <c r="I202" s="36" t="s">
        <v>1748</v>
      </c>
      <c r="J202" s="36" t="s">
        <v>1748</v>
      </c>
      <c r="K202" s="28" t="s">
        <v>734</v>
      </c>
      <c r="L202" s="105" t="str">
        <f t="shared" si="75"/>
        <v>N/A</v>
      </c>
    </row>
    <row r="203" spans="1:12" ht="25.5" x14ac:dyDescent="0.2">
      <c r="A203" s="128" t="s">
        <v>1648</v>
      </c>
      <c r="B203" s="22" t="s">
        <v>213</v>
      </c>
      <c r="C203" s="9">
        <v>0.18237965489999999</v>
      </c>
      <c r="D203" s="27" t="str">
        <f t="shared" si="76"/>
        <v>N/A</v>
      </c>
      <c r="E203" s="9">
        <v>0.90189226369999997</v>
      </c>
      <c r="F203" s="27" t="str">
        <f t="shared" si="77"/>
        <v>N/A</v>
      </c>
      <c r="G203" s="9">
        <v>0.54671689899999998</v>
      </c>
      <c r="H203" s="27" t="str">
        <f t="shared" si="78"/>
        <v>N/A</v>
      </c>
      <c r="I203" s="36">
        <v>394.5</v>
      </c>
      <c r="J203" s="36">
        <v>-39.4</v>
      </c>
      <c r="K203" s="28" t="s">
        <v>734</v>
      </c>
      <c r="L203" s="105" t="str">
        <f t="shared" si="75"/>
        <v>No</v>
      </c>
    </row>
    <row r="204" spans="1:12" ht="25.5" x14ac:dyDescent="0.2">
      <c r="A204" s="128" t="s">
        <v>1649</v>
      </c>
      <c r="B204" s="22" t="s">
        <v>213</v>
      </c>
      <c r="C204" s="9">
        <v>5.8468664849999996</v>
      </c>
      <c r="D204" s="27" t="str">
        <f t="shared" si="76"/>
        <v>N/A</v>
      </c>
      <c r="E204" s="9">
        <v>2.3848470203000001</v>
      </c>
      <c r="F204" s="27" t="str">
        <f t="shared" si="77"/>
        <v>N/A</v>
      </c>
      <c r="G204" s="9">
        <v>1.4859741318999999</v>
      </c>
      <c r="H204" s="27" t="str">
        <f t="shared" si="78"/>
        <v>N/A</v>
      </c>
      <c r="I204" s="36">
        <v>-59.2</v>
      </c>
      <c r="J204" s="36">
        <v>-37.700000000000003</v>
      </c>
      <c r="K204" s="28" t="s">
        <v>734</v>
      </c>
      <c r="L204" s="105" t="str">
        <f t="shared" si="75"/>
        <v>No</v>
      </c>
    </row>
    <row r="205" spans="1:12" ht="25.5" x14ac:dyDescent="0.2">
      <c r="A205" s="128" t="s">
        <v>1650</v>
      </c>
      <c r="B205" s="22" t="s">
        <v>213</v>
      </c>
      <c r="C205" s="9">
        <v>0</v>
      </c>
      <c r="D205" s="27" t="str">
        <f t="shared" si="76"/>
        <v>N/A</v>
      </c>
      <c r="E205" s="9">
        <v>0</v>
      </c>
      <c r="F205" s="27" t="str">
        <f t="shared" si="77"/>
        <v>N/A</v>
      </c>
      <c r="G205" s="9">
        <v>0</v>
      </c>
      <c r="H205" s="27" t="str">
        <f t="shared" si="78"/>
        <v>N/A</v>
      </c>
      <c r="I205" s="36" t="s">
        <v>1748</v>
      </c>
      <c r="J205" s="36" t="s">
        <v>1748</v>
      </c>
      <c r="K205" s="28" t="s">
        <v>734</v>
      </c>
      <c r="L205" s="105" t="str">
        <f t="shared" si="75"/>
        <v>N/A</v>
      </c>
    </row>
    <row r="206" spans="1:12" ht="25.5" x14ac:dyDescent="0.2">
      <c r="A206" s="128" t="s">
        <v>1651</v>
      </c>
      <c r="B206" s="22" t="s">
        <v>213</v>
      </c>
      <c r="C206" s="9">
        <v>12.641961853</v>
      </c>
      <c r="D206" s="27" t="str">
        <f t="shared" si="76"/>
        <v>N/A</v>
      </c>
      <c r="E206" s="9">
        <v>15.647793598</v>
      </c>
      <c r="F206" s="27" t="str">
        <f t="shared" si="77"/>
        <v>N/A</v>
      </c>
      <c r="G206" s="9">
        <v>17.908277942000002</v>
      </c>
      <c r="H206" s="27" t="str">
        <f t="shared" si="78"/>
        <v>N/A</v>
      </c>
      <c r="I206" s="36">
        <v>23.78</v>
      </c>
      <c r="J206" s="36">
        <v>14.45</v>
      </c>
      <c r="K206" s="28" t="s">
        <v>734</v>
      </c>
      <c r="L206" s="105" t="str">
        <f t="shared" si="75"/>
        <v>Yes</v>
      </c>
    </row>
    <row r="207" spans="1:12" ht="25.5" x14ac:dyDescent="0.2">
      <c r="A207" s="128" t="s">
        <v>1652</v>
      </c>
      <c r="B207" s="22" t="s">
        <v>213</v>
      </c>
      <c r="C207" s="9">
        <v>1.39872843E-2</v>
      </c>
      <c r="D207" s="27" t="str">
        <f t="shared" si="76"/>
        <v>N/A</v>
      </c>
      <c r="E207" s="9">
        <v>0</v>
      </c>
      <c r="F207" s="27" t="str">
        <f t="shared" si="77"/>
        <v>N/A</v>
      </c>
      <c r="G207" s="9">
        <v>0</v>
      </c>
      <c r="H207" s="27" t="str">
        <f t="shared" si="78"/>
        <v>N/A</v>
      </c>
      <c r="I207" s="36">
        <v>-100</v>
      </c>
      <c r="J207" s="36" t="s">
        <v>1748</v>
      </c>
      <c r="K207" s="28" t="s">
        <v>734</v>
      </c>
      <c r="L207" s="105" t="str">
        <f t="shared" si="75"/>
        <v>N/A</v>
      </c>
    </row>
    <row r="208" spans="1:12" ht="25.5" x14ac:dyDescent="0.2">
      <c r="A208" s="128" t="s">
        <v>1653</v>
      </c>
      <c r="B208" s="22" t="s">
        <v>213</v>
      </c>
      <c r="C208" s="9">
        <v>17.886466848000001</v>
      </c>
      <c r="D208" s="27" t="str">
        <f t="shared" si="76"/>
        <v>N/A</v>
      </c>
      <c r="E208" s="9">
        <v>22.719060188</v>
      </c>
      <c r="F208" s="27" t="str">
        <f t="shared" si="77"/>
        <v>N/A</v>
      </c>
      <c r="G208" s="9">
        <v>22.383597692999999</v>
      </c>
      <c r="H208" s="27" t="str">
        <f t="shared" si="78"/>
        <v>N/A</v>
      </c>
      <c r="I208" s="36">
        <v>27.02</v>
      </c>
      <c r="J208" s="36">
        <v>-1.48</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v>6.4332425068000001</v>
      </c>
      <c r="D210" s="27" t="str">
        <f t="shared" si="76"/>
        <v>N/A</v>
      </c>
      <c r="E210" s="9">
        <v>7.7761255064999997</v>
      </c>
      <c r="F210" s="27" t="str">
        <f t="shared" si="77"/>
        <v>N/A</v>
      </c>
      <c r="G210" s="9">
        <v>8.4215199290000005</v>
      </c>
      <c r="H210" s="27" t="str">
        <f t="shared" si="78"/>
        <v>N/A</v>
      </c>
      <c r="I210" s="36">
        <v>20.87</v>
      </c>
      <c r="J210" s="36">
        <v>8.3000000000000007</v>
      </c>
      <c r="K210" s="28" t="s">
        <v>734</v>
      </c>
      <c r="L210" s="105" t="str">
        <f t="shared" si="75"/>
        <v>Yes</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1748</v>
      </c>
      <c r="J211" s="36" t="s">
        <v>1748</v>
      </c>
      <c r="K211" s="28" t="s">
        <v>734</v>
      </c>
      <c r="L211" s="105" t="str">
        <f t="shared" si="75"/>
        <v>N/A</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1748</v>
      </c>
      <c r="J212" s="36" t="s">
        <v>1748</v>
      </c>
      <c r="K212" s="28" t="s">
        <v>734</v>
      </c>
      <c r="L212" s="105" t="str">
        <f t="shared" si="75"/>
        <v>N/A</v>
      </c>
    </row>
    <row r="213" spans="1:12" ht="38.25" x14ac:dyDescent="0.2">
      <c r="A213" s="129" t="s">
        <v>1630</v>
      </c>
      <c r="B213" s="113" t="s">
        <v>213</v>
      </c>
      <c r="C213" s="169">
        <v>0.62633969119999999</v>
      </c>
      <c r="D213" s="145" t="str">
        <f t="shared" si="76"/>
        <v>N/A</v>
      </c>
      <c r="E213" s="169">
        <v>0.7624818766</v>
      </c>
      <c r="F213" s="145" t="str">
        <f t="shared" si="77"/>
        <v>N/A</v>
      </c>
      <c r="G213" s="169">
        <v>0.702493221</v>
      </c>
      <c r="H213" s="145" t="str">
        <f t="shared" si="78"/>
        <v>N/A</v>
      </c>
      <c r="I213" s="170">
        <v>21.74</v>
      </c>
      <c r="J213" s="170">
        <v>-7.87</v>
      </c>
      <c r="K213" s="161" t="s">
        <v>734</v>
      </c>
      <c r="L213" s="116" t="str">
        <f t="shared" si="75"/>
        <v>Yes</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586248</v>
      </c>
      <c r="D6" s="7" t="str">
        <f t="shared" ref="D6:D39" si="0">IF($B6="N/A","N/A",IF(C6&gt;10,"No",IF(C6&lt;-10,"No","Yes")))</f>
        <v>N/A</v>
      </c>
      <c r="E6" s="1">
        <v>591241</v>
      </c>
      <c r="F6" s="7" t="str">
        <f t="shared" ref="F6:F39" si="1">IF($B6="N/A","N/A",IF(E6&gt;10,"No",IF(E6&lt;-10,"No","Yes")))</f>
        <v>N/A</v>
      </c>
      <c r="G6" s="1">
        <v>688282</v>
      </c>
      <c r="H6" s="7" t="str">
        <f t="shared" ref="H6:H39" si="2">IF($B6="N/A","N/A",IF(G6&gt;10,"No",IF(G6&lt;-10,"No","Yes")))</f>
        <v>N/A</v>
      </c>
      <c r="I6" s="36">
        <v>0.85170000000000001</v>
      </c>
      <c r="J6" s="36">
        <v>16.41</v>
      </c>
      <c r="K6" s="30" t="s">
        <v>734</v>
      </c>
      <c r="L6" s="105" t="str">
        <f t="shared" ref="L6:L39" si="3">IF(J6="Div by 0", "N/A", IF(K6="N/A","N/A", IF(J6&gt;VALUE(MID(K6,1,2)), "No", IF(J6&lt;-1*VALUE(MID(K6,1,2)), "No", "Yes"))))</f>
        <v>Yes</v>
      </c>
    </row>
    <row r="7" spans="1:12" x14ac:dyDescent="0.2">
      <c r="A7" s="138" t="s">
        <v>4</v>
      </c>
      <c r="B7" s="22" t="s">
        <v>213</v>
      </c>
      <c r="C7" s="23">
        <v>473372</v>
      </c>
      <c r="D7" s="27" t="str">
        <f t="shared" si="0"/>
        <v>N/A</v>
      </c>
      <c r="E7" s="23">
        <v>480566</v>
      </c>
      <c r="F7" s="27" t="str">
        <f t="shared" si="1"/>
        <v>N/A</v>
      </c>
      <c r="G7" s="23">
        <v>524581</v>
      </c>
      <c r="H7" s="27" t="str">
        <f t="shared" si="2"/>
        <v>N/A</v>
      </c>
      <c r="I7" s="8">
        <v>1.52</v>
      </c>
      <c r="J7" s="8">
        <v>9.1590000000000007</v>
      </c>
      <c r="K7" s="28" t="s">
        <v>734</v>
      </c>
      <c r="L7" s="105" t="str">
        <f t="shared" si="3"/>
        <v>Yes</v>
      </c>
    </row>
    <row r="8" spans="1:12" x14ac:dyDescent="0.2">
      <c r="A8" s="138" t="s">
        <v>359</v>
      </c>
      <c r="B8" s="22" t="s">
        <v>213</v>
      </c>
      <c r="C8" s="4">
        <v>80.746032396000004</v>
      </c>
      <c r="D8" s="27" t="str">
        <f>IF($B8="N/A","N/A",IF(C8&gt;10,"No",IF(C8&lt;-10,"No","Yes")))</f>
        <v>N/A</v>
      </c>
      <c r="E8" s="4">
        <v>81.280898989999997</v>
      </c>
      <c r="F8" s="27" t="str">
        <f t="shared" si="1"/>
        <v>N/A</v>
      </c>
      <c r="G8" s="4">
        <v>76.215998674999994</v>
      </c>
      <c r="H8" s="27" t="str">
        <f t="shared" si="2"/>
        <v>N/A</v>
      </c>
      <c r="I8" s="8">
        <v>0.66239999999999999</v>
      </c>
      <c r="J8" s="8">
        <v>-6.23</v>
      </c>
      <c r="K8" s="28" t="s">
        <v>734</v>
      </c>
      <c r="L8" s="105" t="str">
        <f t="shared" si="3"/>
        <v>Yes</v>
      </c>
    </row>
    <row r="9" spans="1:12" x14ac:dyDescent="0.2">
      <c r="A9" s="138" t="s">
        <v>83</v>
      </c>
      <c r="B9" s="22" t="s">
        <v>213</v>
      </c>
      <c r="C9" s="23">
        <v>491443.98</v>
      </c>
      <c r="D9" s="27" t="str">
        <f t="shared" si="0"/>
        <v>N/A</v>
      </c>
      <c r="E9" s="23">
        <v>517305.99</v>
      </c>
      <c r="F9" s="27" t="str">
        <f t="shared" si="1"/>
        <v>N/A</v>
      </c>
      <c r="G9" s="23">
        <v>610816.81000000006</v>
      </c>
      <c r="H9" s="27" t="str">
        <f t="shared" si="2"/>
        <v>N/A</v>
      </c>
      <c r="I9" s="8">
        <v>5.2619999999999996</v>
      </c>
      <c r="J9" s="8">
        <v>18.079999999999998</v>
      </c>
      <c r="K9" s="28" t="s">
        <v>734</v>
      </c>
      <c r="L9" s="105" t="str">
        <f t="shared" si="3"/>
        <v>Yes</v>
      </c>
    </row>
    <row r="10" spans="1:12" x14ac:dyDescent="0.2">
      <c r="A10" s="138" t="s">
        <v>100</v>
      </c>
      <c r="B10" s="22" t="s">
        <v>213</v>
      </c>
      <c r="C10" s="23">
        <v>1546</v>
      </c>
      <c r="D10" s="27" t="str">
        <f t="shared" si="0"/>
        <v>N/A</v>
      </c>
      <c r="E10" s="23">
        <v>1463</v>
      </c>
      <c r="F10" s="27" t="str">
        <f t="shared" si="1"/>
        <v>N/A</v>
      </c>
      <c r="G10" s="23">
        <v>1221</v>
      </c>
      <c r="H10" s="27" t="str">
        <f t="shared" si="2"/>
        <v>N/A</v>
      </c>
      <c r="I10" s="8">
        <v>-5.37</v>
      </c>
      <c r="J10" s="8">
        <v>-16.5</v>
      </c>
      <c r="K10" s="28" t="s">
        <v>734</v>
      </c>
      <c r="L10" s="105" t="str">
        <f t="shared" si="3"/>
        <v>Yes</v>
      </c>
    </row>
    <row r="11" spans="1:12" x14ac:dyDescent="0.2">
      <c r="A11" s="138" t="s">
        <v>975</v>
      </c>
      <c r="B11" s="22" t="s">
        <v>213</v>
      </c>
      <c r="C11" s="23">
        <v>489</v>
      </c>
      <c r="D11" s="27" t="str">
        <f t="shared" si="0"/>
        <v>N/A</v>
      </c>
      <c r="E11" s="23">
        <v>447</v>
      </c>
      <c r="F11" s="27" t="str">
        <f t="shared" si="1"/>
        <v>N/A</v>
      </c>
      <c r="G11" s="23">
        <v>405</v>
      </c>
      <c r="H11" s="27" t="str">
        <f t="shared" si="2"/>
        <v>N/A</v>
      </c>
      <c r="I11" s="8">
        <v>-8.59</v>
      </c>
      <c r="J11" s="8">
        <v>-9.4</v>
      </c>
      <c r="K11" s="28" t="s">
        <v>734</v>
      </c>
      <c r="L11" s="105" t="str">
        <f t="shared" si="3"/>
        <v>Yes</v>
      </c>
    </row>
    <row r="12" spans="1:12" x14ac:dyDescent="0.2">
      <c r="A12" s="138" t="s">
        <v>976</v>
      </c>
      <c r="B12" s="22" t="s">
        <v>213</v>
      </c>
      <c r="C12" s="23">
        <v>92</v>
      </c>
      <c r="D12" s="27" t="str">
        <f t="shared" si="0"/>
        <v>N/A</v>
      </c>
      <c r="E12" s="23">
        <v>81</v>
      </c>
      <c r="F12" s="27" t="str">
        <f t="shared" si="1"/>
        <v>N/A</v>
      </c>
      <c r="G12" s="23">
        <v>75</v>
      </c>
      <c r="H12" s="27" t="str">
        <f t="shared" si="2"/>
        <v>N/A</v>
      </c>
      <c r="I12" s="8">
        <v>-12</v>
      </c>
      <c r="J12" s="8">
        <v>-7.41</v>
      </c>
      <c r="K12" s="28" t="s">
        <v>734</v>
      </c>
      <c r="L12" s="105" t="str">
        <f t="shared" si="3"/>
        <v>Yes</v>
      </c>
    </row>
    <row r="13" spans="1:12" x14ac:dyDescent="0.2">
      <c r="A13" s="138" t="s">
        <v>977</v>
      </c>
      <c r="B13" s="22" t="s">
        <v>213</v>
      </c>
      <c r="C13" s="23">
        <v>11</v>
      </c>
      <c r="D13" s="27" t="str">
        <f t="shared" si="0"/>
        <v>N/A</v>
      </c>
      <c r="E13" s="23">
        <v>11</v>
      </c>
      <c r="F13" s="27" t="str">
        <f t="shared" si="1"/>
        <v>N/A</v>
      </c>
      <c r="G13" s="23">
        <v>11</v>
      </c>
      <c r="H13" s="27" t="str">
        <f t="shared" si="2"/>
        <v>N/A</v>
      </c>
      <c r="I13" s="8">
        <v>-27.3</v>
      </c>
      <c r="J13" s="8">
        <v>-12.5</v>
      </c>
      <c r="K13" s="28" t="s">
        <v>734</v>
      </c>
      <c r="L13" s="105" t="str">
        <f t="shared" si="3"/>
        <v>Yes</v>
      </c>
    </row>
    <row r="14" spans="1:12" x14ac:dyDescent="0.2">
      <c r="A14" s="138" t="s">
        <v>978</v>
      </c>
      <c r="B14" s="22" t="s">
        <v>213</v>
      </c>
      <c r="C14" s="23">
        <v>954</v>
      </c>
      <c r="D14" s="27" t="str">
        <f t="shared" si="0"/>
        <v>N/A</v>
      </c>
      <c r="E14" s="23">
        <v>927</v>
      </c>
      <c r="F14" s="27" t="str">
        <f t="shared" si="1"/>
        <v>N/A</v>
      </c>
      <c r="G14" s="23">
        <v>734</v>
      </c>
      <c r="H14" s="27" t="str">
        <f t="shared" si="2"/>
        <v>N/A</v>
      </c>
      <c r="I14" s="8">
        <v>-2.83</v>
      </c>
      <c r="J14" s="8">
        <v>-20.8</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69876</v>
      </c>
      <c r="D16" s="27" t="str">
        <f t="shared" si="0"/>
        <v>N/A</v>
      </c>
      <c r="E16" s="23">
        <v>69645</v>
      </c>
      <c r="F16" s="27" t="str">
        <f t="shared" si="1"/>
        <v>N/A</v>
      </c>
      <c r="G16" s="23">
        <v>69520</v>
      </c>
      <c r="H16" s="27" t="str">
        <f t="shared" si="2"/>
        <v>N/A</v>
      </c>
      <c r="I16" s="8">
        <v>-0.33100000000000002</v>
      </c>
      <c r="J16" s="8">
        <v>-0.17899999999999999</v>
      </c>
      <c r="K16" s="28" t="s">
        <v>734</v>
      </c>
      <c r="L16" s="105" t="str">
        <f t="shared" si="3"/>
        <v>Yes</v>
      </c>
    </row>
    <row r="17" spans="1:12" x14ac:dyDescent="0.2">
      <c r="A17" s="137" t="s">
        <v>980</v>
      </c>
      <c r="B17" s="22" t="s">
        <v>213</v>
      </c>
      <c r="C17" s="23">
        <v>58129</v>
      </c>
      <c r="D17" s="27" t="str">
        <f t="shared" si="0"/>
        <v>N/A</v>
      </c>
      <c r="E17" s="23">
        <v>59214</v>
      </c>
      <c r="F17" s="27" t="str">
        <f t="shared" si="1"/>
        <v>N/A</v>
      </c>
      <c r="G17" s="23">
        <v>61509</v>
      </c>
      <c r="H17" s="27" t="str">
        <f t="shared" si="2"/>
        <v>N/A</v>
      </c>
      <c r="I17" s="8">
        <v>1.867</v>
      </c>
      <c r="J17" s="8">
        <v>3.8759999999999999</v>
      </c>
      <c r="K17" s="28" t="s">
        <v>734</v>
      </c>
      <c r="L17" s="105" t="str">
        <f t="shared" si="3"/>
        <v>Yes</v>
      </c>
    </row>
    <row r="18" spans="1:12" x14ac:dyDescent="0.2">
      <c r="A18" s="137" t="s">
        <v>981</v>
      </c>
      <c r="B18" s="22" t="s">
        <v>213</v>
      </c>
      <c r="C18" s="23">
        <v>2086</v>
      </c>
      <c r="D18" s="27" t="str">
        <f t="shared" si="0"/>
        <v>N/A</v>
      </c>
      <c r="E18" s="23">
        <v>1585</v>
      </c>
      <c r="F18" s="27" t="str">
        <f t="shared" si="1"/>
        <v>N/A</v>
      </c>
      <c r="G18" s="23">
        <v>1074</v>
      </c>
      <c r="H18" s="27" t="str">
        <f t="shared" si="2"/>
        <v>N/A</v>
      </c>
      <c r="I18" s="8">
        <v>-24</v>
      </c>
      <c r="J18" s="8">
        <v>-32.200000000000003</v>
      </c>
      <c r="K18" s="28" t="s">
        <v>734</v>
      </c>
      <c r="L18" s="105" t="str">
        <f t="shared" si="3"/>
        <v>No</v>
      </c>
    </row>
    <row r="19" spans="1:12" x14ac:dyDescent="0.2">
      <c r="A19" s="137" t="s">
        <v>982</v>
      </c>
      <c r="B19" s="22" t="s">
        <v>213</v>
      </c>
      <c r="C19" s="23">
        <v>554</v>
      </c>
      <c r="D19" s="27" t="str">
        <f t="shared" si="0"/>
        <v>N/A</v>
      </c>
      <c r="E19" s="23">
        <v>465</v>
      </c>
      <c r="F19" s="27" t="str">
        <f t="shared" si="1"/>
        <v>N/A</v>
      </c>
      <c r="G19" s="23">
        <v>488</v>
      </c>
      <c r="H19" s="27" t="str">
        <f t="shared" si="2"/>
        <v>N/A</v>
      </c>
      <c r="I19" s="8">
        <v>-16.100000000000001</v>
      </c>
      <c r="J19" s="8">
        <v>4.9459999999999997</v>
      </c>
      <c r="K19" s="28" t="s">
        <v>734</v>
      </c>
      <c r="L19" s="105" t="str">
        <f t="shared" si="3"/>
        <v>Yes</v>
      </c>
    </row>
    <row r="20" spans="1:12" x14ac:dyDescent="0.2">
      <c r="A20" s="137" t="s">
        <v>983</v>
      </c>
      <c r="B20" s="22" t="s">
        <v>213</v>
      </c>
      <c r="C20" s="23">
        <v>9107</v>
      </c>
      <c r="D20" s="27" t="str">
        <f t="shared" si="0"/>
        <v>N/A</v>
      </c>
      <c r="E20" s="23">
        <v>8381</v>
      </c>
      <c r="F20" s="27" t="str">
        <f t="shared" si="1"/>
        <v>N/A</v>
      </c>
      <c r="G20" s="23">
        <v>6449</v>
      </c>
      <c r="H20" s="27" t="str">
        <f t="shared" si="2"/>
        <v>N/A</v>
      </c>
      <c r="I20" s="8">
        <v>-7.97</v>
      </c>
      <c r="J20" s="8">
        <v>-23.1</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387503</v>
      </c>
      <c r="D22" s="27" t="str">
        <f t="shared" si="0"/>
        <v>N/A</v>
      </c>
      <c r="E22" s="23">
        <v>388347</v>
      </c>
      <c r="F22" s="27" t="str">
        <f t="shared" si="1"/>
        <v>N/A</v>
      </c>
      <c r="G22" s="23">
        <v>419722</v>
      </c>
      <c r="H22" s="27" t="str">
        <f t="shared" si="2"/>
        <v>N/A</v>
      </c>
      <c r="I22" s="8">
        <v>0.21779999999999999</v>
      </c>
      <c r="J22" s="8">
        <v>8.0790000000000006</v>
      </c>
      <c r="K22" s="28" t="s">
        <v>734</v>
      </c>
      <c r="L22" s="105" t="str">
        <f t="shared" si="3"/>
        <v>Yes</v>
      </c>
    </row>
    <row r="23" spans="1:12" x14ac:dyDescent="0.2">
      <c r="A23" s="137" t="s">
        <v>985</v>
      </c>
      <c r="B23" s="22" t="s">
        <v>213</v>
      </c>
      <c r="C23" s="23">
        <v>27532</v>
      </c>
      <c r="D23" s="27" t="str">
        <f t="shared" si="0"/>
        <v>N/A</v>
      </c>
      <c r="E23" s="23">
        <v>24116</v>
      </c>
      <c r="F23" s="27" t="str">
        <f t="shared" si="1"/>
        <v>N/A</v>
      </c>
      <c r="G23" s="23">
        <v>23674</v>
      </c>
      <c r="H23" s="27" t="str">
        <f t="shared" si="2"/>
        <v>N/A</v>
      </c>
      <c r="I23" s="8">
        <v>-12.4</v>
      </c>
      <c r="J23" s="8">
        <v>-1.83</v>
      </c>
      <c r="K23" s="28" t="s">
        <v>734</v>
      </c>
      <c r="L23" s="105" t="str">
        <f t="shared" si="3"/>
        <v>Yes</v>
      </c>
    </row>
    <row r="24" spans="1:12" x14ac:dyDescent="0.2">
      <c r="A24" s="137" t="s">
        <v>986</v>
      </c>
      <c r="B24" s="22" t="s">
        <v>213</v>
      </c>
      <c r="C24" s="23">
        <v>2590</v>
      </c>
      <c r="D24" s="27" t="str">
        <f t="shared" si="0"/>
        <v>N/A</v>
      </c>
      <c r="E24" s="23">
        <v>2271</v>
      </c>
      <c r="F24" s="27" t="str">
        <f t="shared" si="1"/>
        <v>N/A</v>
      </c>
      <c r="G24" s="23">
        <v>2001</v>
      </c>
      <c r="H24" s="27" t="str">
        <f t="shared" si="2"/>
        <v>N/A</v>
      </c>
      <c r="I24" s="8">
        <v>-12.3</v>
      </c>
      <c r="J24" s="8">
        <v>-11.9</v>
      </c>
      <c r="K24" s="28" t="s">
        <v>734</v>
      </c>
      <c r="L24" s="105" t="str">
        <f t="shared" si="3"/>
        <v>Yes</v>
      </c>
    </row>
    <row r="25" spans="1:12" x14ac:dyDescent="0.2">
      <c r="A25" s="137" t="s">
        <v>987</v>
      </c>
      <c r="B25" s="22" t="s">
        <v>213</v>
      </c>
      <c r="C25" s="23">
        <v>272</v>
      </c>
      <c r="D25" s="27" t="str">
        <f t="shared" si="0"/>
        <v>N/A</v>
      </c>
      <c r="E25" s="23">
        <v>215</v>
      </c>
      <c r="F25" s="27" t="str">
        <f t="shared" si="1"/>
        <v>N/A</v>
      </c>
      <c r="G25" s="23">
        <v>122</v>
      </c>
      <c r="H25" s="27" t="str">
        <f t="shared" si="2"/>
        <v>N/A</v>
      </c>
      <c r="I25" s="8">
        <v>-21</v>
      </c>
      <c r="J25" s="8">
        <v>-43.3</v>
      </c>
      <c r="K25" s="28" t="s">
        <v>734</v>
      </c>
      <c r="L25" s="105" t="str">
        <f t="shared" si="3"/>
        <v>No</v>
      </c>
    </row>
    <row r="26" spans="1:12" x14ac:dyDescent="0.2">
      <c r="A26" s="137" t="s">
        <v>988</v>
      </c>
      <c r="B26" s="22" t="s">
        <v>213</v>
      </c>
      <c r="C26" s="23">
        <v>316670</v>
      </c>
      <c r="D26" s="27" t="str">
        <f t="shared" si="0"/>
        <v>N/A</v>
      </c>
      <c r="E26" s="23">
        <v>327233</v>
      </c>
      <c r="F26" s="27" t="str">
        <f t="shared" si="1"/>
        <v>N/A</v>
      </c>
      <c r="G26" s="23">
        <v>351922</v>
      </c>
      <c r="H26" s="27" t="str">
        <f t="shared" si="2"/>
        <v>N/A</v>
      </c>
      <c r="I26" s="8">
        <v>3.3359999999999999</v>
      </c>
      <c r="J26" s="8">
        <v>7.5449999999999999</v>
      </c>
      <c r="K26" s="28" t="s">
        <v>734</v>
      </c>
      <c r="L26" s="105" t="str">
        <f t="shared" si="3"/>
        <v>Yes</v>
      </c>
    </row>
    <row r="27" spans="1:12" x14ac:dyDescent="0.2">
      <c r="A27" s="137" t="s">
        <v>989</v>
      </c>
      <c r="B27" s="22" t="s">
        <v>213</v>
      </c>
      <c r="C27" s="23">
        <v>33947</v>
      </c>
      <c r="D27" s="27" t="str">
        <f t="shared" si="0"/>
        <v>N/A</v>
      </c>
      <c r="E27" s="23">
        <v>27980</v>
      </c>
      <c r="F27" s="27" t="str">
        <f t="shared" si="1"/>
        <v>N/A</v>
      </c>
      <c r="G27" s="23">
        <v>34554</v>
      </c>
      <c r="H27" s="27" t="str">
        <f t="shared" si="2"/>
        <v>N/A</v>
      </c>
      <c r="I27" s="8">
        <v>-17.600000000000001</v>
      </c>
      <c r="J27" s="8">
        <v>23.5</v>
      </c>
      <c r="K27" s="28" t="s">
        <v>734</v>
      </c>
      <c r="L27" s="105" t="str">
        <f t="shared" si="3"/>
        <v>Yes</v>
      </c>
    </row>
    <row r="28" spans="1:12" x14ac:dyDescent="0.2">
      <c r="A28" s="156" t="s">
        <v>990</v>
      </c>
      <c r="B28" s="22" t="s">
        <v>213</v>
      </c>
      <c r="C28" s="23">
        <v>6492</v>
      </c>
      <c r="D28" s="27" t="str">
        <f t="shared" si="0"/>
        <v>N/A</v>
      </c>
      <c r="E28" s="23">
        <v>6532</v>
      </c>
      <c r="F28" s="27" t="str">
        <f t="shared" si="1"/>
        <v>N/A</v>
      </c>
      <c r="G28" s="23">
        <v>7449</v>
      </c>
      <c r="H28" s="27" t="str">
        <f t="shared" si="2"/>
        <v>N/A</v>
      </c>
      <c r="I28" s="8">
        <v>0.61609999999999998</v>
      </c>
      <c r="J28" s="8">
        <v>14.04</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127323</v>
      </c>
      <c r="D30" s="27" t="str">
        <f t="shared" si="0"/>
        <v>N/A</v>
      </c>
      <c r="E30" s="23">
        <v>131786</v>
      </c>
      <c r="F30" s="27" t="str">
        <f t="shared" si="1"/>
        <v>N/A</v>
      </c>
      <c r="G30" s="23">
        <v>197819</v>
      </c>
      <c r="H30" s="27" t="str">
        <f t="shared" si="2"/>
        <v>N/A</v>
      </c>
      <c r="I30" s="8">
        <v>3.5049999999999999</v>
      </c>
      <c r="J30" s="8">
        <v>50.11</v>
      </c>
      <c r="K30" s="28" t="s">
        <v>734</v>
      </c>
      <c r="L30" s="105" t="str">
        <f t="shared" si="3"/>
        <v>No</v>
      </c>
    </row>
    <row r="31" spans="1:12" x14ac:dyDescent="0.2">
      <c r="A31" s="168" t="s">
        <v>992</v>
      </c>
      <c r="B31" s="22" t="s">
        <v>213</v>
      </c>
      <c r="C31" s="23">
        <v>21567</v>
      </c>
      <c r="D31" s="27" t="str">
        <f t="shared" si="0"/>
        <v>N/A</v>
      </c>
      <c r="E31" s="23">
        <v>20048</v>
      </c>
      <c r="F31" s="27" t="str">
        <f t="shared" si="1"/>
        <v>N/A</v>
      </c>
      <c r="G31" s="23">
        <v>31304</v>
      </c>
      <c r="H31" s="27" t="str">
        <f t="shared" si="2"/>
        <v>N/A</v>
      </c>
      <c r="I31" s="8">
        <v>-7.04</v>
      </c>
      <c r="J31" s="8">
        <v>56.15</v>
      </c>
      <c r="K31" s="28" t="s">
        <v>734</v>
      </c>
      <c r="L31" s="105" t="str">
        <f t="shared" si="3"/>
        <v>No</v>
      </c>
    </row>
    <row r="32" spans="1:12" x14ac:dyDescent="0.2">
      <c r="A32" s="168" t="s">
        <v>993</v>
      </c>
      <c r="B32" s="22" t="s">
        <v>213</v>
      </c>
      <c r="C32" s="23">
        <v>4636</v>
      </c>
      <c r="D32" s="27" t="str">
        <f t="shared" si="0"/>
        <v>N/A</v>
      </c>
      <c r="E32" s="23">
        <v>4412</v>
      </c>
      <c r="F32" s="27" t="str">
        <f t="shared" si="1"/>
        <v>N/A</v>
      </c>
      <c r="G32" s="23">
        <v>3558</v>
      </c>
      <c r="H32" s="27" t="str">
        <f t="shared" si="2"/>
        <v>N/A</v>
      </c>
      <c r="I32" s="8">
        <v>-4.83</v>
      </c>
      <c r="J32" s="8">
        <v>-19.399999999999999</v>
      </c>
      <c r="K32" s="28" t="s">
        <v>734</v>
      </c>
      <c r="L32" s="105" t="str">
        <f t="shared" si="3"/>
        <v>Yes</v>
      </c>
    </row>
    <row r="33" spans="1:12" x14ac:dyDescent="0.2">
      <c r="A33" s="168" t="s">
        <v>994</v>
      </c>
      <c r="B33" s="22" t="s">
        <v>213</v>
      </c>
      <c r="C33" s="23">
        <v>4848</v>
      </c>
      <c r="D33" s="27" t="str">
        <f t="shared" si="0"/>
        <v>N/A</v>
      </c>
      <c r="E33" s="23">
        <v>4015</v>
      </c>
      <c r="F33" s="27" t="str">
        <f t="shared" si="1"/>
        <v>N/A</v>
      </c>
      <c r="G33" s="23">
        <v>2236</v>
      </c>
      <c r="H33" s="27" t="str">
        <f t="shared" si="2"/>
        <v>N/A</v>
      </c>
      <c r="I33" s="8">
        <v>-17.2</v>
      </c>
      <c r="J33" s="8">
        <v>-44.3</v>
      </c>
      <c r="K33" s="28" t="s">
        <v>734</v>
      </c>
      <c r="L33" s="105" t="str">
        <f t="shared" si="3"/>
        <v>No</v>
      </c>
    </row>
    <row r="34" spans="1:12" x14ac:dyDescent="0.2">
      <c r="A34" s="168" t="s">
        <v>995</v>
      </c>
      <c r="B34" s="22" t="s">
        <v>213</v>
      </c>
      <c r="C34" s="23">
        <v>23193</v>
      </c>
      <c r="D34" s="27" t="str">
        <f t="shared" si="0"/>
        <v>N/A</v>
      </c>
      <c r="E34" s="23">
        <v>26112</v>
      </c>
      <c r="F34" s="27" t="str">
        <f t="shared" si="1"/>
        <v>N/A</v>
      </c>
      <c r="G34" s="23">
        <v>23179</v>
      </c>
      <c r="H34" s="27" t="str">
        <f t="shared" si="2"/>
        <v>N/A</v>
      </c>
      <c r="I34" s="8">
        <v>12.59</v>
      </c>
      <c r="J34" s="8">
        <v>-11.2</v>
      </c>
      <c r="K34" s="28" t="s">
        <v>734</v>
      </c>
      <c r="L34" s="105" t="str">
        <f t="shared" si="3"/>
        <v>Yes</v>
      </c>
    </row>
    <row r="35" spans="1:12" x14ac:dyDescent="0.2">
      <c r="A35" s="168" t="s">
        <v>996</v>
      </c>
      <c r="B35" s="22" t="s">
        <v>213</v>
      </c>
      <c r="C35" s="23">
        <v>10853</v>
      </c>
      <c r="D35" s="27" t="str">
        <f t="shared" si="0"/>
        <v>N/A</v>
      </c>
      <c r="E35" s="23">
        <v>11092</v>
      </c>
      <c r="F35" s="27" t="str">
        <f t="shared" si="1"/>
        <v>N/A</v>
      </c>
      <c r="G35" s="23">
        <v>99260</v>
      </c>
      <c r="H35" s="27" t="str">
        <f t="shared" si="2"/>
        <v>N/A</v>
      </c>
      <c r="I35" s="8">
        <v>2.202</v>
      </c>
      <c r="J35" s="8">
        <v>794.9</v>
      </c>
      <c r="K35" s="28" t="s">
        <v>734</v>
      </c>
      <c r="L35" s="105" t="str">
        <f t="shared" si="3"/>
        <v>No</v>
      </c>
    </row>
    <row r="36" spans="1:12" x14ac:dyDescent="0.2">
      <c r="A36" s="168" t="s">
        <v>997</v>
      </c>
      <c r="B36" s="22" t="s">
        <v>213</v>
      </c>
      <c r="C36" s="23">
        <v>62226</v>
      </c>
      <c r="D36" s="27" t="str">
        <f t="shared" si="0"/>
        <v>N/A</v>
      </c>
      <c r="E36" s="23">
        <v>66107</v>
      </c>
      <c r="F36" s="27" t="str">
        <f t="shared" si="1"/>
        <v>N/A</v>
      </c>
      <c r="G36" s="23">
        <v>38282</v>
      </c>
      <c r="H36" s="27" t="str">
        <f t="shared" si="2"/>
        <v>N/A</v>
      </c>
      <c r="I36" s="8">
        <v>6.2370000000000001</v>
      </c>
      <c r="J36" s="8">
        <v>-42.1</v>
      </c>
      <c r="K36" s="28" t="s">
        <v>734</v>
      </c>
      <c r="L36" s="105" t="str">
        <f t="shared" si="3"/>
        <v>No</v>
      </c>
    </row>
    <row r="37" spans="1:12" x14ac:dyDescent="0.2">
      <c r="A37" s="168" t="s">
        <v>122</v>
      </c>
      <c r="B37" s="22" t="s">
        <v>213</v>
      </c>
      <c r="C37" s="23">
        <v>1208</v>
      </c>
      <c r="D37" s="27" t="str">
        <f t="shared" si="0"/>
        <v>N/A</v>
      </c>
      <c r="E37" s="23">
        <v>1059</v>
      </c>
      <c r="F37" s="27" t="str">
        <f t="shared" si="1"/>
        <v>N/A</v>
      </c>
      <c r="G37" s="23">
        <v>1039</v>
      </c>
      <c r="H37" s="27" t="str">
        <f t="shared" si="2"/>
        <v>N/A</v>
      </c>
      <c r="I37" s="8">
        <v>-12.3</v>
      </c>
      <c r="J37" s="8">
        <v>-1.89</v>
      </c>
      <c r="K37" s="28" t="s">
        <v>734</v>
      </c>
      <c r="L37" s="105" t="str">
        <f t="shared" si="3"/>
        <v>Yes</v>
      </c>
    </row>
    <row r="38" spans="1:12" x14ac:dyDescent="0.2">
      <c r="A38" s="168" t="s">
        <v>84</v>
      </c>
      <c r="B38" s="22" t="s">
        <v>213</v>
      </c>
      <c r="C38" s="29">
        <v>1875204536</v>
      </c>
      <c r="D38" s="27" t="str">
        <f t="shared" si="0"/>
        <v>N/A</v>
      </c>
      <c r="E38" s="29">
        <v>1988245883</v>
      </c>
      <c r="F38" s="27" t="str">
        <f t="shared" si="1"/>
        <v>N/A</v>
      </c>
      <c r="G38" s="29">
        <v>2062314359</v>
      </c>
      <c r="H38" s="27" t="str">
        <f t="shared" si="2"/>
        <v>N/A</v>
      </c>
      <c r="I38" s="8">
        <v>6.0279999999999996</v>
      </c>
      <c r="J38" s="8">
        <v>3.7250000000000001</v>
      </c>
      <c r="K38" s="28" t="s">
        <v>734</v>
      </c>
      <c r="L38" s="105" t="str">
        <f t="shared" si="3"/>
        <v>Yes</v>
      </c>
    </row>
    <row r="39" spans="1:12" x14ac:dyDescent="0.2">
      <c r="A39" s="168" t="s">
        <v>1276</v>
      </c>
      <c r="B39" s="22" t="s">
        <v>213</v>
      </c>
      <c r="C39" s="29">
        <v>3198.6540439999999</v>
      </c>
      <c r="D39" s="27" t="str">
        <f t="shared" si="0"/>
        <v>N/A</v>
      </c>
      <c r="E39" s="29">
        <v>3362.8349235000001</v>
      </c>
      <c r="F39" s="27" t="str">
        <f t="shared" si="1"/>
        <v>N/A</v>
      </c>
      <c r="G39" s="29">
        <v>2996.3217969000002</v>
      </c>
      <c r="H39" s="27" t="str">
        <f t="shared" si="2"/>
        <v>N/A</v>
      </c>
      <c r="I39" s="8">
        <v>5.133</v>
      </c>
      <c r="J39" s="8">
        <v>-10.9</v>
      </c>
      <c r="K39" s="28" t="s">
        <v>734</v>
      </c>
      <c r="L39" s="105" t="str">
        <f t="shared" si="3"/>
        <v>Yes</v>
      </c>
    </row>
    <row r="40" spans="1:12" x14ac:dyDescent="0.2">
      <c r="A40" s="168" t="s">
        <v>1277</v>
      </c>
      <c r="B40" s="22" t="s">
        <v>213</v>
      </c>
      <c r="C40" s="29">
        <v>3961.3761186000002</v>
      </c>
      <c r="D40" s="27" t="str">
        <f>IF($B40="N/A","N/A",IF(C40&gt;10,"No",IF(C40&lt;-10,"No","Yes")))</f>
        <v>N/A</v>
      </c>
      <c r="E40" s="29">
        <v>4137.3003562000004</v>
      </c>
      <c r="F40" s="27" t="str">
        <f>IF($B40="N/A","N/A",IF(E40&gt;10,"No",IF(E40&lt;-10,"No","Yes")))</f>
        <v>N/A</v>
      </c>
      <c r="G40" s="29">
        <v>3931.3554227</v>
      </c>
      <c r="H40" s="27" t="str">
        <f>IF($B40="N/A","N/A",IF(G40&gt;10,"No",IF(G40&lt;-10,"No","Yes")))</f>
        <v>N/A</v>
      </c>
      <c r="I40" s="8">
        <v>4.4409999999999998</v>
      </c>
      <c r="J40" s="8">
        <v>-4.9800000000000004</v>
      </c>
      <c r="K40" s="28" t="s">
        <v>734</v>
      </c>
      <c r="L40" s="105" t="str">
        <f>IF(J40="Div by 0", "N/A", IF(K40="N/A","N/A", IF(J40&gt;VALUE(MID(K40,1,2)), "No", IF(J40&lt;-1*VALUE(MID(K40,1,2)), "No", "Yes"))))</f>
        <v>Yes</v>
      </c>
    </row>
    <row r="41" spans="1:12" x14ac:dyDescent="0.2">
      <c r="A41" s="168" t="s">
        <v>107</v>
      </c>
      <c r="B41" s="22" t="s">
        <v>213</v>
      </c>
      <c r="C41" s="29">
        <v>79370002</v>
      </c>
      <c r="D41" s="27" t="str">
        <f t="shared" ref="D41:D44" si="4">IF($B41="N/A","N/A",IF(C41&gt;10,"No",IF(C41&lt;-10,"No","Yes")))</f>
        <v>N/A</v>
      </c>
      <c r="E41" s="29">
        <v>94132792</v>
      </c>
      <c r="F41" s="27" t="str">
        <f t="shared" ref="F41:F44" si="5">IF($B41="N/A","N/A",IF(E41&gt;10,"No",IF(E41&lt;-10,"No","Yes")))</f>
        <v>N/A</v>
      </c>
      <c r="G41" s="29">
        <v>144358738</v>
      </c>
      <c r="H41" s="27" t="str">
        <f t="shared" ref="H41:H44" si="6">IF($B41="N/A","N/A",IF(G41&gt;10,"No",IF(G41&lt;-10,"No","Yes")))</f>
        <v>N/A</v>
      </c>
      <c r="I41" s="8">
        <v>18.600000000000001</v>
      </c>
      <c r="J41" s="8">
        <v>53.36</v>
      </c>
      <c r="K41" s="28" t="s">
        <v>734</v>
      </c>
      <c r="L41" s="105" t="str">
        <f t="shared" ref="L41:L43" si="7">IF(J41="Div by 0", "N/A", IF(K41="N/A","N/A", IF(J41&gt;VALUE(MID(K41,1,2)), "No", IF(J41&lt;-1*VALUE(MID(K41,1,2)), "No", "Yes"))))</f>
        <v>No</v>
      </c>
    </row>
    <row r="42" spans="1:12" x14ac:dyDescent="0.2">
      <c r="A42" s="168" t="s">
        <v>158</v>
      </c>
      <c r="B42" s="30" t="s">
        <v>217</v>
      </c>
      <c r="C42" s="1">
        <v>18874</v>
      </c>
      <c r="D42" s="27" t="str">
        <f>IF($B42="N/A","N/A",IF(C42&gt;0,"No",IF(C42&lt;0,"No","Yes")))</f>
        <v>No</v>
      </c>
      <c r="E42" s="1">
        <v>423</v>
      </c>
      <c r="F42" s="27" t="str">
        <f>IF($B42="N/A","N/A",IF(E42&gt;0,"No",IF(E42&lt;0,"No","Yes")))</f>
        <v>No</v>
      </c>
      <c r="G42" s="1">
        <v>2954</v>
      </c>
      <c r="H42" s="27" t="str">
        <f>IF($B42="N/A","N/A",IF(G42&gt;0,"No",IF(G42&lt;0,"No","Yes")))</f>
        <v>No</v>
      </c>
      <c r="I42" s="8">
        <v>-97.8</v>
      </c>
      <c r="J42" s="8">
        <v>598.29999999999995</v>
      </c>
      <c r="K42" s="28" t="s">
        <v>734</v>
      </c>
      <c r="L42" s="105" t="str">
        <f t="shared" si="7"/>
        <v>No</v>
      </c>
    </row>
    <row r="43" spans="1:12" x14ac:dyDescent="0.2">
      <c r="A43" s="168" t="s">
        <v>156</v>
      </c>
      <c r="B43" s="22" t="s">
        <v>213</v>
      </c>
      <c r="C43" s="29">
        <v>5981090</v>
      </c>
      <c r="D43" s="27" t="str">
        <f t="shared" si="4"/>
        <v>N/A</v>
      </c>
      <c r="E43" s="29">
        <v>625908</v>
      </c>
      <c r="F43" s="27" t="str">
        <f t="shared" si="5"/>
        <v>N/A</v>
      </c>
      <c r="G43" s="29">
        <v>7434312</v>
      </c>
      <c r="H43" s="27" t="str">
        <f t="shared" si="6"/>
        <v>N/A</v>
      </c>
      <c r="I43" s="8">
        <v>-89.5</v>
      </c>
      <c r="J43" s="8">
        <v>1088</v>
      </c>
      <c r="K43" s="28" t="s">
        <v>734</v>
      </c>
      <c r="L43" s="105" t="str">
        <f t="shared" si="7"/>
        <v>No</v>
      </c>
    </row>
    <row r="44" spans="1:12" x14ac:dyDescent="0.2">
      <c r="A44" s="168" t="s">
        <v>1278</v>
      </c>
      <c r="B44" s="22" t="s">
        <v>213</v>
      </c>
      <c r="C44" s="29">
        <v>316.89572958000002</v>
      </c>
      <c r="D44" s="27" t="str">
        <f t="shared" si="4"/>
        <v>N/A</v>
      </c>
      <c r="E44" s="29">
        <v>1479.6879432999999</v>
      </c>
      <c r="F44" s="27" t="str">
        <f t="shared" si="5"/>
        <v>N/A</v>
      </c>
      <c r="G44" s="29">
        <v>2516.6932972</v>
      </c>
      <c r="H44" s="27" t="str">
        <f t="shared" si="6"/>
        <v>N/A</v>
      </c>
      <c r="I44" s="8">
        <v>366.9</v>
      </c>
      <c r="J44" s="8">
        <v>70.08</v>
      </c>
      <c r="K44" s="28" t="s">
        <v>734</v>
      </c>
      <c r="L44" s="105" t="str">
        <f>IF(J44="Div by 0", "N/A", IF(OR(J44="N/A",K44="N/A"),"N/A", IF(J44&gt;VALUE(MID(K44,1,2)), "No", IF(J44&lt;-1*VALUE(MID(K44,1,2)), "No", "Yes"))))</f>
        <v>No</v>
      </c>
    </row>
    <row r="45" spans="1:12" x14ac:dyDescent="0.2">
      <c r="A45" s="168" t="s">
        <v>1279</v>
      </c>
      <c r="B45" s="22" t="s">
        <v>213</v>
      </c>
      <c r="C45" s="29">
        <v>18964.186934000001</v>
      </c>
      <c r="D45" s="27" t="str">
        <f t="shared" ref="D45:D71" si="8">IF($B45="N/A","N/A",IF(C45&gt;10,"No",IF(C45&lt;-10,"No","Yes")))</f>
        <v>N/A</v>
      </c>
      <c r="E45" s="29">
        <v>19587.011620000001</v>
      </c>
      <c r="F45" s="27" t="str">
        <f t="shared" ref="F45:F71" si="9">IF($B45="N/A","N/A",IF(E45&gt;10,"No",IF(E45&lt;-10,"No","Yes")))</f>
        <v>N/A</v>
      </c>
      <c r="G45" s="29">
        <v>24771.051597000001</v>
      </c>
      <c r="H45" s="27" t="str">
        <f t="shared" ref="H45:H71" si="10">IF($B45="N/A","N/A",IF(G45&gt;10,"No",IF(G45&lt;-10,"No","Yes")))</f>
        <v>N/A</v>
      </c>
      <c r="I45" s="8">
        <v>3.2839999999999998</v>
      </c>
      <c r="J45" s="8">
        <v>26.47</v>
      </c>
      <c r="K45" s="28" t="s">
        <v>734</v>
      </c>
      <c r="L45" s="105" t="str">
        <f t="shared" ref="L45:L71" si="11">IF(J45="Div by 0", "N/A", IF(K45="N/A","N/A", IF(J45&gt;VALUE(MID(K45,1,2)), "No", IF(J45&lt;-1*VALUE(MID(K45,1,2)), "No", "Yes"))))</f>
        <v>Yes</v>
      </c>
    </row>
    <row r="46" spans="1:12" x14ac:dyDescent="0.2">
      <c r="A46" s="168" t="s">
        <v>1280</v>
      </c>
      <c r="B46" s="22" t="s">
        <v>213</v>
      </c>
      <c r="C46" s="29">
        <v>12440.501022</v>
      </c>
      <c r="D46" s="27" t="str">
        <f t="shared" si="8"/>
        <v>N/A</v>
      </c>
      <c r="E46" s="29">
        <v>11880.47651</v>
      </c>
      <c r="F46" s="27" t="str">
        <f t="shared" si="9"/>
        <v>N/A</v>
      </c>
      <c r="G46" s="29">
        <v>13900.385184999999</v>
      </c>
      <c r="H46" s="27" t="str">
        <f t="shared" si="10"/>
        <v>N/A</v>
      </c>
      <c r="I46" s="8">
        <v>-4.5</v>
      </c>
      <c r="J46" s="8">
        <v>17</v>
      </c>
      <c r="K46" s="28" t="s">
        <v>734</v>
      </c>
      <c r="L46" s="105" t="str">
        <f t="shared" si="11"/>
        <v>Yes</v>
      </c>
    </row>
    <row r="47" spans="1:12" x14ac:dyDescent="0.2">
      <c r="A47" s="168" t="s">
        <v>1281</v>
      </c>
      <c r="B47" s="22" t="s">
        <v>213</v>
      </c>
      <c r="C47" s="29">
        <v>15063</v>
      </c>
      <c r="D47" s="27" t="str">
        <f t="shared" si="8"/>
        <v>N/A</v>
      </c>
      <c r="E47" s="29">
        <v>17273.987654</v>
      </c>
      <c r="F47" s="27" t="str">
        <f t="shared" si="9"/>
        <v>N/A</v>
      </c>
      <c r="G47" s="29">
        <v>17379.586667</v>
      </c>
      <c r="H47" s="27" t="str">
        <f t="shared" si="10"/>
        <v>N/A</v>
      </c>
      <c r="I47" s="8">
        <v>14.68</v>
      </c>
      <c r="J47" s="8">
        <v>0.61129999999999995</v>
      </c>
      <c r="K47" s="28" t="s">
        <v>734</v>
      </c>
      <c r="L47" s="105" t="str">
        <f t="shared" si="11"/>
        <v>Yes</v>
      </c>
    </row>
    <row r="48" spans="1:12" x14ac:dyDescent="0.2">
      <c r="A48" s="168" t="s">
        <v>1282</v>
      </c>
      <c r="B48" s="22" t="s">
        <v>213</v>
      </c>
      <c r="C48" s="29">
        <v>7962</v>
      </c>
      <c r="D48" s="27" t="str">
        <f t="shared" si="8"/>
        <v>N/A</v>
      </c>
      <c r="E48" s="29">
        <v>539.625</v>
      </c>
      <c r="F48" s="27" t="str">
        <f t="shared" si="9"/>
        <v>N/A</v>
      </c>
      <c r="G48" s="29">
        <v>302.71428571000001</v>
      </c>
      <c r="H48" s="27" t="str">
        <f t="shared" si="10"/>
        <v>N/A</v>
      </c>
      <c r="I48" s="8">
        <v>-93.2</v>
      </c>
      <c r="J48" s="8">
        <v>-43.9</v>
      </c>
      <c r="K48" s="28" t="s">
        <v>734</v>
      </c>
      <c r="L48" s="105" t="str">
        <f t="shared" si="11"/>
        <v>No</v>
      </c>
    </row>
    <row r="49" spans="1:12" x14ac:dyDescent="0.2">
      <c r="A49" s="168" t="s">
        <v>1283</v>
      </c>
      <c r="B49" s="22" t="s">
        <v>213</v>
      </c>
      <c r="C49" s="29">
        <v>22811.163521999999</v>
      </c>
      <c r="D49" s="27" t="str">
        <f t="shared" si="8"/>
        <v>N/A</v>
      </c>
      <c r="E49" s="29">
        <v>23669.595469</v>
      </c>
      <c r="F49" s="27" t="str">
        <f t="shared" si="9"/>
        <v>N/A</v>
      </c>
      <c r="G49" s="29">
        <v>31757.779291999999</v>
      </c>
      <c r="H49" s="27" t="str">
        <f t="shared" si="10"/>
        <v>N/A</v>
      </c>
      <c r="I49" s="8">
        <v>3.7629999999999999</v>
      </c>
      <c r="J49" s="8">
        <v>34.17</v>
      </c>
      <c r="K49" s="28" t="s">
        <v>734</v>
      </c>
      <c r="L49" s="105" t="str">
        <f t="shared" si="11"/>
        <v>No</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15395.555055000001</v>
      </c>
      <c r="D51" s="27" t="str">
        <f t="shared" si="8"/>
        <v>N/A</v>
      </c>
      <c r="E51" s="29">
        <v>16259.238337000001</v>
      </c>
      <c r="F51" s="27" t="str">
        <f t="shared" si="9"/>
        <v>N/A</v>
      </c>
      <c r="G51" s="29">
        <v>16570.736752000001</v>
      </c>
      <c r="H51" s="27" t="str">
        <f t="shared" si="10"/>
        <v>N/A</v>
      </c>
      <c r="I51" s="8">
        <v>5.61</v>
      </c>
      <c r="J51" s="8">
        <v>1.9159999999999999</v>
      </c>
      <c r="K51" s="28" t="s">
        <v>734</v>
      </c>
      <c r="L51" s="105" t="str">
        <f t="shared" si="11"/>
        <v>Yes</v>
      </c>
    </row>
    <row r="52" spans="1:12" x14ac:dyDescent="0.2">
      <c r="A52" s="168" t="s">
        <v>1286</v>
      </c>
      <c r="B52" s="22" t="s">
        <v>213</v>
      </c>
      <c r="C52" s="29">
        <v>15027.769358</v>
      </c>
      <c r="D52" s="27" t="str">
        <f t="shared" si="8"/>
        <v>N/A</v>
      </c>
      <c r="E52" s="29">
        <v>15534.287871</v>
      </c>
      <c r="F52" s="27" t="str">
        <f t="shared" si="9"/>
        <v>N/A</v>
      </c>
      <c r="G52" s="29">
        <v>15555.970769</v>
      </c>
      <c r="H52" s="27" t="str">
        <f t="shared" si="10"/>
        <v>N/A</v>
      </c>
      <c r="I52" s="8">
        <v>3.371</v>
      </c>
      <c r="J52" s="8">
        <v>0.1396</v>
      </c>
      <c r="K52" s="28" t="s">
        <v>734</v>
      </c>
      <c r="L52" s="105" t="str">
        <f t="shared" si="11"/>
        <v>Yes</v>
      </c>
    </row>
    <row r="53" spans="1:12" x14ac:dyDescent="0.2">
      <c r="A53" s="168" t="s">
        <v>1287</v>
      </c>
      <c r="B53" s="22" t="s">
        <v>213</v>
      </c>
      <c r="C53" s="29">
        <v>11189.439597000001</v>
      </c>
      <c r="D53" s="27" t="str">
        <f t="shared" si="8"/>
        <v>N/A</v>
      </c>
      <c r="E53" s="29">
        <v>12960.924921</v>
      </c>
      <c r="F53" s="27" t="str">
        <f t="shared" si="9"/>
        <v>N/A</v>
      </c>
      <c r="G53" s="29">
        <v>14292.802607</v>
      </c>
      <c r="H53" s="27" t="str">
        <f t="shared" si="10"/>
        <v>N/A</v>
      </c>
      <c r="I53" s="8">
        <v>15.83</v>
      </c>
      <c r="J53" s="8">
        <v>10.28</v>
      </c>
      <c r="K53" s="28" t="s">
        <v>734</v>
      </c>
      <c r="L53" s="105" t="str">
        <f t="shared" si="11"/>
        <v>Yes</v>
      </c>
    </row>
    <row r="54" spans="1:12" x14ac:dyDescent="0.2">
      <c r="A54" s="168" t="s">
        <v>1288</v>
      </c>
      <c r="B54" s="22" t="s">
        <v>213</v>
      </c>
      <c r="C54" s="29">
        <v>11111.301444000001</v>
      </c>
      <c r="D54" s="27" t="str">
        <f t="shared" si="8"/>
        <v>N/A</v>
      </c>
      <c r="E54" s="29">
        <v>12525.124731</v>
      </c>
      <c r="F54" s="27" t="str">
        <f t="shared" si="9"/>
        <v>N/A</v>
      </c>
      <c r="G54" s="29">
        <v>14666.122950999999</v>
      </c>
      <c r="H54" s="27" t="str">
        <f t="shared" si="10"/>
        <v>N/A</v>
      </c>
      <c r="I54" s="8">
        <v>12.72</v>
      </c>
      <c r="J54" s="8">
        <v>17.09</v>
      </c>
      <c r="K54" s="28" t="s">
        <v>734</v>
      </c>
      <c r="L54" s="105" t="str">
        <f t="shared" si="11"/>
        <v>Yes</v>
      </c>
    </row>
    <row r="55" spans="1:12" x14ac:dyDescent="0.2">
      <c r="A55" s="168" t="s">
        <v>1663</v>
      </c>
      <c r="B55" s="22" t="s">
        <v>213</v>
      </c>
      <c r="C55" s="29">
        <v>18967.142638000001</v>
      </c>
      <c r="D55" s="27" t="str">
        <f t="shared" si="8"/>
        <v>N/A</v>
      </c>
      <c r="E55" s="29">
        <v>22212.156425000001</v>
      </c>
      <c r="F55" s="27" t="str">
        <f t="shared" si="9"/>
        <v>N/A</v>
      </c>
      <c r="G55" s="29">
        <v>26772.813614999999</v>
      </c>
      <c r="H55" s="27" t="str">
        <f t="shared" si="10"/>
        <v>N/A</v>
      </c>
      <c r="I55" s="8">
        <v>17.11</v>
      </c>
      <c r="J55" s="8">
        <v>20.53</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1424.1494697999999</v>
      </c>
      <c r="D57" s="27" t="str">
        <f t="shared" si="8"/>
        <v>N/A</v>
      </c>
      <c r="E57" s="29">
        <v>1521.4214477999999</v>
      </c>
      <c r="F57" s="27" t="str">
        <f t="shared" si="9"/>
        <v>N/A</v>
      </c>
      <c r="G57" s="29">
        <v>1474.8493217</v>
      </c>
      <c r="H57" s="27" t="str">
        <f t="shared" si="10"/>
        <v>N/A</v>
      </c>
      <c r="I57" s="8">
        <v>6.83</v>
      </c>
      <c r="J57" s="8">
        <v>-3.06</v>
      </c>
      <c r="K57" s="28" t="s">
        <v>734</v>
      </c>
      <c r="L57" s="105" t="str">
        <f t="shared" si="11"/>
        <v>Yes</v>
      </c>
    </row>
    <row r="58" spans="1:12" x14ac:dyDescent="0.2">
      <c r="A58" s="168" t="s">
        <v>1290</v>
      </c>
      <c r="B58" s="22" t="s">
        <v>213</v>
      </c>
      <c r="C58" s="29">
        <v>1321.7571190000001</v>
      </c>
      <c r="D58" s="27" t="str">
        <f t="shared" si="8"/>
        <v>N/A</v>
      </c>
      <c r="E58" s="29">
        <v>1349.771438</v>
      </c>
      <c r="F58" s="27" t="str">
        <f t="shared" si="9"/>
        <v>N/A</v>
      </c>
      <c r="G58" s="29">
        <v>1330.8673650000001</v>
      </c>
      <c r="H58" s="27" t="str">
        <f t="shared" si="10"/>
        <v>N/A</v>
      </c>
      <c r="I58" s="8">
        <v>2.1190000000000002</v>
      </c>
      <c r="J58" s="8">
        <v>-1.4</v>
      </c>
      <c r="K58" s="28" t="s">
        <v>734</v>
      </c>
      <c r="L58" s="105" t="str">
        <f t="shared" si="11"/>
        <v>Yes</v>
      </c>
    </row>
    <row r="59" spans="1:12" ht="12" customHeight="1" x14ac:dyDescent="0.2">
      <c r="A59" s="168" t="s">
        <v>1665</v>
      </c>
      <c r="B59" s="22" t="s">
        <v>213</v>
      </c>
      <c r="C59" s="29">
        <v>1313.0220076999999</v>
      </c>
      <c r="D59" s="27" t="str">
        <f t="shared" si="8"/>
        <v>N/A</v>
      </c>
      <c r="E59" s="29">
        <v>1442.2747687999999</v>
      </c>
      <c r="F59" s="27" t="str">
        <f t="shared" si="9"/>
        <v>N/A</v>
      </c>
      <c r="G59" s="29">
        <v>1323.2158921</v>
      </c>
      <c r="H59" s="27" t="str">
        <f t="shared" si="10"/>
        <v>N/A</v>
      </c>
      <c r="I59" s="8">
        <v>9.8439999999999994</v>
      </c>
      <c r="J59" s="8">
        <v>-8.25</v>
      </c>
      <c r="K59" s="28" t="s">
        <v>734</v>
      </c>
      <c r="L59" s="105" t="str">
        <f t="shared" si="11"/>
        <v>Yes</v>
      </c>
    </row>
    <row r="60" spans="1:12" x14ac:dyDescent="0.2">
      <c r="A60" s="168" t="s">
        <v>1666</v>
      </c>
      <c r="B60" s="22" t="s">
        <v>213</v>
      </c>
      <c r="C60" s="29">
        <v>1179.1544117999999</v>
      </c>
      <c r="D60" s="27" t="str">
        <f t="shared" si="8"/>
        <v>N/A</v>
      </c>
      <c r="E60" s="29">
        <v>1149.6046512</v>
      </c>
      <c r="F60" s="27" t="str">
        <f t="shared" si="9"/>
        <v>N/A</v>
      </c>
      <c r="G60" s="29">
        <v>2695.3032787000002</v>
      </c>
      <c r="H60" s="27" t="str">
        <f t="shared" si="10"/>
        <v>N/A</v>
      </c>
      <c r="I60" s="8">
        <v>-2.5099999999999998</v>
      </c>
      <c r="J60" s="8">
        <v>134.5</v>
      </c>
      <c r="K60" s="28" t="s">
        <v>734</v>
      </c>
      <c r="L60" s="105" t="str">
        <f t="shared" si="11"/>
        <v>No</v>
      </c>
    </row>
    <row r="61" spans="1:12" x14ac:dyDescent="0.2">
      <c r="A61" s="104" t="s">
        <v>1667</v>
      </c>
      <c r="B61" s="22" t="s">
        <v>213</v>
      </c>
      <c r="C61" s="29">
        <v>1247.1209082</v>
      </c>
      <c r="D61" s="27" t="str">
        <f t="shared" si="8"/>
        <v>N/A</v>
      </c>
      <c r="E61" s="29">
        <v>1293.493254</v>
      </c>
      <c r="F61" s="27" t="str">
        <f t="shared" si="9"/>
        <v>N/A</v>
      </c>
      <c r="G61" s="29">
        <v>1254.1310802</v>
      </c>
      <c r="H61" s="27" t="str">
        <f t="shared" si="10"/>
        <v>N/A</v>
      </c>
      <c r="I61" s="8">
        <v>3.718</v>
      </c>
      <c r="J61" s="8">
        <v>-3.04</v>
      </c>
      <c r="K61" s="28" t="s">
        <v>734</v>
      </c>
      <c r="L61" s="105" t="str">
        <f t="shared" si="11"/>
        <v>Yes</v>
      </c>
    </row>
    <row r="62" spans="1:12" x14ac:dyDescent="0.2">
      <c r="A62" s="104" t="s">
        <v>1668</v>
      </c>
      <c r="B62" s="22" t="s">
        <v>213</v>
      </c>
      <c r="C62" s="29">
        <v>2598.0175273</v>
      </c>
      <c r="D62" s="27" t="str">
        <f t="shared" si="8"/>
        <v>N/A</v>
      </c>
      <c r="E62" s="29">
        <v>3709.227198</v>
      </c>
      <c r="F62" s="27" t="str">
        <f t="shared" si="9"/>
        <v>N/A</v>
      </c>
      <c r="G62" s="29">
        <v>3256.7290327999999</v>
      </c>
      <c r="H62" s="27" t="str">
        <f t="shared" si="10"/>
        <v>N/A</v>
      </c>
      <c r="I62" s="8">
        <v>42.77</v>
      </c>
      <c r="J62" s="8">
        <v>-12.2</v>
      </c>
      <c r="K62" s="28" t="s">
        <v>734</v>
      </c>
      <c r="L62" s="105" t="str">
        <f t="shared" si="11"/>
        <v>Yes</v>
      </c>
    </row>
    <row r="63" spans="1:12" x14ac:dyDescent="0.2">
      <c r="A63" s="104" t="s">
        <v>1669</v>
      </c>
      <c r="B63" s="22" t="s">
        <v>213</v>
      </c>
      <c r="C63" s="29">
        <v>4409.9567159999997</v>
      </c>
      <c r="D63" s="27" t="str">
        <f t="shared" si="8"/>
        <v>N/A</v>
      </c>
      <c r="E63" s="29">
        <v>4241.8770666999999</v>
      </c>
      <c r="F63" s="27" t="str">
        <f t="shared" si="9"/>
        <v>N/A</v>
      </c>
      <c r="G63" s="29">
        <v>4115.1614982000001</v>
      </c>
      <c r="H63" s="27" t="str">
        <f t="shared" si="10"/>
        <v>N/A</v>
      </c>
      <c r="I63" s="8">
        <v>-3.81</v>
      </c>
      <c r="J63" s="8">
        <v>-2.99</v>
      </c>
      <c r="K63" s="28" t="s">
        <v>734</v>
      </c>
      <c r="L63" s="105" t="str">
        <f t="shared" si="11"/>
        <v>Yes</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1714.096479</v>
      </c>
      <c r="D65" s="27" t="str">
        <f t="shared" si="8"/>
        <v>N/A</v>
      </c>
      <c r="E65" s="29">
        <v>1793.6349536</v>
      </c>
      <c r="F65" s="27" t="str">
        <f t="shared" si="9"/>
        <v>N/A</v>
      </c>
      <c r="G65" s="29">
        <v>1319.6132778000001</v>
      </c>
      <c r="H65" s="27" t="str">
        <f t="shared" si="10"/>
        <v>N/A</v>
      </c>
      <c r="I65" s="8">
        <v>4.6399999999999997</v>
      </c>
      <c r="J65" s="8">
        <v>-26.4</v>
      </c>
      <c r="K65" s="28" t="s">
        <v>734</v>
      </c>
      <c r="L65" s="105" t="str">
        <f t="shared" si="11"/>
        <v>Yes</v>
      </c>
    </row>
    <row r="66" spans="1:12" x14ac:dyDescent="0.2">
      <c r="A66" s="104" t="s">
        <v>1672</v>
      </c>
      <c r="B66" s="22" t="s">
        <v>213</v>
      </c>
      <c r="C66" s="29">
        <v>2772.2370288000002</v>
      </c>
      <c r="D66" s="27" t="str">
        <f t="shared" si="8"/>
        <v>N/A</v>
      </c>
      <c r="E66" s="29">
        <v>3090.2659118000001</v>
      </c>
      <c r="F66" s="27" t="str">
        <f t="shared" si="9"/>
        <v>N/A</v>
      </c>
      <c r="G66" s="29">
        <v>3032.5273127999999</v>
      </c>
      <c r="H66" s="27" t="str">
        <f t="shared" si="10"/>
        <v>N/A</v>
      </c>
      <c r="I66" s="8">
        <v>11.47</v>
      </c>
      <c r="J66" s="8">
        <v>-1.87</v>
      </c>
      <c r="K66" s="28" t="s">
        <v>734</v>
      </c>
      <c r="L66" s="105" t="str">
        <f t="shared" si="11"/>
        <v>Yes</v>
      </c>
    </row>
    <row r="67" spans="1:12" x14ac:dyDescent="0.2">
      <c r="A67" s="104" t="s">
        <v>1673</v>
      </c>
      <c r="B67" s="22" t="s">
        <v>213</v>
      </c>
      <c r="C67" s="29">
        <v>2123.6594046999999</v>
      </c>
      <c r="D67" s="27" t="str">
        <f t="shared" si="8"/>
        <v>N/A</v>
      </c>
      <c r="E67" s="29">
        <v>2530.1498187000002</v>
      </c>
      <c r="F67" s="27" t="str">
        <f t="shared" si="9"/>
        <v>N/A</v>
      </c>
      <c r="G67" s="29">
        <v>3050.0494659999999</v>
      </c>
      <c r="H67" s="27" t="str">
        <f t="shared" si="10"/>
        <v>N/A</v>
      </c>
      <c r="I67" s="8">
        <v>19.14</v>
      </c>
      <c r="J67" s="8">
        <v>20.55</v>
      </c>
      <c r="K67" s="28" t="s">
        <v>734</v>
      </c>
      <c r="L67" s="105" t="str">
        <f t="shared" si="11"/>
        <v>Yes</v>
      </c>
    </row>
    <row r="68" spans="1:12" x14ac:dyDescent="0.2">
      <c r="A68" s="128" t="s">
        <v>1674</v>
      </c>
      <c r="B68" s="22" t="s">
        <v>213</v>
      </c>
      <c r="C68" s="29">
        <v>2906.9370875</v>
      </c>
      <c r="D68" s="27" t="str">
        <f t="shared" si="8"/>
        <v>N/A</v>
      </c>
      <c r="E68" s="29">
        <v>3228.7123287999998</v>
      </c>
      <c r="F68" s="27" t="str">
        <f t="shared" si="9"/>
        <v>N/A</v>
      </c>
      <c r="G68" s="29">
        <v>3699.1855992999999</v>
      </c>
      <c r="H68" s="27" t="str">
        <f t="shared" si="10"/>
        <v>N/A</v>
      </c>
      <c r="I68" s="8">
        <v>11.07</v>
      </c>
      <c r="J68" s="8">
        <v>14.57</v>
      </c>
      <c r="K68" s="28" t="s">
        <v>734</v>
      </c>
      <c r="L68" s="105" t="str">
        <f t="shared" si="11"/>
        <v>Yes</v>
      </c>
    </row>
    <row r="69" spans="1:12" x14ac:dyDescent="0.2">
      <c r="A69" s="128" t="s">
        <v>1675</v>
      </c>
      <c r="B69" s="22" t="s">
        <v>213</v>
      </c>
      <c r="C69" s="29">
        <v>2541.2745656000002</v>
      </c>
      <c r="D69" s="27" t="str">
        <f t="shared" si="8"/>
        <v>N/A</v>
      </c>
      <c r="E69" s="29">
        <v>2832.6542969000002</v>
      </c>
      <c r="F69" s="27" t="str">
        <f t="shared" si="9"/>
        <v>N/A</v>
      </c>
      <c r="G69" s="29">
        <v>3055.1890503999998</v>
      </c>
      <c r="H69" s="27" t="str">
        <f t="shared" si="10"/>
        <v>N/A</v>
      </c>
      <c r="I69" s="8">
        <v>11.47</v>
      </c>
      <c r="J69" s="8">
        <v>7.8559999999999999</v>
      </c>
      <c r="K69" s="28" t="s">
        <v>734</v>
      </c>
      <c r="L69" s="105" t="str">
        <f t="shared" si="11"/>
        <v>Yes</v>
      </c>
    </row>
    <row r="70" spans="1:12" x14ac:dyDescent="0.2">
      <c r="A70" s="168" t="s">
        <v>1676</v>
      </c>
      <c r="B70" s="22" t="s">
        <v>213</v>
      </c>
      <c r="C70" s="29">
        <v>2565.9890353000001</v>
      </c>
      <c r="D70" s="27" t="str">
        <f t="shared" si="8"/>
        <v>N/A</v>
      </c>
      <c r="E70" s="29">
        <v>2886.2045618000002</v>
      </c>
      <c r="F70" s="27" t="str">
        <f t="shared" si="9"/>
        <v>N/A</v>
      </c>
      <c r="G70" s="29">
        <v>632.97247632000006</v>
      </c>
      <c r="H70" s="27" t="str">
        <f t="shared" si="10"/>
        <v>N/A</v>
      </c>
      <c r="I70" s="8">
        <v>12.48</v>
      </c>
      <c r="J70" s="8">
        <v>-78.099999999999994</v>
      </c>
      <c r="K70" s="28" t="s">
        <v>734</v>
      </c>
      <c r="L70" s="105" t="str">
        <f t="shared" si="11"/>
        <v>No</v>
      </c>
    </row>
    <row r="71" spans="1:12" x14ac:dyDescent="0.2">
      <c r="A71" s="168" t="s">
        <v>1677</v>
      </c>
      <c r="B71" s="22" t="s">
        <v>213</v>
      </c>
      <c r="C71" s="29">
        <v>767.01851316</v>
      </c>
      <c r="D71" s="27" t="str">
        <f t="shared" si="8"/>
        <v>N/A</v>
      </c>
      <c r="E71" s="29">
        <v>670.36734385</v>
      </c>
      <c r="F71" s="27" t="str">
        <f t="shared" si="9"/>
        <v>N/A</v>
      </c>
      <c r="G71" s="29">
        <v>348.61851523000001</v>
      </c>
      <c r="H71" s="27" t="str">
        <f t="shared" si="10"/>
        <v>N/A</v>
      </c>
      <c r="I71" s="8">
        <v>-12.6</v>
      </c>
      <c r="J71" s="8">
        <v>-48</v>
      </c>
      <c r="K71" s="28" t="s">
        <v>734</v>
      </c>
      <c r="L71" s="105" t="str">
        <f t="shared" si="11"/>
        <v>No</v>
      </c>
    </row>
    <row r="72" spans="1:12" x14ac:dyDescent="0.2">
      <c r="A72" s="168" t="s">
        <v>1597</v>
      </c>
      <c r="B72" s="22" t="s">
        <v>213</v>
      </c>
      <c r="C72" s="29">
        <v>308343801</v>
      </c>
      <c r="D72" s="27" t="str">
        <f t="shared" ref="D72:D135" si="12">IF($B72="N/A","N/A",IF(C72&gt;10,"No",IF(C72&lt;-10,"No","Yes")))</f>
        <v>N/A</v>
      </c>
      <c r="E72" s="29">
        <v>336508789</v>
      </c>
      <c r="F72" s="27" t="str">
        <f t="shared" ref="F72:F135" si="13">IF($B72="N/A","N/A",IF(E72&gt;10,"No",IF(E72&lt;-10,"No","Yes")))</f>
        <v>N/A</v>
      </c>
      <c r="G72" s="29">
        <v>338440268</v>
      </c>
      <c r="H72" s="27" t="str">
        <f t="shared" ref="H72:H135" si="14">IF($B72="N/A","N/A",IF(G72&gt;10,"No",IF(G72&lt;-10,"No","Yes")))</f>
        <v>N/A</v>
      </c>
      <c r="I72" s="8">
        <v>9.1340000000000003</v>
      </c>
      <c r="J72" s="8">
        <v>0.57399999999999995</v>
      </c>
      <c r="K72" s="28" t="s">
        <v>734</v>
      </c>
      <c r="L72" s="105" t="str">
        <f t="shared" ref="L72:L132" si="15">IF(J72="Div by 0", "N/A", IF(K72="N/A","N/A", IF(J72&gt;VALUE(MID(K72,1,2)), "No", IF(J72&lt;-1*VALUE(MID(K72,1,2)), "No", "Yes"))))</f>
        <v>Yes</v>
      </c>
    </row>
    <row r="73" spans="1:12" x14ac:dyDescent="0.2">
      <c r="A73" s="168" t="s">
        <v>1598</v>
      </c>
      <c r="B73" s="22" t="s">
        <v>213</v>
      </c>
      <c r="C73" s="23">
        <v>43275</v>
      </c>
      <c r="D73" s="27" t="str">
        <f t="shared" si="12"/>
        <v>N/A</v>
      </c>
      <c r="E73" s="23">
        <v>42485</v>
      </c>
      <c r="F73" s="27" t="str">
        <f t="shared" si="13"/>
        <v>N/A</v>
      </c>
      <c r="G73" s="23">
        <v>41800</v>
      </c>
      <c r="H73" s="27" t="str">
        <f t="shared" si="14"/>
        <v>N/A</v>
      </c>
      <c r="I73" s="8">
        <v>-1.83</v>
      </c>
      <c r="J73" s="8">
        <v>-1.61</v>
      </c>
      <c r="K73" s="28" t="s">
        <v>734</v>
      </c>
      <c r="L73" s="105" t="str">
        <f t="shared" si="15"/>
        <v>Yes</v>
      </c>
    </row>
    <row r="74" spans="1:12" x14ac:dyDescent="0.2">
      <c r="A74" s="168" t="s">
        <v>1291</v>
      </c>
      <c r="B74" s="22" t="s">
        <v>213</v>
      </c>
      <c r="C74" s="29">
        <v>7125.2178162999999</v>
      </c>
      <c r="D74" s="27" t="str">
        <f t="shared" si="12"/>
        <v>N/A</v>
      </c>
      <c r="E74" s="29">
        <v>7920.6493821000004</v>
      </c>
      <c r="F74" s="27" t="str">
        <f t="shared" si="13"/>
        <v>N/A</v>
      </c>
      <c r="G74" s="29">
        <v>8096.6571291999999</v>
      </c>
      <c r="H74" s="27" t="str">
        <f t="shared" si="14"/>
        <v>N/A</v>
      </c>
      <c r="I74" s="8">
        <v>11.16</v>
      </c>
      <c r="J74" s="8">
        <v>2.222</v>
      </c>
      <c r="K74" s="28" t="s">
        <v>734</v>
      </c>
      <c r="L74" s="105" t="str">
        <f t="shared" si="15"/>
        <v>Yes</v>
      </c>
    </row>
    <row r="75" spans="1:12" ht="25.5" x14ac:dyDescent="0.2">
      <c r="A75" s="168" t="s">
        <v>1292</v>
      </c>
      <c r="B75" s="22" t="s">
        <v>213</v>
      </c>
      <c r="C75" s="23">
        <v>6.2627383015999998</v>
      </c>
      <c r="D75" s="27" t="str">
        <f t="shared" si="12"/>
        <v>N/A</v>
      </c>
      <c r="E75" s="23">
        <v>6.8030363657999997</v>
      </c>
      <c r="F75" s="27" t="str">
        <f t="shared" si="13"/>
        <v>N/A</v>
      </c>
      <c r="G75" s="23">
        <v>6.7048803827999999</v>
      </c>
      <c r="H75" s="27" t="str">
        <f t="shared" si="14"/>
        <v>N/A</v>
      </c>
      <c r="I75" s="8">
        <v>8.6270000000000007</v>
      </c>
      <c r="J75" s="8">
        <v>-1.44</v>
      </c>
      <c r="K75" s="28" t="s">
        <v>734</v>
      </c>
      <c r="L75" s="105" t="str">
        <f t="shared" si="15"/>
        <v>Yes</v>
      </c>
    </row>
    <row r="76" spans="1:12" ht="25.5" x14ac:dyDescent="0.2">
      <c r="A76" s="168" t="s">
        <v>545</v>
      </c>
      <c r="B76" s="22" t="s">
        <v>213</v>
      </c>
      <c r="C76" s="29">
        <v>2270144</v>
      </c>
      <c r="D76" s="27" t="str">
        <f t="shared" si="12"/>
        <v>N/A</v>
      </c>
      <c r="E76" s="29">
        <v>140976</v>
      </c>
      <c r="F76" s="27" t="str">
        <f t="shared" si="13"/>
        <v>N/A</v>
      </c>
      <c r="G76" s="29">
        <v>105493</v>
      </c>
      <c r="H76" s="27" t="str">
        <f t="shared" si="14"/>
        <v>N/A</v>
      </c>
      <c r="I76" s="8">
        <v>-93.8</v>
      </c>
      <c r="J76" s="8">
        <v>-25.2</v>
      </c>
      <c r="K76" s="28" t="s">
        <v>734</v>
      </c>
      <c r="L76" s="105" t="str">
        <f t="shared" si="15"/>
        <v>Yes</v>
      </c>
    </row>
    <row r="77" spans="1:12" x14ac:dyDescent="0.2">
      <c r="A77" s="168" t="s">
        <v>546</v>
      </c>
      <c r="B77" s="22" t="s">
        <v>213</v>
      </c>
      <c r="C77" s="23">
        <v>454</v>
      </c>
      <c r="D77" s="27" t="str">
        <f t="shared" si="12"/>
        <v>N/A</v>
      </c>
      <c r="E77" s="23">
        <v>19</v>
      </c>
      <c r="F77" s="27" t="str">
        <f t="shared" si="13"/>
        <v>N/A</v>
      </c>
      <c r="G77" s="23">
        <v>20</v>
      </c>
      <c r="H77" s="27" t="str">
        <f t="shared" si="14"/>
        <v>N/A</v>
      </c>
      <c r="I77" s="8">
        <v>-95.8</v>
      </c>
      <c r="J77" s="8">
        <v>5.2629999999999999</v>
      </c>
      <c r="K77" s="28" t="s">
        <v>734</v>
      </c>
      <c r="L77" s="105" t="str">
        <f t="shared" si="15"/>
        <v>Yes</v>
      </c>
    </row>
    <row r="78" spans="1:12" x14ac:dyDescent="0.2">
      <c r="A78" s="168" t="s">
        <v>1293</v>
      </c>
      <c r="B78" s="22" t="s">
        <v>213</v>
      </c>
      <c r="C78" s="29">
        <v>5000.3171806</v>
      </c>
      <c r="D78" s="27" t="str">
        <f t="shared" si="12"/>
        <v>N/A</v>
      </c>
      <c r="E78" s="29">
        <v>7419.7894736999997</v>
      </c>
      <c r="F78" s="27" t="str">
        <f t="shared" si="13"/>
        <v>N/A</v>
      </c>
      <c r="G78" s="29">
        <v>5274.65</v>
      </c>
      <c r="H78" s="27" t="str">
        <f t="shared" si="14"/>
        <v>N/A</v>
      </c>
      <c r="I78" s="8">
        <v>48.39</v>
      </c>
      <c r="J78" s="8">
        <v>-28.9</v>
      </c>
      <c r="K78" s="28" t="s">
        <v>734</v>
      </c>
      <c r="L78" s="105" t="str">
        <f t="shared" si="15"/>
        <v>Yes</v>
      </c>
    </row>
    <row r="79" spans="1:12" ht="25.5" x14ac:dyDescent="0.2">
      <c r="A79" s="168" t="s">
        <v>547</v>
      </c>
      <c r="B79" s="22" t="s">
        <v>213</v>
      </c>
      <c r="C79" s="29">
        <v>2213916</v>
      </c>
      <c r="D79" s="27" t="str">
        <f t="shared" si="12"/>
        <v>N/A</v>
      </c>
      <c r="E79" s="29">
        <v>11474</v>
      </c>
      <c r="F79" s="27" t="str">
        <f t="shared" si="13"/>
        <v>N/A</v>
      </c>
      <c r="G79" s="29">
        <v>3769</v>
      </c>
      <c r="H79" s="27" t="str">
        <f t="shared" si="14"/>
        <v>N/A</v>
      </c>
      <c r="I79" s="8">
        <v>-99.5</v>
      </c>
      <c r="J79" s="8">
        <v>-67.2</v>
      </c>
      <c r="K79" s="28" t="s">
        <v>734</v>
      </c>
      <c r="L79" s="105" t="str">
        <f t="shared" si="15"/>
        <v>No</v>
      </c>
    </row>
    <row r="80" spans="1:12" x14ac:dyDescent="0.2">
      <c r="A80" s="168" t="s">
        <v>548</v>
      </c>
      <c r="B80" s="22" t="s">
        <v>213</v>
      </c>
      <c r="C80" s="23">
        <v>456</v>
      </c>
      <c r="D80" s="27" t="str">
        <f t="shared" si="12"/>
        <v>N/A</v>
      </c>
      <c r="E80" s="23">
        <v>11</v>
      </c>
      <c r="F80" s="27" t="str">
        <f t="shared" si="13"/>
        <v>N/A</v>
      </c>
      <c r="G80" s="23">
        <v>11</v>
      </c>
      <c r="H80" s="27" t="str">
        <f t="shared" si="14"/>
        <v>N/A</v>
      </c>
      <c r="I80" s="8">
        <v>-99.8</v>
      </c>
      <c r="J80" s="8">
        <v>100</v>
      </c>
      <c r="K80" s="28" t="s">
        <v>734</v>
      </c>
      <c r="L80" s="105" t="str">
        <f t="shared" si="15"/>
        <v>No</v>
      </c>
    </row>
    <row r="81" spans="1:12" ht="25.5" x14ac:dyDescent="0.2">
      <c r="A81" s="168" t="s">
        <v>1294</v>
      </c>
      <c r="B81" s="22" t="s">
        <v>213</v>
      </c>
      <c r="C81" s="29">
        <v>4855.0789474000003</v>
      </c>
      <c r="D81" s="27" t="str">
        <f t="shared" si="12"/>
        <v>N/A</v>
      </c>
      <c r="E81" s="29">
        <v>11474</v>
      </c>
      <c r="F81" s="27" t="str">
        <f t="shared" si="13"/>
        <v>N/A</v>
      </c>
      <c r="G81" s="29">
        <v>1884.5</v>
      </c>
      <c r="H81" s="27" t="str">
        <f t="shared" si="14"/>
        <v>N/A</v>
      </c>
      <c r="I81" s="8">
        <v>136.30000000000001</v>
      </c>
      <c r="J81" s="8">
        <v>-83.6</v>
      </c>
      <c r="K81" s="28" t="s">
        <v>734</v>
      </c>
      <c r="L81" s="105" t="str">
        <f t="shared" si="15"/>
        <v>No</v>
      </c>
    </row>
    <row r="82" spans="1:12" ht="25.5" x14ac:dyDescent="0.2">
      <c r="A82" s="168" t="s">
        <v>549</v>
      </c>
      <c r="B82" s="22" t="s">
        <v>213</v>
      </c>
      <c r="C82" s="29">
        <v>176117053</v>
      </c>
      <c r="D82" s="27" t="str">
        <f t="shared" si="12"/>
        <v>N/A</v>
      </c>
      <c r="E82" s="29">
        <v>158140515</v>
      </c>
      <c r="F82" s="27" t="str">
        <f t="shared" si="13"/>
        <v>N/A</v>
      </c>
      <c r="G82" s="29">
        <v>158302595</v>
      </c>
      <c r="H82" s="27" t="str">
        <f t="shared" si="14"/>
        <v>N/A</v>
      </c>
      <c r="I82" s="8">
        <v>-10.199999999999999</v>
      </c>
      <c r="J82" s="8">
        <v>0.10249999999999999</v>
      </c>
      <c r="K82" s="28" t="s">
        <v>734</v>
      </c>
      <c r="L82" s="105" t="str">
        <f t="shared" si="15"/>
        <v>Yes</v>
      </c>
    </row>
    <row r="83" spans="1:12" x14ac:dyDescent="0.2">
      <c r="A83" s="168" t="s">
        <v>550</v>
      </c>
      <c r="B83" s="22" t="s">
        <v>213</v>
      </c>
      <c r="C83" s="23">
        <v>1944</v>
      </c>
      <c r="D83" s="27" t="str">
        <f t="shared" si="12"/>
        <v>N/A</v>
      </c>
      <c r="E83" s="23">
        <v>1872</v>
      </c>
      <c r="F83" s="27" t="str">
        <f t="shared" si="13"/>
        <v>N/A</v>
      </c>
      <c r="G83" s="23">
        <v>1849</v>
      </c>
      <c r="H83" s="27" t="str">
        <f t="shared" si="14"/>
        <v>N/A</v>
      </c>
      <c r="I83" s="8">
        <v>-3.7</v>
      </c>
      <c r="J83" s="8">
        <v>-1.23</v>
      </c>
      <c r="K83" s="28" t="s">
        <v>734</v>
      </c>
      <c r="L83" s="105" t="str">
        <f t="shared" si="15"/>
        <v>Yes</v>
      </c>
    </row>
    <row r="84" spans="1:12" x14ac:dyDescent="0.2">
      <c r="A84" s="168" t="s">
        <v>1295</v>
      </c>
      <c r="B84" s="22" t="s">
        <v>213</v>
      </c>
      <c r="C84" s="29">
        <v>90595.191871999996</v>
      </c>
      <c r="D84" s="27" t="str">
        <f t="shared" si="12"/>
        <v>N/A</v>
      </c>
      <c r="E84" s="29">
        <v>84476.770833000002</v>
      </c>
      <c r="F84" s="27" t="str">
        <f t="shared" si="13"/>
        <v>N/A</v>
      </c>
      <c r="G84" s="29">
        <v>85615.248783000003</v>
      </c>
      <c r="H84" s="27" t="str">
        <f t="shared" si="14"/>
        <v>N/A</v>
      </c>
      <c r="I84" s="8">
        <v>-6.75</v>
      </c>
      <c r="J84" s="8">
        <v>1.3480000000000001</v>
      </c>
      <c r="K84" s="28" t="s">
        <v>734</v>
      </c>
      <c r="L84" s="105" t="str">
        <f t="shared" si="15"/>
        <v>Yes</v>
      </c>
    </row>
    <row r="85" spans="1:12" x14ac:dyDescent="0.2">
      <c r="A85" s="168" t="s">
        <v>551</v>
      </c>
      <c r="B85" s="22" t="s">
        <v>213</v>
      </c>
      <c r="C85" s="29">
        <v>135803372</v>
      </c>
      <c r="D85" s="27" t="str">
        <f t="shared" si="12"/>
        <v>N/A</v>
      </c>
      <c r="E85" s="29">
        <v>134013499</v>
      </c>
      <c r="F85" s="27" t="str">
        <f t="shared" si="13"/>
        <v>N/A</v>
      </c>
      <c r="G85" s="29">
        <v>142539736</v>
      </c>
      <c r="H85" s="27" t="str">
        <f t="shared" si="14"/>
        <v>N/A</v>
      </c>
      <c r="I85" s="8">
        <v>-1.32</v>
      </c>
      <c r="J85" s="8">
        <v>6.3620000000000001</v>
      </c>
      <c r="K85" s="28" t="s">
        <v>734</v>
      </c>
      <c r="L85" s="105" t="str">
        <f t="shared" si="15"/>
        <v>Yes</v>
      </c>
    </row>
    <row r="86" spans="1:12" x14ac:dyDescent="0.2">
      <c r="A86" s="168" t="s">
        <v>552</v>
      </c>
      <c r="B86" s="22" t="s">
        <v>213</v>
      </c>
      <c r="C86" s="23">
        <v>3399</v>
      </c>
      <c r="D86" s="27" t="str">
        <f t="shared" si="12"/>
        <v>N/A</v>
      </c>
      <c r="E86" s="23">
        <v>3314</v>
      </c>
      <c r="F86" s="27" t="str">
        <f t="shared" si="13"/>
        <v>N/A</v>
      </c>
      <c r="G86" s="23">
        <v>3524</v>
      </c>
      <c r="H86" s="27" t="str">
        <f t="shared" si="14"/>
        <v>N/A</v>
      </c>
      <c r="I86" s="8">
        <v>-2.5</v>
      </c>
      <c r="J86" s="8">
        <v>6.3369999999999997</v>
      </c>
      <c r="K86" s="28" t="s">
        <v>734</v>
      </c>
      <c r="L86" s="105" t="str">
        <f t="shared" si="15"/>
        <v>Yes</v>
      </c>
    </row>
    <row r="87" spans="1:12" x14ac:dyDescent="0.2">
      <c r="A87" s="168" t="s">
        <v>1296</v>
      </c>
      <c r="B87" s="22" t="s">
        <v>213</v>
      </c>
      <c r="C87" s="29">
        <v>39953.919388000002</v>
      </c>
      <c r="D87" s="27" t="str">
        <f t="shared" si="12"/>
        <v>N/A</v>
      </c>
      <c r="E87" s="29">
        <v>40438.593543000003</v>
      </c>
      <c r="F87" s="27" t="str">
        <f t="shared" si="13"/>
        <v>N/A</v>
      </c>
      <c r="G87" s="29">
        <v>40448.279227999999</v>
      </c>
      <c r="H87" s="27" t="str">
        <f t="shared" si="14"/>
        <v>N/A</v>
      </c>
      <c r="I87" s="8">
        <v>1.2130000000000001</v>
      </c>
      <c r="J87" s="8">
        <v>2.4E-2</v>
      </c>
      <c r="K87" s="28" t="s">
        <v>734</v>
      </c>
      <c r="L87" s="105" t="str">
        <f t="shared" si="15"/>
        <v>Yes</v>
      </c>
    </row>
    <row r="88" spans="1:12" ht="25.5" x14ac:dyDescent="0.2">
      <c r="A88" s="168" t="s">
        <v>553</v>
      </c>
      <c r="B88" s="22" t="s">
        <v>213</v>
      </c>
      <c r="C88" s="29">
        <v>165497701</v>
      </c>
      <c r="D88" s="27" t="str">
        <f t="shared" si="12"/>
        <v>N/A</v>
      </c>
      <c r="E88" s="29">
        <v>223737732</v>
      </c>
      <c r="F88" s="27" t="str">
        <f t="shared" si="13"/>
        <v>N/A</v>
      </c>
      <c r="G88" s="29">
        <v>228318606</v>
      </c>
      <c r="H88" s="27" t="str">
        <f t="shared" si="14"/>
        <v>N/A</v>
      </c>
      <c r="I88" s="8">
        <v>35.19</v>
      </c>
      <c r="J88" s="8">
        <v>2.0470000000000002</v>
      </c>
      <c r="K88" s="28" t="s">
        <v>734</v>
      </c>
      <c r="L88" s="105" t="str">
        <f t="shared" si="15"/>
        <v>Yes</v>
      </c>
    </row>
    <row r="89" spans="1:12" x14ac:dyDescent="0.2">
      <c r="A89" s="168" t="s">
        <v>554</v>
      </c>
      <c r="B89" s="22" t="s">
        <v>213</v>
      </c>
      <c r="C89" s="23">
        <v>360405</v>
      </c>
      <c r="D89" s="27" t="str">
        <f t="shared" si="12"/>
        <v>N/A</v>
      </c>
      <c r="E89" s="23">
        <v>380399</v>
      </c>
      <c r="F89" s="27" t="str">
        <f t="shared" si="13"/>
        <v>N/A</v>
      </c>
      <c r="G89" s="23">
        <v>403784</v>
      </c>
      <c r="H89" s="27" t="str">
        <f t="shared" si="14"/>
        <v>N/A</v>
      </c>
      <c r="I89" s="8">
        <v>5.548</v>
      </c>
      <c r="J89" s="8">
        <v>6.1470000000000002</v>
      </c>
      <c r="K89" s="28" t="s">
        <v>734</v>
      </c>
      <c r="L89" s="105" t="str">
        <f t="shared" si="15"/>
        <v>Yes</v>
      </c>
    </row>
    <row r="90" spans="1:12" x14ac:dyDescent="0.2">
      <c r="A90" s="168" t="s">
        <v>1297</v>
      </c>
      <c r="B90" s="22" t="s">
        <v>213</v>
      </c>
      <c r="C90" s="29">
        <v>459.19923697000002</v>
      </c>
      <c r="D90" s="27" t="str">
        <f t="shared" si="12"/>
        <v>N/A</v>
      </c>
      <c r="E90" s="29">
        <v>588.16593104000003</v>
      </c>
      <c r="F90" s="27" t="str">
        <f t="shared" si="13"/>
        <v>N/A</v>
      </c>
      <c r="G90" s="29">
        <v>565.44738275999998</v>
      </c>
      <c r="H90" s="27" t="str">
        <f t="shared" si="14"/>
        <v>N/A</v>
      </c>
      <c r="I90" s="8">
        <v>28.09</v>
      </c>
      <c r="J90" s="8">
        <v>-3.86</v>
      </c>
      <c r="K90" s="28" t="s">
        <v>734</v>
      </c>
      <c r="L90" s="105" t="str">
        <f t="shared" si="15"/>
        <v>Yes</v>
      </c>
    </row>
    <row r="91" spans="1:12" x14ac:dyDescent="0.2">
      <c r="A91" s="168" t="s">
        <v>555</v>
      </c>
      <c r="B91" s="22" t="s">
        <v>213</v>
      </c>
      <c r="C91" s="29">
        <v>67446620</v>
      </c>
      <c r="D91" s="27" t="str">
        <f t="shared" si="12"/>
        <v>N/A</v>
      </c>
      <c r="E91" s="29">
        <v>65756047</v>
      </c>
      <c r="F91" s="27" t="str">
        <f t="shared" si="13"/>
        <v>N/A</v>
      </c>
      <c r="G91" s="29">
        <v>33314974</v>
      </c>
      <c r="H91" s="27" t="str">
        <f t="shared" si="14"/>
        <v>N/A</v>
      </c>
      <c r="I91" s="8">
        <v>-2.5099999999999998</v>
      </c>
      <c r="J91" s="8">
        <v>-49.3</v>
      </c>
      <c r="K91" s="28" t="s">
        <v>734</v>
      </c>
      <c r="L91" s="105" t="str">
        <f t="shared" si="15"/>
        <v>No</v>
      </c>
    </row>
    <row r="92" spans="1:12" x14ac:dyDescent="0.2">
      <c r="A92" s="168" t="s">
        <v>556</v>
      </c>
      <c r="B92" s="22" t="s">
        <v>213</v>
      </c>
      <c r="C92" s="23">
        <v>185435</v>
      </c>
      <c r="D92" s="27" t="str">
        <f t="shared" si="12"/>
        <v>N/A</v>
      </c>
      <c r="E92" s="23">
        <v>187120</v>
      </c>
      <c r="F92" s="27" t="str">
        <f t="shared" si="13"/>
        <v>N/A</v>
      </c>
      <c r="G92" s="23">
        <v>140031</v>
      </c>
      <c r="H92" s="27" t="str">
        <f t="shared" si="14"/>
        <v>N/A</v>
      </c>
      <c r="I92" s="8">
        <v>0.90869999999999995</v>
      </c>
      <c r="J92" s="8">
        <v>-25.2</v>
      </c>
      <c r="K92" s="28" t="s">
        <v>734</v>
      </c>
      <c r="L92" s="105" t="str">
        <f t="shared" si="15"/>
        <v>Yes</v>
      </c>
    </row>
    <row r="93" spans="1:12" x14ac:dyDescent="0.2">
      <c r="A93" s="168" t="s">
        <v>1298</v>
      </c>
      <c r="B93" s="22" t="s">
        <v>213</v>
      </c>
      <c r="C93" s="29">
        <v>363.72108824999998</v>
      </c>
      <c r="D93" s="27" t="str">
        <f t="shared" si="12"/>
        <v>N/A</v>
      </c>
      <c r="E93" s="29">
        <v>351.41111052000002</v>
      </c>
      <c r="F93" s="27" t="str">
        <f t="shared" si="13"/>
        <v>N/A</v>
      </c>
      <c r="G93" s="29">
        <v>237.91141961</v>
      </c>
      <c r="H93" s="27" t="str">
        <f t="shared" si="14"/>
        <v>N/A</v>
      </c>
      <c r="I93" s="8">
        <v>-3.38</v>
      </c>
      <c r="J93" s="8">
        <v>-32.299999999999997</v>
      </c>
      <c r="K93" s="28" t="s">
        <v>734</v>
      </c>
      <c r="L93" s="105" t="str">
        <f t="shared" si="15"/>
        <v>No</v>
      </c>
    </row>
    <row r="94" spans="1:12" ht="25.5" x14ac:dyDescent="0.2">
      <c r="A94" s="168" t="s">
        <v>557</v>
      </c>
      <c r="B94" s="22" t="s">
        <v>213</v>
      </c>
      <c r="C94" s="29">
        <v>12182299</v>
      </c>
      <c r="D94" s="27" t="str">
        <f t="shared" si="12"/>
        <v>N/A</v>
      </c>
      <c r="E94" s="29">
        <v>13463146</v>
      </c>
      <c r="F94" s="27" t="str">
        <f t="shared" si="13"/>
        <v>N/A</v>
      </c>
      <c r="G94" s="29">
        <v>15023219</v>
      </c>
      <c r="H94" s="27" t="str">
        <f t="shared" si="14"/>
        <v>N/A</v>
      </c>
      <c r="I94" s="8">
        <v>10.51</v>
      </c>
      <c r="J94" s="8">
        <v>11.59</v>
      </c>
      <c r="K94" s="28" t="s">
        <v>734</v>
      </c>
      <c r="L94" s="105" t="str">
        <f t="shared" si="15"/>
        <v>Yes</v>
      </c>
    </row>
    <row r="95" spans="1:12" x14ac:dyDescent="0.2">
      <c r="A95" s="168" t="s">
        <v>558</v>
      </c>
      <c r="B95" s="22" t="s">
        <v>213</v>
      </c>
      <c r="C95" s="23">
        <v>89349</v>
      </c>
      <c r="D95" s="27" t="str">
        <f t="shared" si="12"/>
        <v>N/A</v>
      </c>
      <c r="E95" s="23">
        <v>99394</v>
      </c>
      <c r="F95" s="27" t="str">
        <f t="shared" si="13"/>
        <v>N/A</v>
      </c>
      <c r="G95" s="23">
        <v>110117</v>
      </c>
      <c r="H95" s="27" t="str">
        <f t="shared" si="14"/>
        <v>N/A</v>
      </c>
      <c r="I95" s="8">
        <v>11.24</v>
      </c>
      <c r="J95" s="8">
        <v>10.79</v>
      </c>
      <c r="K95" s="28" t="s">
        <v>734</v>
      </c>
      <c r="L95" s="105" t="str">
        <f t="shared" si="15"/>
        <v>Yes</v>
      </c>
    </row>
    <row r="96" spans="1:12" ht="25.5" x14ac:dyDescent="0.2">
      <c r="A96" s="168" t="s">
        <v>1299</v>
      </c>
      <c r="B96" s="22" t="s">
        <v>213</v>
      </c>
      <c r="C96" s="29">
        <v>136.34510739000001</v>
      </c>
      <c r="D96" s="27" t="str">
        <f t="shared" si="12"/>
        <v>N/A</v>
      </c>
      <c r="E96" s="29">
        <v>135.45230093999999</v>
      </c>
      <c r="F96" s="27" t="str">
        <f t="shared" si="13"/>
        <v>N/A</v>
      </c>
      <c r="G96" s="29">
        <v>136.42960669000001</v>
      </c>
      <c r="H96" s="27" t="str">
        <f t="shared" si="14"/>
        <v>N/A</v>
      </c>
      <c r="I96" s="8">
        <v>-0.65500000000000003</v>
      </c>
      <c r="J96" s="8">
        <v>0.72150000000000003</v>
      </c>
      <c r="K96" s="28" t="s">
        <v>734</v>
      </c>
      <c r="L96" s="105" t="str">
        <f t="shared" si="15"/>
        <v>Yes</v>
      </c>
    </row>
    <row r="97" spans="1:12" ht="25.5" x14ac:dyDescent="0.2">
      <c r="A97" s="168" t="s">
        <v>559</v>
      </c>
      <c r="B97" s="22" t="s">
        <v>213</v>
      </c>
      <c r="C97" s="29">
        <v>87489108</v>
      </c>
      <c r="D97" s="27" t="str">
        <f t="shared" si="12"/>
        <v>N/A</v>
      </c>
      <c r="E97" s="29">
        <v>97729524</v>
      </c>
      <c r="F97" s="27" t="str">
        <f t="shared" si="13"/>
        <v>N/A</v>
      </c>
      <c r="G97" s="29">
        <v>113286648</v>
      </c>
      <c r="H97" s="27" t="str">
        <f t="shared" si="14"/>
        <v>N/A</v>
      </c>
      <c r="I97" s="8">
        <v>11.7</v>
      </c>
      <c r="J97" s="8">
        <v>15.92</v>
      </c>
      <c r="K97" s="28" t="s">
        <v>734</v>
      </c>
      <c r="L97" s="105" t="str">
        <f t="shared" si="15"/>
        <v>Yes</v>
      </c>
    </row>
    <row r="98" spans="1:12" x14ac:dyDescent="0.2">
      <c r="A98" s="168" t="s">
        <v>560</v>
      </c>
      <c r="B98" s="22" t="s">
        <v>213</v>
      </c>
      <c r="C98" s="23">
        <v>207618</v>
      </c>
      <c r="D98" s="27" t="str">
        <f t="shared" si="12"/>
        <v>N/A</v>
      </c>
      <c r="E98" s="23">
        <v>217003</v>
      </c>
      <c r="F98" s="27" t="str">
        <f t="shared" si="13"/>
        <v>N/A</v>
      </c>
      <c r="G98" s="23">
        <v>235354</v>
      </c>
      <c r="H98" s="27" t="str">
        <f t="shared" si="14"/>
        <v>N/A</v>
      </c>
      <c r="I98" s="8">
        <v>4.5199999999999996</v>
      </c>
      <c r="J98" s="8">
        <v>8.4570000000000007</v>
      </c>
      <c r="K98" s="28" t="s">
        <v>734</v>
      </c>
      <c r="L98" s="105" t="str">
        <f t="shared" si="15"/>
        <v>Yes</v>
      </c>
    </row>
    <row r="99" spans="1:12" x14ac:dyDescent="0.2">
      <c r="A99" s="168" t="s">
        <v>1300</v>
      </c>
      <c r="B99" s="22" t="s">
        <v>213</v>
      </c>
      <c r="C99" s="29">
        <v>421.39461896</v>
      </c>
      <c r="D99" s="27" t="str">
        <f t="shared" si="12"/>
        <v>N/A</v>
      </c>
      <c r="E99" s="29">
        <v>450.36024386999998</v>
      </c>
      <c r="F99" s="27" t="str">
        <f t="shared" si="13"/>
        <v>N/A</v>
      </c>
      <c r="G99" s="29">
        <v>481.34575151000001</v>
      </c>
      <c r="H99" s="27" t="str">
        <f t="shared" si="14"/>
        <v>N/A</v>
      </c>
      <c r="I99" s="8">
        <v>6.8739999999999997</v>
      </c>
      <c r="J99" s="8">
        <v>6.88</v>
      </c>
      <c r="K99" s="28" t="s">
        <v>734</v>
      </c>
      <c r="L99" s="105" t="str">
        <f t="shared" si="15"/>
        <v>Yes</v>
      </c>
    </row>
    <row r="100" spans="1:12" x14ac:dyDescent="0.2">
      <c r="A100" s="168" t="s">
        <v>561</v>
      </c>
      <c r="B100" s="22" t="s">
        <v>213</v>
      </c>
      <c r="C100" s="29">
        <v>42703194</v>
      </c>
      <c r="D100" s="27" t="str">
        <f t="shared" si="12"/>
        <v>N/A</v>
      </c>
      <c r="E100" s="29">
        <v>50889737</v>
      </c>
      <c r="F100" s="27" t="str">
        <f t="shared" si="13"/>
        <v>N/A</v>
      </c>
      <c r="G100" s="29">
        <v>53522379</v>
      </c>
      <c r="H100" s="27" t="str">
        <f t="shared" si="14"/>
        <v>N/A</v>
      </c>
      <c r="I100" s="8">
        <v>19.170000000000002</v>
      </c>
      <c r="J100" s="8">
        <v>5.173</v>
      </c>
      <c r="K100" s="28" t="s">
        <v>734</v>
      </c>
      <c r="L100" s="105" t="str">
        <f t="shared" si="15"/>
        <v>Yes</v>
      </c>
    </row>
    <row r="101" spans="1:12" x14ac:dyDescent="0.2">
      <c r="A101" s="168" t="s">
        <v>562</v>
      </c>
      <c r="B101" s="22" t="s">
        <v>213</v>
      </c>
      <c r="C101" s="23">
        <v>91819</v>
      </c>
      <c r="D101" s="27" t="str">
        <f t="shared" si="12"/>
        <v>N/A</v>
      </c>
      <c r="E101" s="23">
        <v>100966</v>
      </c>
      <c r="F101" s="27" t="str">
        <f t="shared" si="13"/>
        <v>N/A</v>
      </c>
      <c r="G101" s="23">
        <v>116101</v>
      </c>
      <c r="H101" s="27" t="str">
        <f t="shared" si="14"/>
        <v>N/A</v>
      </c>
      <c r="I101" s="8">
        <v>9.9619999999999997</v>
      </c>
      <c r="J101" s="8">
        <v>14.99</v>
      </c>
      <c r="K101" s="28" t="s">
        <v>734</v>
      </c>
      <c r="L101" s="105" t="str">
        <f t="shared" si="15"/>
        <v>Yes</v>
      </c>
    </row>
    <row r="102" spans="1:12" x14ac:dyDescent="0.2">
      <c r="A102" s="168" t="s">
        <v>1301</v>
      </c>
      <c r="B102" s="22" t="s">
        <v>213</v>
      </c>
      <c r="C102" s="29">
        <v>465.08014680999997</v>
      </c>
      <c r="D102" s="27" t="str">
        <f t="shared" si="12"/>
        <v>N/A</v>
      </c>
      <c r="E102" s="29">
        <v>504.02845511999999</v>
      </c>
      <c r="F102" s="27" t="str">
        <f t="shared" si="13"/>
        <v>N/A</v>
      </c>
      <c r="G102" s="29">
        <v>460.99843240000001</v>
      </c>
      <c r="H102" s="27" t="str">
        <f t="shared" si="14"/>
        <v>N/A</v>
      </c>
      <c r="I102" s="8">
        <v>8.375</v>
      </c>
      <c r="J102" s="8">
        <v>-8.5399999999999991</v>
      </c>
      <c r="K102" s="28" t="s">
        <v>734</v>
      </c>
      <c r="L102" s="105" t="str">
        <f t="shared" si="15"/>
        <v>Yes</v>
      </c>
    </row>
    <row r="103" spans="1:12" ht="25.5" x14ac:dyDescent="0.2">
      <c r="A103" s="168" t="s">
        <v>563</v>
      </c>
      <c r="B103" s="22" t="s">
        <v>213</v>
      </c>
      <c r="C103" s="29">
        <v>25040668</v>
      </c>
      <c r="D103" s="27" t="str">
        <f t="shared" si="12"/>
        <v>N/A</v>
      </c>
      <c r="E103" s="29">
        <v>28301212</v>
      </c>
      <c r="F103" s="27" t="str">
        <f t="shared" si="13"/>
        <v>N/A</v>
      </c>
      <c r="G103" s="29">
        <v>27621564</v>
      </c>
      <c r="H103" s="27" t="str">
        <f t="shared" si="14"/>
        <v>N/A</v>
      </c>
      <c r="I103" s="8">
        <v>13.02</v>
      </c>
      <c r="J103" s="8">
        <v>-2.4</v>
      </c>
      <c r="K103" s="28" t="s">
        <v>734</v>
      </c>
      <c r="L103" s="105" t="str">
        <f t="shared" si="15"/>
        <v>Yes</v>
      </c>
    </row>
    <row r="104" spans="1:12" x14ac:dyDescent="0.2">
      <c r="A104" s="168" t="s">
        <v>564</v>
      </c>
      <c r="B104" s="22" t="s">
        <v>213</v>
      </c>
      <c r="C104" s="23">
        <v>3660</v>
      </c>
      <c r="D104" s="27" t="str">
        <f t="shared" si="12"/>
        <v>N/A</v>
      </c>
      <c r="E104" s="23">
        <v>3271</v>
      </c>
      <c r="F104" s="27" t="str">
        <f t="shared" si="13"/>
        <v>N/A</v>
      </c>
      <c r="G104" s="23">
        <v>2950</v>
      </c>
      <c r="H104" s="27" t="str">
        <f t="shared" si="14"/>
        <v>N/A</v>
      </c>
      <c r="I104" s="8">
        <v>-10.6</v>
      </c>
      <c r="J104" s="8">
        <v>-9.81</v>
      </c>
      <c r="K104" s="28" t="s">
        <v>734</v>
      </c>
      <c r="L104" s="105" t="str">
        <f t="shared" si="15"/>
        <v>Yes</v>
      </c>
    </row>
    <row r="105" spans="1:12" ht="25.5" x14ac:dyDescent="0.2">
      <c r="A105" s="168" t="s">
        <v>1302</v>
      </c>
      <c r="B105" s="22" t="s">
        <v>213</v>
      </c>
      <c r="C105" s="29">
        <v>6841.7125683000004</v>
      </c>
      <c r="D105" s="27" t="str">
        <f t="shared" si="12"/>
        <v>N/A</v>
      </c>
      <c r="E105" s="29">
        <v>8652.1589727999999</v>
      </c>
      <c r="F105" s="27" t="str">
        <f t="shared" si="13"/>
        <v>N/A</v>
      </c>
      <c r="G105" s="29">
        <v>9363.2420339</v>
      </c>
      <c r="H105" s="27" t="str">
        <f t="shared" si="14"/>
        <v>N/A</v>
      </c>
      <c r="I105" s="8">
        <v>26.46</v>
      </c>
      <c r="J105" s="8">
        <v>8.2189999999999994</v>
      </c>
      <c r="K105" s="28" t="s">
        <v>734</v>
      </c>
      <c r="L105" s="105" t="str">
        <f t="shared" si="15"/>
        <v>Yes</v>
      </c>
    </row>
    <row r="106" spans="1:12" ht="25.5" x14ac:dyDescent="0.2">
      <c r="A106" s="168" t="s">
        <v>565</v>
      </c>
      <c r="B106" s="22" t="s">
        <v>213</v>
      </c>
      <c r="C106" s="29">
        <v>83506155</v>
      </c>
      <c r="D106" s="27" t="str">
        <f t="shared" si="12"/>
        <v>N/A</v>
      </c>
      <c r="E106" s="29">
        <v>94484463</v>
      </c>
      <c r="F106" s="27" t="str">
        <f t="shared" si="13"/>
        <v>N/A</v>
      </c>
      <c r="G106" s="29">
        <v>105609748</v>
      </c>
      <c r="H106" s="27" t="str">
        <f t="shared" si="14"/>
        <v>N/A</v>
      </c>
      <c r="I106" s="8">
        <v>13.15</v>
      </c>
      <c r="J106" s="8">
        <v>11.77</v>
      </c>
      <c r="K106" s="28" t="s">
        <v>734</v>
      </c>
      <c r="L106" s="105" t="str">
        <f t="shared" si="15"/>
        <v>Yes</v>
      </c>
    </row>
    <row r="107" spans="1:12" x14ac:dyDescent="0.2">
      <c r="A107" s="168" t="s">
        <v>566</v>
      </c>
      <c r="B107" s="22" t="s">
        <v>213</v>
      </c>
      <c r="C107" s="23">
        <v>284339</v>
      </c>
      <c r="D107" s="27" t="str">
        <f t="shared" si="12"/>
        <v>N/A</v>
      </c>
      <c r="E107" s="23">
        <v>299477</v>
      </c>
      <c r="F107" s="27" t="str">
        <f t="shared" si="13"/>
        <v>N/A</v>
      </c>
      <c r="G107" s="23">
        <v>340541</v>
      </c>
      <c r="H107" s="27" t="str">
        <f t="shared" si="14"/>
        <v>N/A</v>
      </c>
      <c r="I107" s="8">
        <v>5.3239999999999998</v>
      </c>
      <c r="J107" s="8">
        <v>13.71</v>
      </c>
      <c r="K107" s="28" t="s">
        <v>734</v>
      </c>
      <c r="L107" s="105" t="str">
        <f t="shared" si="15"/>
        <v>Yes</v>
      </c>
    </row>
    <row r="108" spans="1:12" x14ac:dyDescent="0.2">
      <c r="A108" s="168" t="s">
        <v>1303</v>
      </c>
      <c r="B108" s="22" t="s">
        <v>213</v>
      </c>
      <c r="C108" s="29">
        <v>293.68519619</v>
      </c>
      <c r="D108" s="27" t="str">
        <f t="shared" si="12"/>
        <v>N/A</v>
      </c>
      <c r="E108" s="29">
        <v>315.49822857999999</v>
      </c>
      <c r="F108" s="27" t="str">
        <f t="shared" si="13"/>
        <v>N/A</v>
      </c>
      <c r="G108" s="29">
        <v>310.12344474999998</v>
      </c>
      <c r="H108" s="27" t="str">
        <f t="shared" si="14"/>
        <v>N/A</v>
      </c>
      <c r="I108" s="8">
        <v>7.4269999999999996</v>
      </c>
      <c r="J108" s="8">
        <v>-1.7</v>
      </c>
      <c r="K108" s="28" t="s">
        <v>734</v>
      </c>
      <c r="L108" s="105" t="str">
        <f t="shared" si="15"/>
        <v>Yes</v>
      </c>
    </row>
    <row r="109" spans="1:12" x14ac:dyDescent="0.2">
      <c r="A109" s="168" t="s">
        <v>567</v>
      </c>
      <c r="B109" s="22" t="s">
        <v>213</v>
      </c>
      <c r="C109" s="29">
        <v>412248131</v>
      </c>
      <c r="D109" s="27" t="str">
        <f t="shared" si="12"/>
        <v>N/A</v>
      </c>
      <c r="E109" s="29">
        <v>392846090</v>
      </c>
      <c r="F109" s="27" t="str">
        <f t="shared" si="13"/>
        <v>N/A</v>
      </c>
      <c r="G109" s="29">
        <v>442525869</v>
      </c>
      <c r="H109" s="27" t="str">
        <f t="shared" si="14"/>
        <v>N/A</v>
      </c>
      <c r="I109" s="8">
        <v>-4.71</v>
      </c>
      <c r="J109" s="8">
        <v>12.65</v>
      </c>
      <c r="K109" s="28" t="s">
        <v>734</v>
      </c>
      <c r="L109" s="105" t="str">
        <f t="shared" si="15"/>
        <v>Yes</v>
      </c>
    </row>
    <row r="110" spans="1:12" x14ac:dyDescent="0.2">
      <c r="A110" s="168" t="s">
        <v>568</v>
      </c>
      <c r="B110" s="22" t="s">
        <v>213</v>
      </c>
      <c r="C110" s="23">
        <v>364502</v>
      </c>
      <c r="D110" s="27" t="str">
        <f t="shared" si="12"/>
        <v>N/A</v>
      </c>
      <c r="E110" s="23">
        <v>366235</v>
      </c>
      <c r="F110" s="27" t="str">
        <f t="shared" si="13"/>
        <v>N/A</v>
      </c>
      <c r="G110" s="23">
        <v>403558</v>
      </c>
      <c r="H110" s="27" t="str">
        <f t="shared" si="14"/>
        <v>N/A</v>
      </c>
      <c r="I110" s="8">
        <v>0.47539999999999999</v>
      </c>
      <c r="J110" s="8">
        <v>10.19</v>
      </c>
      <c r="K110" s="28" t="s">
        <v>734</v>
      </c>
      <c r="L110" s="105" t="str">
        <f t="shared" si="15"/>
        <v>Yes</v>
      </c>
    </row>
    <row r="111" spans="1:12" x14ac:dyDescent="0.2">
      <c r="A111" s="168" t="s">
        <v>1304</v>
      </c>
      <c r="B111" s="22" t="s">
        <v>213</v>
      </c>
      <c r="C111" s="29">
        <v>1130.9900385000001</v>
      </c>
      <c r="D111" s="27" t="str">
        <f t="shared" si="12"/>
        <v>N/A</v>
      </c>
      <c r="E111" s="29">
        <v>1072.6612421</v>
      </c>
      <c r="F111" s="27" t="str">
        <f t="shared" si="13"/>
        <v>N/A</v>
      </c>
      <c r="G111" s="29">
        <v>1096.5607645</v>
      </c>
      <c r="H111" s="27" t="str">
        <f t="shared" si="14"/>
        <v>N/A</v>
      </c>
      <c r="I111" s="8">
        <v>-5.16</v>
      </c>
      <c r="J111" s="8">
        <v>2.2280000000000002</v>
      </c>
      <c r="K111" s="28" t="s">
        <v>734</v>
      </c>
      <c r="L111" s="105" t="str">
        <f t="shared" si="15"/>
        <v>Yes</v>
      </c>
    </row>
    <row r="112" spans="1:12" ht="25.5" x14ac:dyDescent="0.2">
      <c r="A112" s="168" t="s">
        <v>569</v>
      </c>
      <c r="B112" s="22" t="s">
        <v>213</v>
      </c>
      <c r="C112" s="29">
        <v>203901489</v>
      </c>
      <c r="D112" s="27" t="str">
        <f t="shared" si="12"/>
        <v>N/A</v>
      </c>
      <c r="E112" s="29">
        <v>233846409</v>
      </c>
      <c r="F112" s="27" t="str">
        <f t="shared" si="13"/>
        <v>N/A</v>
      </c>
      <c r="G112" s="29">
        <v>233377775</v>
      </c>
      <c r="H112" s="27" t="str">
        <f t="shared" si="14"/>
        <v>N/A</v>
      </c>
      <c r="I112" s="8">
        <v>14.69</v>
      </c>
      <c r="J112" s="8">
        <v>-0.2</v>
      </c>
      <c r="K112" s="28" t="s">
        <v>734</v>
      </c>
      <c r="L112" s="105" t="str">
        <f t="shared" si="15"/>
        <v>Yes</v>
      </c>
    </row>
    <row r="113" spans="1:12" x14ac:dyDescent="0.2">
      <c r="A113" s="168" t="s">
        <v>570</v>
      </c>
      <c r="B113" s="22" t="s">
        <v>213</v>
      </c>
      <c r="C113" s="23">
        <v>211110</v>
      </c>
      <c r="D113" s="27" t="str">
        <f t="shared" si="12"/>
        <v>N/A</v>
      </c>
      <c r="E113" s="23">
        <v>193680</v>
      </c>
      <c r="F113" s="27" t="str">
        <f t="shared" si="13"/>
        <v>N/A</v>
      </c>
      <c r="G113" s="23">
        <v>202864</v>
      </c>
      <c r="H113" s="27" t="str">
        <f t="shared" si="14"/>
        <v>N/A</v>
      </c>
      <c r="I113" s="8">
        <v>-8.26</v>
      </c>
      <c r="J113" s="8">
        <v>4.742</v>
      </c>
      <c r="K113" s="28" t="s">
        <v>734</v>
      </c>
      <c r="L113" s="105" t="str">
        <f t="shared" si="15"/>
        <v>Yes</v>
      </c>
    </row>
    <row r="114" spans="1:12" ht="25.5" x14ac:dyDescent="0.2">
      <c r="A114" s="168" t="s">
        <v>1305</v>
      </c>
      <c r="B114" s="22" t="s">
        <v>213</v>
      </c>
      <c r="C114" s="29">
        <v>965.85424186</v>
      </c>
      <c r="D114" s="27" t="str">
        <f t="shared" si="12"/>
        <v>N/A</v>
      </c>
      <c r="E114" s="29">
        <v>1207.3854243999999</v>
      </c>
      <c r="F114" s="27" t="str">
        <f t="shared" si="13"/>
        <v>N/A</v>
      </c>
      <c r="G114" s="29">
        <v>1150.4149332</v>
      </c>
      <c r="H114" s="27" t="str">
        <f t="shared" si="14"/>
        <v>N/A</v>
      </c>
      <c r="I114" s="8">
        <v>25.01</v>
      </c>
      <c r="J114" s="8">
        <v>-4.72</v>
      </c>
      <c r="K114" s="28" t="s">
        <v>734</v>
      </c>
      <c r="L114" s="105" t="str">
        <f t="shared" si="15"/>
        <v>Yes</v>
      </c>
    </row>
    <row r="115" spans="1:12" ht="25.5" x14ac:dyDescent="0.2">
      <c r="A115" s="168" t="s">
        <v>571</v>
      </c>
      <c r="B115" s="22" t="s">
        <v>213</v>
      </c>
      <c r="C115" s="29">
        <v>20288480</v>
      </c>
      <c r="D115" s="27" t="str">
        <f t="shared" si="12"/>
        <v>N/A</v>
      </c>
      <c r="E115" s="29">
        <v>23082546</v>
      </c>
      <c r="F115" s="27" t="str">
        <f t="shared" si="13"/>
        <v>N/A</v>
      </c>
      <c r="G115" s="29">
        <v>25705087</v>
      </c>
      <c r="H115" s="27" t="str">
        <f t="shared" si="14"/>
        <v>N/A</v>
      </c>
      <c r="I115" s="8">
        <v>13.77</v>
      </c>
      <c r="J115" s="8">
        <v>11.36</v>
      </c>
      <c r="K115" s="28" t="s">
        <v>734</v>
      </c>
      <c r="L115" s="105" t="str">
        <f t="shared" si="15"/>
        <v>Yes</v>
      </c>
    </row>
    <row r="116" spans="1:12" x14ac:dyDescent="0.2">
      <c r="A116" s="104" t="s">
        <v>572</v>
      </c>
      <c r="B116" s="22" t="s">
        <v>213</v>
      </c>
      <c r="C116" s="23">
        <v>30077</v>
      </c>
      <c r="D116" s="27" t="str">
        <f t="shared" si="12"/>
        <v>N/A</v>
      </c>
      <c r="E116" s="23">
        <v>32833</v>
      </c>
      <c r="F116" s="27" t="str">
        <f t="shared" si="13"/>
        <v>N/A</v>
      </c>
      <c r="G116" s="23">
        <v>34846</v>
      </c>
      <c r="H116" s="27" t="str">
        <f t="shared" si="14"/>
        <v>N/A</v>
      </c>
      <c r="I116" s="8">
        <v>9.1630000000000003</v>
      </c>
      <c r="J116" s="8">
        <v>6.1310000000000002</v>
      </c>
      <c r="K116" s="28" t="s">
        <v>734</v>
      </c>
      <c r="L116" s="105" t="str">
        <f t="shared" si="15"/>
        <v>Yes</v>
      </c>
    </row>
    <row r="117" spans="1:12" ht="25.5" x14ac:dyDescent="0.2">
      <c r="A117" s="104" t="s">
        <v>1306</v>
      </c>
      <c r="B117" s="22" t="s">
        <v>213</v>
      </c>
      <c r="C117" s="29">
        <v>674.55131828000003</v>
      </c>
      <c r="D117" s="27" t="str">
        <f t="shared" si="12"/>
        <v>N/A</v>
      </c>
      <c r="E117" s="29">
        <v>703.02884293</v>
      </c>
      <c r="F117" s="27" t="str">
        <f t="shared" si="13"/>
        <v>N/A</v>
      </c>
      <c r="G117" s="29">
        <v>737.67683522000004</v>
      </c>
      <c r="H117" s="27" t="str">
        <f t="shared" si="14"/>
        <v>N/A</v>
      </c>
      <c r="I117" s="8">
        <v>4.2220000000000004</v>
      </c>
      <c r="J117" s="8">
        <v>4.9279999999999999</v>
      </c>
      <c r="K117" s="28" t="s">
        <v>734</v>
      </c>
      <c r="L117" s="105" t="str">
        <f t="shared" si="15"/>
        <v>Yes</v>
      </c>
    </row>
    <row r="118" spans="1:12" ht="25.5" x14ac:dyDescent="0.2">
      <c r="A118" s="137" t="s">
        <v>573</v>
      </c>
      <c r="B118" s="22" t="s">
        <v>213</v>
      </c>
      <c r="C118" s="29">
        <v>37057074</v>
      </c>
      <c r="D118" s="27" t="str">
        <f t="shared" si="12"/>
        <v>N/A</v>
      </c>
      <c r="E118" s="29">
        <v>44562579</v>
      </c>
      <c r="F118" s="27" t="str">
        <f t="shared" si="13"/>
        <v>N/A</v>
      </c>
      <c r="G118" s="29">
        <v>45283594</v>
      </c>
      <c r="H118" s="27" t="str">
        <f t="shared" si="14"/>
        <v>N/A</v>
      </c>
      <c r="I118" s="8">
        <v>20.25</v>
      </c>
      <c r="J118" s="8">
        <v>1.6180000000000001</v>
      </c>
      <c r="K118" s="28" t="s">
        <v>734</v>
      </c>
      <c r="L118" s="105" t="str">
        <f t="shared" si="15"/>
        <v>Yes</v>
      </c>
    </row>
    <row r="119" spans="1:12" x14ac:dyDescent="0.2">
      <c r="A119" s="137" t="s">
        <v>574</v>
      </c>
      <c r="B119" s="22" t="s">
        <v>213</v>
      </c>
      <c r="C119" s="23">
        <v>3913</v>
      </c>
      <c r="D119" s="27" t="str">
        <f t="shared" si="12"/>
        <v>N/A</v>
      </c>
      <c r="E119" s="23">
        <v>4327</v>
      </c>
      <c r="F119" s="27" t="str">
        <f t="shared" si="13"/>
        <v>N/A</v>
      </c>
      <c r="G119" s="23">
        <v>4311</v>
      </c>
      <c r="H119" s="27" t="str">
        <f t="shared" si="14"/>
        <v>N/A</v>
      </c>
      <c r="I119" s="8">
        <v>10.58</v>
      </c>
      <c r="J119" s="8">
        <v>-0.37</v>
      </c>
      <c r="K119" s="28" t="s">
        <v>734</v>
      </c>
      <c r="L119" s="105" t="str">
        <f t="shared" si="15"/>
        <v>Yes</v>
      </c>
    </row>
    <row r="120" spans="1:12" ht="25.5" x14ac:dyDescent="0.2">
      <c r="A120" s="137" t="s">
        <v>1307</v>
      </c>
      <c r="B120" s="22" t="s">
        <v>213</v>
      </c>
      <c r="C120" s="29">
        <v>9470.2463583000008</v>
      </c>
      <c r="D120" s="27" t="str">
        <f t="shared" si="12"/>
        <v>N/A</v>
      </c>
      <c r="E120" s="29">
        <v>10298.724058</v>
      </c>
      <c r="F120" s="27" t="str">
        <f t="shared" si="13"/>
        <v>N/A</v>
      </c>
      <c r="G120" s="29">
        <v>10504.197169999999</v>
      </c>
      <c r="H120" s="27" t="str">
        <f t="shared" si="14"/>
        <v>N/A</v>
      </c>
      <c r="I120" s="8">
        <v>8.7479999999999993</v>
      </c>
      <c r="J120" s="8">
        <v>1.9950000000000001</v>
      </c>
      <c r="K120" s="28" t="s">
        <v>734</v>
      </c>
      <c r="L120" s="105" t="str">
        <f t="shared" si="15"/>
        <v>Yes</v>
      </c>
    </row>
    <row r="121" spans="1:12" ht="25.5" x14ac:dyDescent="0.2">
      <c r="A121" s="137" t="s">
        <v>575</v>
      </c>
      <c r="B121" s="22" t="s">
        <v>213</v>
      </c>
      <c r="C121" s="29">
        <v>10692743</v>
      </c>
      <c r="D121" s="27" t="str">
        <f t="shared" si="12"/>
        <v>N/A</v>
      </c>
      <c r="E121" s="29">
        <v>5858185</v>
      </c>
      <c r="F121" s="27" t="str">
        <f t="shared" si="13"/>
        <v>N/A</v>
      </c>
      <c r="G121" s="29">
        <v>5212464</v>
      </c>
      <c r="H121" s="27" t="str">
        <f t="shared" si="14"/>
        <v>N/A</v>
      </c>
      <c r="I121" s="8">
        <v>-45.2</v>
      </c>
      <c r="J121" s="8">
        <v>-11</v>
      </c>
      <c r="K121" s="28" t="s">
        <v>734</v>
      </c>
      <c r="L121" s="105" t="str">
        <f t="shared" si="15"/>
        <v>Yes</v>
      </c>
    </row>
    <row r="122" spans="1:12" ht="25.5" x14ac:dyDescent="0.2">
      <c r="A122" s="137" t="s">
        <v>576</v>
      </c>
      <c r="B122" s="22" t="s">
        <v>213</v>
      </c>
      <c r="C122" s="23">
        <v>8411</v>
      </c>
      <c r="D122" s="27" t="str">
        <f t="shared" si="12"/>
        <v>N/A</v>
      </c>
      <c r="E122" s="23">
        <v>8447</v>
      </c>
      <c r="F122" s="27" t="str">
        <f t="shared" si="13"/>
        <v>N/A</v>
      </c>
      <c r="G122" s="23">
        <v>5289</v>
      </c>
      <c r="H122" s="27" t="str">
        <f t="shared" si="14"/>
        <v>N/A</v>
      </c>
      <c r="I122" s="8">
        <v>0.42799999999999999</v>
      </c>
      <c r="J122" s="8">
        <v>-37.4</v>
      </c>
      <c r="K122" s="28" t="s">
        <v>734</v>
      </c>
      <c r="L122" s="105" t="str">
        <f t="shared" si="15"/>
        <v>No</v>
      </c>
    </row>
    <row r="123" spans="1:12" ht="25.5" x14ac:dyDescent="0.2">
      <c r="A123" s="137" t="s">
        <v>1308</v>
      </c>
      <c r="B123" s="22" t="s">
        <v>213</v>
      </c>
      <c r="C123" s="29">
        <v>1271.2808227</v>
      </c>
      <c r="D123" s="27" t="str">
        <f t="shared" si="12"/>
        <v>N/A</v>
      </c>
      <c r="E123" s="29">
        <v>693.52255238999999</v>
      </c>
      <c r="F123" s="27" t="str">
        <f t="shared" si="13"/>
        <v>N/A</v>
      </c>
      <c r="G123" s="29">
        <v>985.52921157000003</v>
      </c>
      <c r="H123" s="27" t="str">
        <f t="shared" si="14"/>
        <v>N/A</v>
      </c>
      <c r="I123" s="8">
        <v>-45.4</v>
      </c>
      <c r="J123" s="8">
        <v>42.1</v>
      </c>
      <c r="K123" s="28" t="s">
        <v>734</v>
      </c>
      <c r="L123" s="105" t="str">
        <f t="shared" si="15"/>
        <v>No</v>
      </c>
    </row>
    <row r="124" spans="1:12" ht="25.5" x14ac:dyDescent="0.2">
      <c r="A124" s="137" t="s">
        <v>577</v>
      </c>
      <c r="B124" s="22" t="s">
        <v>213</v>
      </c>
      <c r="C124" s="29">
        <v>608890</v>
      </c>
      <c r="D124" s="27" t="str">
        <f t="shared" si="12"/>
        <v>N/A</v>
      </c>
      <c r="E124" s="29">
        <v>562617</v>
      </c>
      <c r="F124" s="27" t="str">
        <f t="shared" si="13"/>
        <v>N/A</v>
      </c>
      <c r="G124" s="29">
        <v>881570</v>
      </c>
      <c r="H124" s="27" t="str">
        <f t="shared" si="14"/>
        <v>N/A</v>
      </c>
      <c r="I124" s="8">
        <v>-7.6</v>
      </c>
      <c r="J124" s="8">
        <v>56.69</v>
      </c>
      <c r="K124" s="28" t="s">
        <v>734</v>
      </c>
      <c r="L124" s="105" t="str">
        <f t="shared" si="15"/>
        <v>No</v>
      </c>
    </row>
    <row r="125" spans="1:12" x14ac:dyDescent="0.2">
      <c r="A125" s="128" t="s">
        <v>578</v>
      </c>
      <c r="B125" s="22" t="s">
        <v>213</v>
      </c>
      <c r="C125" s="23">
        <v>1486</v>
      </c>
      <c r="D125" s="27" t="str">
        <f t="shared" si="12"/>
        <v>N/A</v>
      </c>
      <c r="E125" s="23">
        <v>1355</v>
      </c>
      <c r="F125" s="27" t="str">
        <f t="shared" si="13"/>
        <v>N/A</v>
      </c>
      <c r="G125" s="23">
        <v>1572</v>
      </c>
      <c r="H125" s="27" t="str">
        <f t="shared" si="14"/>
        <v>N/A</v>
      </c>
      <c r="I125" s="8">
        <v>-8.82</v>
      </c>
      <c r="J125" s="8">
        <v>16.010000000000002</v>
      </c>
      <c r="K125" s="28" t="s">
        <v>734</v>
      </c>
      <c r="L125" s="105" t="str">
        <f t="shared" si="15"/>
        <v>Yes</v>
      </c>
    </row>
    <row r="126" spans="1:12" ht="25.5" x14ac:dyDescent="0.2">
      <c r="A126" s="128" t="s">
        <v>1309</v>
      </c>
      <c r="B126" s="22" t="s">
        <v>213</v>
      </c>
      <c r="C126" s="29">
        <v>409.75100942</v>
      </c>
      <c r="D126" s="27" t="str">
        <f t="shared" si="12"/>
        <v>N/A</v>
      </c>
      <c r="E126" s="29">
        <v>415.21549814999997</v>
      </c>
      <c r="F126" s="27" t="str">
        <f t="shared" si="13"/>
        <v>N/A</v>
      </c>
      <c r="G126" s="29">
        <v>560.79516538999997</v>
      </c>
      <c r="H126" s="27" t="str">
        <f t="shared" si="14"/>
        <v>N/A</v>
      </c>
      <c r="I126" s="8">
        <v>1.3340000000000001</v>
      </c>
      <c r="J126" s="8">
        <v>35.06</v>
      </c>
      <c r="K126" s="28" t="s">
        <v>734</v>
      </c>
      <c r="L126" s="105" t="str">
        <f t="shared" si="15"/>
        <v>No</v>
      </c>
    </row>
    <row r="127" spans="1:12" ht="25.5" x14ac:dyDescent="0.2">
      <c r="A127" s="128" t="s">
        <v>579</v>
      </c>
      <c r="B127" s="22" t="s">
        <v>213</v>
      </c>
      <c r="C127" s="29">
        <v>9111586</v>
      </c>
      <c r="D127" s="27" t="str">
        <f t="shared" si="12"/>
        <v>N/A</v>
      </c>
      <c r="E127" s="29">
        <v>11171383</v>
      </c>
      <c r="F127" s="27" t="str">
        <f t="shared" si="13"/>
        <v>N/A</v>
      </c>
      <c r="G127" s="29">
        <v>11885912</v>
      </c>
      <c r="H127" s="27" t="str">
        <f t="shared" si="14"/>
        <v>N/A</v>
      </c>
      <c r="I127" s="8">
        <v>22.61</v>
      </c>
      <c r="J127" s="8">
        <v>6.3959999999999999</v>
      </c>
      <c r="K127" s="28" t="s">
        <v>734</v>
      </c>
      <c r="L127" s="105" t="str">
        <f t="shared" si="15"/>
        <v>Yes</v>
      </c>
    </row>
    <row r="128" spans="1:12" x14ac:dyDescent="0.2">
      <c r="A128" s="128" t="s">
        <v>580</v>
      </c>
      <c r="B128" s="22" t="s">
        <v>213</v>
      </c>
      <c r="C128" s="23">
        <v>31983</v>
      </c>
      <c r="D128" s="27" t="str">
        <f t="shared" si="12"/>
        <v>N/A</v>
      </c>
      <c r="E128" s="23">
        <v>34710</v>
      </c>
      <c r="F128" s="27" t="str">
        <f t="shared" si="13"/>
        <v>N/A</v>
      </c>
      <c r="G128" s="23">
        <v>36707</v>
      </c>
      <c r="H128" s="27" t="str">
        <f t="shared" si="14"/>
        <v>N/A</v>
      </c>
      <c r="I128" s="8">
        <v>8.5259999999999998</v>
      </c>
      <c r="J128" s="8">
        <v>5.7530000000000001</v>
      </c>
      <c r="K128" s="28" t="s">
        <v>734</v>
      </c>
      <c r="L128" s="105" t="str">
        <f t="shared" si="15"/>
        <v>Yes</v>
      </c>
    </row>
    <row r="129" spans="1:12" ht="25.5" x14ac:dyDescent="0.2">
      <c r="A129" s="128" t="s">
        <v>1310</v>
      </c>
      <c r="B129" s="22" t="s">
        <v>213</v>
      </c>
      <c r="C129" s="29">
        <v>284.88840947</v>
      </c>
      <c r="D129" s="27" t="str">
        <f t="shared" si="12"/>
        <v>N/A</v>
      </c>
      <c r="E129" s="29">
        <v>321.84912129000003</v>
      </c>
      <c r="F129" s="27" t="str">
        <f t="shared" si="13"/>
        <v>N/A</v>
      </c>
      <c r="G129" s="29">
        <v>323.80505081000001</v>
      </c>
      <c r="H129" s="27" t="str">
        <f t="shared" si="14"/>
        <v>N/A</v>
      </c>
      <c r="I129" s="8">
        <v>12.97</v>
      </c>
      <c r="J129" s="8">
        <v>0.60770000000000002</v>
      </c>
      <c r="K129" s="28" t="s">
        <v>734</v>
      </c>
      <c r="L129" s="105" t="str">
        <f t="shared" si="15"/>
        <v>Yes</v>
      </c>
    </row>
    <row r="130" spans="1:12" ht="25.5" x14ac:dyDescent="0.2">
      <c r="A130" s="128" t="s">
        <v>581</v>
      </c>
      <c r="B130" s="22" t="s">
        <v>213</v>
      </c>
      <c r="C130" s="29">
        <v>8419182</v>
      </c>
      <c r="D130" s="27" t="str">
        <f t="shared" si="12"/>
        <v>N/A</v>
      </c>
      <c r="E130" s="29">
        <v>4395214</v>
      </c>
      <c r="F130" s="27" t="str">
        <f t="shared" si="13"/>
        <v>N/A</v>
      </c>
      <c r="G130" s="29">
        <v>4846540</v>
      </c>
      <c r="H130" s="27" t="str">
        <f t="shared" si="14"/>
        <v>N/A</v>
      </c>
      <c r="I130" s="8">
        <v>-47.8</v>
      </c>
      <c r="J130" s="8">
        <v>10.27</v>
      </c>
      <c r="K130" s="28" t="s">
        <v>734</v>
      </c>
      <c r="L130" s="105" t="str">
        <f t="shared" si="15"/>
        <v>Yes</v>
      </c>
    </row>
    <row r="131" spans="1:12" x14ac:dyDescent="0.2">
      <c r="A131" s="128" t="s">
        <v>582</v>
      </c>
      <c r="B131" s="22" t="s">
        <v>213</v>
      </c>
      <c r="C131" s="23">
        <v>887</v>
      </c>
      <c r="D131" s="27" t="str">
        <f t="shared" si="12"/>
        <v>N/A</v>
      </c>
      <c r="E131" s="23">
        <v>591</v>
      </c>
      <c r="F131" s="27" t="str">
        <f t="shared" si="13"/>
        <v>N/A</v>
      </c>
      <c r="G131" s="23">
        <v>568</v>
      </c>
      <c r="H131" s="27" t="str">
        <f t="shared" si="14"/>
        <v>N/A</v>
      </c>
      <c r="I131" s="8">
        <v>-33.4</v>
      </c>
      <c r="J131" s="8">
        <v>-3.89</v>
      </c>
      <c r="K131" s="28" t="s">
        <v>734</v>
      </c>
      <c r="L131" s="105" t="str">
        <f t="shared" si="15"/>
        <v>Yes</v>
      </c>
    </row>
    <row r="132" spans="1:12" x14ac:dyDescent="0.2">
      <c r="A132" s="128" t="s">
        <v>1311</v>
      </c>
      <c r="B132" s="22" t="s">
        <v>213</v>
      </c>
      <c r="C132" s="29">
        <v>9491.7497182000006</v>
      </c>
      <c r="D132" s="27" t="str">
        <f t="shared" si="12"/>
        <v>N/A</v>
      </c>
      <c r="E132" s="29">
        <v>7436.9103214999996</v>
      </c>
      <c r="F132" s="27" t="str">
        <f t="shared" si="13"/>
        <v>N/A</v>
      </c>
      <c r="G132" s="29">
        <v>8532.6408451000007</v>
      </c>
      <c r="H132" s="27" t="str">
        <f t="shared" si="14"/>
        <v>N/A</v>
      </c>
      <c r="I132" s="8">
        <v>-21.6</v>
      </c>
      <c r="J132" s="8">
        <v>14.73</v>
      </c>
      <c r="K132" s="28" t="s">
        <v>734</v>
      </c>
      <c r="L132" s="105" t="str">
        <f t="shared" si="15"/>
        <v>Yes</v>
      </c>
    </row>
    <row r="133" spans="1:12" ht="25.5" x14ac:dyDescent="0.2">
      <c r="A133" s="128" t="s">
        <v>583</v>
      </c>
      <c r="B133" s="22" t="s">
        <v>213</v>
      </c>
      <c r="C133" s="29">
        <v>12696222</v>
      </c>
      <c r="D133" s="27" t="str">
        <f t="shared" si="12"/>
        <v>N/A</v>
      </c>
      <c r="E133" s="29">
        <v>16560031</v>
      </c>
      <c r="F133" s="27" t="str">
        <f t="shared" si="13"/>
        <v>N/A</v>
      </c>
      <c r="G133" s="29">
        <v>19343960</v>
      </c>
      <c r="H133" s="27" t="str">
        <f t="shared" si="14"/>
        <v>N/A</v>
      </c>
      <c r="I133" s="8">
        <v>30.43</v>
      </c>
      <c r="J133" s="8">
        <v>16.809999999999999</v>
      </c>
      <c r="K133" s="28" t="s">
        <v>734</v>
      </c>
      <c r="L133" s="105" t="str">
        <f>IF(J133="Div by 0", "N/A", IF(OR(J133="N/A",K133="N/A"),"N/A", IF(J133&gt;VALUE(MID(K133,1,2)), "No", IF(J133&lt;-1*VALUE(MID(K133,1,2)), "No", "Yes"))))</f>
        <v>Yes</v>
      </c>
    </row>
    <row r="134" spans="1:12" x14ac:dyDescent="0.2">
      <c r="A134" s="128" t="s">
        <v>584</v>
      </c>
      <c r="B134" s="22" t="s">
        <v>213</v>
      </c>
      <c r="C134" s="23">
        <v>95534</v>
      </c>
      <c r="D134" s="27" t="str">
        <f t="shared" si="12"/>
        <v>N/A</v>
      </c>
      <c r="E134" s="23">
        <v>106202</v>
      </c>
      <c r="F134" s="27" t="str">
        <f t="shared" si="13"/>
        <v>N/A</v>
      </c>
      <c r="G134" s="23">
        <v>126337</v>
      </c>
      <c r="H134" s="27" t="str">
        <f t="shared" si="14"/>
        <v>N/A</v>
      </c>
      <c r="I134" s="8">
        <v>11.17</v>
      </c>
      <c r="J134" s="8">
        <v>18.96</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132.89741871999999</v>
      </c>
      <c r="D135" s="27" t="str">
        <f t="shared" si="12"/>
        <v>N/A</v>
      </c>
      <c r="E135" s="29">
        <v>155.92955877</v>
      </c>
      <c r="F135" s="27" t="str">
        <f t="shared" si="13"/>
        <v>N/A</v>
      </c>
      <c r="G135" s="29">
        <v>153.11397295</v>
      </c>
      <c r="H135" s="27" t="str">
        <f t="shared" si="14"/>
        <v>N/A</v>
      </c>
      <c r="I135" s="8">
        <v>17.329999999999998</v>
      </c>
      <c r="J135" s="8">
        <v>-1.81</v>
      </c>
      <c r="K135" s="28" t="s">
        <v>734</v>
      </c>
      <c r="L135" s="105" t="str">
        <f t="shared" si="16"/>
        <v>Yes</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1748</v>
      </c>
      <c r="J137" s="8" t="s">
        <v>1748</v>
      </c>
      <c r="K137" s="28" t="s">
        <v>734</v>
      </c>
      <c r="L137" s="105" t="str">
        <f t="shared" si="16"/>
        <v>N/A</v>
      </c>
    </row>
    <row r="138" spans="1:12" ht="25.5" x14ac:dyDescent="0.2">
      <c r="A138" s="128" t="s">
        <v>1313</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734</v>
      </c>
      <c r="L138" s="105" t="str">
        <f t="shared" si="16"/>
        <v>N/A</v>
      </c>
    </row>
    <row r="139" spans="1:12" ht="25.5" x14ac:dyDescent="0.2">
      <c r="A139" s="128" t="s">
        <v>587</v>
      </c>
      <c r="B139" s="22" t="s">
        <v>213</v>
      </c>
      <c r="C139" s="29">
        <v>36186124</v>
      </c>
      <c r="D139" s="27" t="str">
        <f t="shared" si="17"/>
        <v>N/A</v>
      </c>
      <c r="E139" s="29">
        <v>40915503</v>
      </c>
      <c r="F139" s="27" t="str">
        <f t="shared" si="18"/>
        <v>N/A</v>
      </c>
      <c r="G139" s="29">
        <v>44279356</v>
      </c>
      <c r="H139" s="27" t="str">
        <f t="shared" si="19"/>
        <v>N/A</v>
      </c>
      <c r="I139" s="8">
        <v>13.07</v>
      </c>
      <c r="J139" s="8">
        <v>8.2210000000000001</v>
      </c>
      <c r="K139" s="28" t="s">
        <v>734</v>
      </c>
      <c r="L139" s="105" t="str">
        <f t="shared" ref="L139:L150" si="20">IF(J139="Div by 0", "N/A", IF(K139="N/A","N/A", IF(J139&gt;VALUE(MID(K139,1,2)), "No", IF(J139&lt;-1*VALUE(MID(K139,1,2)), "No", "Yes"))))</f>
        <v>Yes</v>
      </c>
    </row>
    <row r="140" spans="1:12" ht="25.5" x14ac:dyDescent="0.2">
      <c r="A140" s="128" t="s">
        <v>588</v>
      </c>
      <c r="B140" s="22" t="s">
        <v>213</v>
      </c>
      <c r="C140" s="23">
        <v>127151</v>
      </c>
      <c r="D140" s="27" t="str">
        <f t="shared" si="17"/>
        <v>N/A</v>
      </c>
      <c r="E140" s="23">
        <v>129234</v>
      </c>
      <c r="F140" s="27" t="str">
        <f t="shared" si="18"/>
        <v>N/A</v>
      </c>
      <c r="G140" s="23">
        <v>140089</v>
      </c>
      <c r="H140" s="27" t="str">
        <f t="shared" si="19"/>
        <v>N/A</v>
      </c>
      <c r="I140" s="8">
        <v>1.6379999999999999</v>
      </c>
      <c r="J140" s="8">
        <v>8.3989999999999991</v>
      </c>
      <c r="K140" s="28" t="s">
        <v>734</v>
      </c>
      <c r="L140" s="105" t="str">
        <f t="shared" si="20"/>
        <v>Yes</v>
      </c>
    </row>
    <row r="141" spans="1:12" ht="25.5" x14ac:dyDescent="0.2">
      <c r="A141" s="128" t="s">
        <v>1314</v>
      </c>
      <c r="B141" s="22" t="s">
        <v>213</v>
      </c>
      <c r="C141" s="29">
        <v>284.59173737999998</v>
      </c>
      <c r="D141" s="27" t="str">
        <f t="shared" si="17"/>
        <v>N/A</v>
      </c>
      <c r="E141" s="29">
        <v>316.60014391999999</v>
      </c>
      <c r="F141" s="27" t="str">
        <f t="shared" si="18"/>
        <v>N/A</v>
      </c>
      <c r="G141" s="29">
        <v>316.08017760000001</v>
      </c>
      <c r="H141" s="27" t="str">
        <f t="shared" si="19"/>
        <v>N/A</v>
      </c>
      <c r="I141" s="8">
        <v>11.25</v>
      </c>
      <c r="J141" s="8">
        <v>-0.16400000000000001</v>
      </c>
      <c r="K141" s="28" t="s">
        <v>734</v>
      </c>
      <c r="L141" s="105" t="str">
        <f t="shared" si="20"/>
        <v>Yes</v>
      </c>
    </row>
    <row r="142" spans="1:12" ht="25.5" x14ac:dyDescent="0.2">
      <c r="A142" s="128" t="s">
        <v>589</v>
      </c>
      <c r="B142" s="22" t="s">
        <v>213</v>
      </c>
      <c r="C142" s="29">
        <v>0</v>
      </c>
      <c r="D142" s="27" t="str">
        <f t="shared" si="17"/>
        <v>N/A</v>
      </c>
      <c r="E142" s="29">
        <v>11100</v>
      </c>
      <c r="F142" s="27" t="str">
        <f t="shared" si="18"/>
        <v>N/A</v>
      </c>
      <c r="G142" s="29">
        <v>13650</v>
      </c>
      <c r="H142" s="27" t="str">
        <f t="shared" si="19"/>
        <v>N/A</v>
      </c>
      <c r="I142" s="8" t="s">
        <v>1748</v>
      </c>
      <c r="J142" s="8">
        <v>22.97</v>
      </c>
      <c r="K142" s="28" t="s">
        <v>734</v>
      </c>
      <c r="L142" s="105" t="str">
        <f t="shared" si="20"/>
        <v>Yes</v>
      </c>
    </row>
    <row r="143" spans="1:12" x14ac:dyDescent="0.2">
      <c r="A143" s="104" t="s">
        <v>590</v>
      </c>
      <c r="B143" s="22" t="s">
        <v>213</v>
      </c>
      <c r="C143" s="23">
        <v>0</v>
      </c>
      <c r="D143" s="27" t="str">
        <f t="shared" si="17"/>
        <v>N/A</v>
      </c>
      <c r="E143" s="23">
        <v>22</v>
      </c>
      <c r="F143" s="27" t="str">
        <f t="shared" si="18"/>
        <v>N/A</v>
      </c>
      <c r="G143" s="23">
        <v>24</v>
      </c>
      <c r="H143" s="27" t="str">
        <f t="shared" si="19"/>
        <v>N/A</v>
      </c>
      <c r="I143" s="8" t="s">
        <v>1748</v>
      </c>
      <c r="J143" s="8">
        <v>9.0909999999999993</v>
      </c>
      <c r="K143" s="28" t="s">
        <v>734</v>
      </c>
      <c r="L143" s="105" t="str">
        <f t="shared" si="20"/>
        <v>Yes</v>
      </c>
    </row>
    <row r="144" spans="1:12" ht="25.5" x14ac:dyDescent="0.2">
      <c r="A144" s="104" t="s">
        <v>1315</v>
      </c>
      <c r="B144" s="22" t="s">
        <v>213</v>
      </c>
      <c r="C144" s="29" t="s">
        <v>1748</v>
      </c>
      <c r="D144" s="27" t="str">
        <f t="shared" si="17"/>
        <v>N/A</v>
      </c>
      <c r="E144" s="29">
        <v>504.54545454999999</v>
      </c>
      <c r="F144" s="27" t="str">
        <f t="shared" si="18"/>
        <v>N/A</v>
      </c>
      <c r="G144" s="29">
        <v>568.75</v>
      </c>
      <c r="H144" s="27" t="str">
        <f t="shared" si="19"/>
        <v>N/A</v>
      </c>
      <c r="I144" s="8" t="s">
        <v>1748</v>
      </c>
      <c r="J144" s="8">
        <v>12.73</v>
      </c>
      <c r="K144" s="28" t="s">
        <v>734</v>
      </c>
      <c r="L144" s="105" t="str">
        <f t="shared" si="20"/>
        <v>Yes</v>
      </c>
    </row>
    <row r="145" spans="1:12" ht="25.5" x14ac:dyDescent="0.2">
      <c r="A145" s="128" t="s">
        <v>591</v>
      </c>
      <c r="B145" s="22" t="s">
        <v>213</v>
      </c>
      <c r="C145" s="29">
        <v>6616778</v>
      </c>
      <c r="D145" s="27" t="str">
        <f t="shared" si="17"/>
        <v>N/A</v>
      </c>
      <c r="E145" s="29">
        <v>230070</v>
      </c>
      <c r="F145" s="27" t="str">
        <f t="shared" si="18"/>
        <v>N/A</v>
      </c>
      <c r="G145" s="29">
        <v>1385871</v>
      </c>
      <c r="H145" s="27" t="str">
        <f t="shared" si="19"/>
        <v>N/A</v>
      </c>
      <c r="I145" s="8">
        <v>-96.5</v>
      </c>
      <c r="J145" s="8">
        <v>502.4</v>
      </c>
      <c r="K145" s="28" t="s">
        <v>734</v>
      </c>
      <c r="L145" s="105" t="str">
        <f t="shared" si="20"/>
        <v>No</v>
      </c>
    </row>
    <row r="146" spans="1:12" x14ac:dyDescent="0.2">
      <c r="A146" s="128" t="s">
        <v>592</v>
      </c>
      <c r="B146" s="22" t="s">
        <v>213</v>
      </c>
      <c r="C146" s="23">
        <v>10827</v>
      </c>
      <c r="D146" s="27" t="str">
        <f t="shared" si="17"/>
        <v>N/A</v>
      </c>
      <c r="E146" s="23">
        <v>1401</v>
      </c>
      <c r="F146" s="27" t="str">
        <f t="shared" si="18"/>
        <v>N/A</v>
      </c>
      <c r="G146" s="23">
        <v>1929</v>
      </c>
      <c r="H146" s="27" t="str">
        <f t="shared" si="19"/>
        <v>N/A</v>
      </c>
      <c r="I146" s="8">
        <v>-87.1</v>
      </c>
      <c r="J146" s="8">
        <v>37.69</v>
      </c>
      <c r="K146" s="28" t="s">
        <v>734</v>
      </c>
      <c r="L146" s="105" t="str">
        <f t="shared" si="20"/>
        <v>No</v>
      </c>
    </row>
    <row r="147" spans="1:12" ht="25.5" x14ac:dyDescent="0.2">
      <c r="A147" s="128" t="s">
        <v>1316</v>
      </c>
      <c r="B147" s="22" t="s">
        <v>213</v>
      </c>
      <c r="C147" s="29">
        <v>611.13678765999998</v>
      </c>
      <c r="D147" s="27" t="str">
        <f t="shared" si="17"/>
        <v>N/A</v>
      </c>
      <c r="E147" s="29">
        <v>164.21841542000001</v>
      </c>
      <c r="F147" s="27" t="str">
        <f t="shared" si="18"/>
        <v>N/A</v>
      </c>
      <c r="G147" s="29">
        <v>718.44012441999996</v>
      </c>
      <c r="H147" s="27" t="str">
        <f t="shared" si="19"/>
        <v>N/A</v>
      </c>
      <c r="I147" s="8">
        <v>-73.099999999999994</v>
      </c>
      <c r="J147" s="8">
        <v>337.5</v>
      </c>
      <c r="K147" s="28" t="s">
        <v>734</v>
      </c>
      <c r="L147" s="105" t="str">
        <f t="shared" si="20"/>
        <v>No</v>
      </c>
    </row>
    <row r="148" spans="1:12" ht="25.5" x14ac:dyDescent="0.2">
      <c r="A148" s="128" t="s">
        <v>593</v>
      </c>
      <c r="B148" s="22" t="s">
        <v>213</v>
      </c>
      <c r="C148" s="29">
        <v>4813028</v>
      </c>
      <c r="D148" s="27" t="str">
        <f t="shared" si="17"/>
        <v>N/A</v>
      </c>
      <c r="E148" s="29">
        <v>6007072</v>
      </c>
      <c r="F148" s="27" t="str">
        <f t="shared" si="18"/>
        <v>N/A</v>
      </c>
      <c r="G148" s="29">
        <v>5680277</v>
      </c>
      <c r="H148" s="27" t="str">
        <f t="shared" si="19"/>
        <v>N/A</v>
      </c>
      <c r="I148" s="8">
        <v>24.81</v>
      </c>
      <c r="J148" s="8">
        <v>-5.44</v>
      </c>
      <c r="K148" s="28" t="s">
        <v>734</v>
      </c>
      <c r="L148" s="105" t="str">
        <f t="shared" si="20"/>
        <v>Yes</v>
      </c>
    </row>
    <row r="149" spans="1:12" x14ac:dyDescent="0.2">
      <c r="A149" s="128" t="s">
        <v>594</v>
      </c>
      <c r="B149" s="22" t="s">
        <v>213</v>
      </c>
      <c r="C149" s="23">
        <v>790</v>
      </c>
      <c r="D149" s="27" t="str">
        <f t="shared" si="17"/>
        <v>N/A</v>
      </c>
      <c r="E149" s="23">
        <v>962</v>
      </c>
      <c r="F149" s="27" t="str">
        <f t="shared" si="18"/>
        <v>N/A</v>
      </c>
      <c r="G149" s="23">
        <v>891</v>
      </c>
      <c r="H149" s="27" t="str">
        <f t="shared" si="19"/>
        <v>N/A</v>
      </c>
      <c r="I149" s="8">
        <v>21.77</v>
      </c>
      <c r="J149" s="8">
        <v>-7.38</v>
      </c>
      <c r="K149" s="28" t="s">
        <v>734</v>
      </c>
      <c r="L149" s="105" t="str">
        <f t="shared" si="20"/>
        <v>Yes</v>
      </c>
    </row>
    <row r="150" spans="1:12" ht="25.5" x14ac:dyDescent="0.2">
      <c r="A150" s="137" t="s">
        <v>1317</v>
      </c>
      <c r="B150" s="22" t="s">
        <v>213</v>
      </c>
      <c r="C150" s="29">
        <v>6092.4405063000004</v>
      </c>
      <c r="D150" s="27" t="str">
        <f t="shared" si="17"/>
        <v>N/A</v>
      </c>
      <c r="E150" s="29">
        <v>6244.3575884000002</v>
      </c>
      <c r="F150" s="27" t="str">
        <f t="shared" si="18"/>
        <v>N/A</v>
      </c>
      <c r="G150" s="29">
        <v>6375.1705947999999</v>
      </c>
      <c r="H150" s="27" t="str">
        <f t="shared" si="19"/>
        <v>N/A</v>
      </c>
      <c r="I150" s="8">
        <v>2.4940000000000002</v>
      </c>
      <c r="J150" s="8">
        <v>2.0950000000000002</v>
      </c>
      <c r="K150" s="28" t="s">
        <v>734</v>
      </c>
      <c r="L150" s="105" t="str">
        <f t="shared" si="20"/>
        <v>Yes</v>
      </c>
    </row>
    <row r="151" spans="1:12" ht="25.5" x14ac:dyDescent="0.2">
      <c r="A151" s="137" t="s">
        <v>1318</v>
      </c>
      <c r="B151" s="22" t="s">
        <v>213</v>
      </c>
      <c r="C151" s="29">
        <v>525.96136959</v>
      </c>
      <c r="D151" s="27" t="str">
        <f t="shared" ref="D151:D170" si="21">IF($B151="N/A","N/A",IF(C151&gt;10,"No",IF(C151&lt;-10,"No","Yes")))</f>
        <v>N/A</v>
      </c>
      <c r="E151" s="29">
        <v>569.15672119999999</v>
      </c>
      <c r="F151" s="27" t="str">
        <f t="shared" ref="F151:F170" si="22">IF($B151="N/A","N/A",IF(E151&gt;10,"No",IF(E151&lt;-10,"No","Yes")))</f>
        <v>N/A</v>
      </c>
      <c r="G151" s="29">
        <v>491.71744720999999</v>
      </c>
      <c r="H151" s="27" t="str">
        <f t="shared" ref="H151:H170" si="23">IF($B151="N/A","N/A",IF(G151&gt;10,"No",IF(G151&lt;-10,"No","Yes")))</f>
        <v>N/A</v>
      </c>
      <c r="I151" s="8">
        <v>8.2129999999999992</v>
      </c>
      <c r="J151" s="8">
        <v>-13.6</v>
      </c>
      <c r="K151" s="28" t="s">
        <v>734</v>
      </c>
      <c r="L151" s="105" t="str">
        <f t="shared" ref="L151:L170" si="24">IF(J151="Div by 0", "N/A", IF(K151="N/A","N/A", IF(J151&gt;VALUE(MID(K151,1,2)), "No", IF(J151&lt;-1*VALUE(MID(K151,1,2)), "No", "Yes"))))</f>
        <v>Yes</v>
      </c>
    </row>
    <row r="152" spans="1:12" ht="25.5" x14ac:dyDescent="0.2">
      <c r="A152" s="137" t="s">
        <v>1319</v>
      </c>
      <c r="B152" s="22" t="s">
        <v>213</v>
      </c>
      <c r="C152" s="29">
        <v>1207.969599</v>
      </c>
      <c r="D152" s="27" t="str">
        <f t="shared" si="21"/>
        <v>N/A</v>
      </c>
      <c r="E152" s="29">
        <v>1579.1018455000001</v>
      </c>
      <c r="F152" s="27" t="str">
        <f t="shared" si="22"/>
        <v>N/A</v>
      </c>
      <c r="G152" s="29">
        <v>1688.7477477</v>
      </c>
      <c r="H152" s="27" t="str">
        <f t="shared" si="23"/>
        <v>N/A</v>
      </c>
      <c r="I152" s="8">
        <v>30.72</v>
      </c>
      <c r="J152" s="8">
        <v>6.944</v>
      </c>
      <c r="K152" s="28" t="s">
        <v>734</v>
      </c>
      <c r="L152" s="105" t="str">
        <f t="shared" si="24"/>
        <v>Yes</v>
      </c>
    </row>
    <row r="153" spans="1:12" ht="25.5" x14ac:dyDescent="0.2">
      <c r="A153" s="137" t="s">
        <v>1320</v>
      </c>
      <c r="B153" s="22" t="s">
        <v>213</v>
      </c>
      <c r="C153" s="29">
        <v>2327.6060879000001</v>
      </c>
      <c r="D153" s="27" t="str">
        <f t="shared" si="21"/>
        <v>N/A</v>
      </c>
      <c r="E153" s="29">
        <v>2528.3456673000001</v>
      </c>
      <c r="F153" s="27" t="str">
        <f t="shared" si="22"/>
        <v>N/A</v>
      </c>
      <c r="G153" s="29">
        <v>2474.3514528000001</v>
      </c>
      <c r="H153" s="27" t="str">
        <f t="shared" si="23"/>
        <v>N/A</v>
      </c>
      <c r="I153" s="8">
        <v>8.6240000000000006</v>
      </c>
      <c r="J153" s="8">
        <v>-2.14</v>
      </c>
      <c r="K153" s="28" t="s">
        <v>734</v>
      </c>
      <c r="L153" s="105" t="str">
        <f t="shared" si="24"/>
        <v>Yes</v>
      </c>
    </row>
    <row r="154" spans="1:12" ht="25.5" x14ac:dyDescent="0.2">
      <c r="A154" s="137" t="s">
        <v>1321</v>
      </c>
      <c r="B154" s="22" t="s">
        <v>213</v>
      </c>
      <c r="C154" s="29">
        <v>215.84637280000001</v>
      </c>
      <c r="D154" s="27" t="str">
        <f t="shared" si="21"/>
        <v>N/A</v>
      </c>
      <c r="E154" s="29">
        <v>249.25649999000001</v>
      </c>
      <c r="F154" s="27" t="str">
        <f t="shared" si="22"/>
        <v>N/A</v>
      </c>
      <c r="G154" s="29">
        <v>236.23178199</v>
      </c>
      <c r="H154" s="27" t="str">
        <f t="shared" si="23"/>
        <v>N/A</v>
      </c>
      <c r="I154" s="8">
        <v>15.48</v>
      </c>
      <c r="J154" s="8">
        <v>-5.23</v>
      </c>
      <c r="K154" s="28" t="s">
        <v>734</v>
      </c>
      <c r="L154" s="105" t="str">
        <f t="shared" si="24"/>
        <v>Yes</v>
      </c>
    </row>
    <row r="155" spans="1:12" ht="25.5" x14ac:dyDescent="0.2">
      <c r="A155" s="128" t="s">
        <v>1322</v>
      </c>
      <c r="B155" s="22" t="s">
        <v>213</v>
      </c>
      <c r="C155" s="29">
        <v>472.74537986000001</v>
      </c>
      <c r="D155" s="27" t="str">
        <f t="shared" si="21"/>
        <v>N/A</v>
      </c>
      <c r="E155" s="29">
        <v>465.25363089000001</v>
      </c>
      <c r="F155" s="27" t="str">
        <f t="shared" si="22"/>
        <v>N/A</v>
      </c>
      <c r="G155" s="29">
        <v>329.64335074000002</v>
      </c>
      <c r="H155" s="27" t="str">
        <f t="shared" si="23"/>
        <v>N/A</v>
      </c>
      <c r="I155" s="8">
        <v>-1.58</v>
      </c>
      <c r="J155" s="8">
        <v>-29.1</v>
      </c>
      <c r="K155" s="28" t="s">
        <v>734</v>
      </c>
      <c r="L155" s="105" t="str">
        <f t="shared" si="24"/>
        <v>Yes</v>
      </c>
    </row>
    <row r="156" spans="1:12" ht="25.5" x14ac:dyDescent="0.2">
      <c r="A156" s="128" t="s">
        <v>1323</v>
      </c>
      <c r="B156" s="22" t="s">
        <v>213</v>
      </c>
      <c r="C156" s="29">
        <v>539.71098409000001</v>
      </c>
      <c r="D156" s="27" t="str">
        <f t="shared" si="21"/>
        <v>N/A</v>
      </c>
      <c r="E156" s="29">
        <v>494.39477978999997</v>
      </c>
      <c r="F156" s="27" t="str">
        <f t="shared" si="22"/>
        <v>N/A</v>
      </c>
      <c r="G156" s="29">
        <v>437.25041915999998</v>
      </c>
      <c r="H156" s="27" t="str">
        <f t="shared" si="23"/>
        <v>N/A</v>
      </c>
      <c r="I156" s="8">
        <v>-8.4</v>
      </c>
      <c r="J156" s="8">
        <v>-11.6</v>
      </c>
      <c r="K156" s="28" t="s">
        <v>734</v>
      </c>
      <c r="L156" s="105" t="str">
        <f t="shared" si="24"/>
        <v>Yes</v>
      </c>
    </row>
    <row r="157" spans="1:12" ht="25.5" x14ac:dyDescent="0.2">
      <c r="A157" s="128" t="s">
        <v>1324</v>
      </c>
      <c r="B157" s="22" t="s">
        <v>213</v>
      </c>
      <c r="C157" s="29">
        <v>12478.890039</v>
      </c>
      <c r="D157" s="27" t="str">
        <f t="shared" si="21"/>
        <v>N/A</v>
      </c>
      <c r="E157" s="29">
        <v>12888.695147</v>
      </c>
      <c r="F157" s="27" t="str">
        <f t="shared" si="22"/>
        <v>N/A</v>
      </c>
      <c r="G157" s="29">
        <v>16995.220311000001</v>
      </c>
      <c r="H157" s="27" t="str">
        <f t="shared" si="23"/>
        <v>N/A</v>
      </c>
      <c r="I157" s="8">
        <v>3.2839999999999998</v>
      </c>
      <c r="J157" s="8">
        <v>31.86</v>
      </c>
      <c r="K157" s="28" t="s">
        <v>734</v>
      </c>
      <c r="L157" s="105" t="str">
        <f t="shared" si="24"/>
        <v>No</v>
      </c>
    </row>
    <row r="158" spans="1:12" ht="25.5" x14ac:dyDescent="0.2">
      <c r="A158" s="128" t="s">
        <v>1325</v>
      </c>
      <c r="B158" s="22" t="s">
        <v>213</v>
      </c>
      <c r="C158" s="29">
        <v>4188.4048743000003</v>
      </c>
      <c r="D158" s="27" t="str">
        <f t="shared" si="21"/>
        <v>N/A</v>
      </c>
      <c r="E158" s="29">
        <v>3888.3398376999999</v>
      </c>
      <c r="F158" s="27" t="str">
        <f t="shared" si="22"/>
        <v>N/A</v>
      </c>
      <c r="G158" s="29">
        <v>3962.0236190999999</v>
      </c>
      <c r="H158" s="27" t="str">
        <f t="shared" si="23"/>
        <v>N/A</v>
      </c>
      <c r="I158" s="8">
        <v>-7.16</v>
      </c>
      <c r="J158" s="8">
        <v>1.895</v>
      </c>
      <c r="K158" s="28" t="s">
        <v>734</v>
      </c>
      <c r="L158" s="105" t="str">
        <f t="shared" si="24"/>
        <v>Yes</v>
      </c>
    </row>
    <row r="159" spans="1:12" ht="25.5" x14ac:dyDescent="0.2">
      <c r="A159" s="128" t="s">
        <v>1326</v>
      </c>
      <c r="B159" s="22" t="s">
        <v>213</v>
      </c>
      <c r="C159" s="29">
        <v>10.337808998</v>
      </c>
      <c r="D159" s="27" t="str">
        <f t="shared" si="21"/>
        <v>N/A</v>
      </c>
      <c r="E159" s="29">
        <v>6.3519507039000001</v>
      </c>
      <c r="F159" s="27" t="str">
        <f t="shared" si="22"/>
        <v>N/A</v>
      </c>
      <c r="G159" s="29">
        <v>9.6024868841999993</v>
      </c>
      <c r="H159" s="27" t="str">
        <f t="shared" si="23"/>
        <v>N/A</v>
      </c>
      <c r="I159" s="8">
        <v>-38.6</v>
      </c>
      <c r="J159" s="8">
        <v>51.17</v>
      </c>
      <c r="K159" s="28" t="s">
        <v>734</v>
      </c>
      <c r="L159" s="105" t="str">
        <f t="shared" si="24"/>
        <v>No</v>
      </c>
    </row>
    <row r="160" spans="1:12" ht="25.5" x14ac:dyDescent="0.2">
      <c r="A160" s="137" t="s">
        <v>1327</v>
      </c>
      <c r="B160" s="22" t="s">
        <v>213</v>
      </c>
      <c r="C160" s="29">
        <v>3.4338650518999998</v>
      </c>
      <c r="D160" s="27" t="str">
        <f t="shared" si="21"/>
        <v>N/A</v>
      </c>
      <c r="E160" s="29">
        <v>1.3667157361</v>
      </c>
      <c r="F160" s="27" t="str">
        <f t="shared" si="22"/>
        <v>N/A</v>
      </c>
      <c r="G160" s="29">
        <v>3.6911115717</v>
      </c>
      <c r="H160" s="27" t="str">
        <f t="shared" si="23"/>
        <v>N/A</v>
      </c>
      <c r="I160" s="8">
        <v>-60.2</v>
      </c>
      <c r="J160" s="8">
        <v>170.1</v>
      </c>
      <c r="K160" s="28" t="s">
        <v>734</v>
      </c>
      <c r="L160" s="105" t="str">
        <f t="shared" si="24"/>
        <v>No</v>
      </c>
    </row>
    <row r="161" spans="1:12" x14ac:dyDescent="0.2">
      <c r="A161" s="137" t="s">
        <v>1328</v>
      </c>
      <c r="B161" s="22" t="s">
        <v>213</v>
      </c>
      <c r="C161" s="29">
        <v>703.19750514999998</v>
      </c>
      <c r="D161" s="27" t="str">
        <f t="shared" si="21"/>
        <v>N/A</v>
      </c>
      <c r="E161" s="29">
        <v>664.44324733999997</v>
      </c>
      <c r="F161" s="27" t="str">
        <f t="shared" si="22"/>
        <v>N/A</v>
      </c>
      <c r="G161" s="29">
        <v>642.94267320999995</v>
      </c>
      <c r="H161" s="27" t="str">
        <f t="shared" si="23"/>
        <v>N/A</v>
      </c>
      <c r="I161" s="8">
        <v>-5.51</v>
      </c>
      <c r="J161" s="8">
        <v>-3.24</v>
      </c>
      <c r="K161" s="28" t="s">
        <v>734</v>
      </c>
      <c r="L161" s="105" t="str">
        <f t="shared" si="24"/>
        <v>Yes</v>
      </c>
    </row>
    <row r="162" spans="1:12" x14ac:dyDescent="0.2">
      <c r="A162" s="137" t="s">
        <v>1329</v>
      </c>
      <c r="B162" s="22" t="s">
        <v>213</v>
      </c>
      <c r="C162" s="29">
        <v>1288.8641656</v>
      </c>
      <c r="D162" s="27" t="str">
        <f t="shared" si="21"/>
        <v>N/A</v>
      </c>
      <c r="E162" s="29">
        <v>1049.7614490999999</v>
      </c>
      <c r="F162" s="27" t="str">
        <f t="shared" si="22"/>
        <v>N/A</v>
      </c>
      <c r="G162" s="29">
        <v>1461.5962325999999</v>
      </c>
      <c r="H162" s="27" t="str">
        <f t="shared" si="23"/>
        <v>N/A</v>
      </c>
      <c r="I162" s="8">
        <v>-18.600000000000001</v>
      </c>
      <c r="J162" s="8">
        <v>39.229999999999997</v>
      </c>
      <c r="K162" s="28" t="s">
        <v>734</v>
      </c>
      <c r="L162" s="105" t="str">
        <f t="shared" si="24"/>
        <v>No</v>
      </c>
    </row>
    <row r="163" spans="1:12" ht="25.5" x14ac:dyDescent="0.2">
      <c r="A163" s="137" t="s">
        <v>1678</v>
      </c>
      <c r="B163" s="22" t="s">
        <v>213</v>
      </c>
      <c r="C163" s="29">
        <v>2807.0143397000002</v>
      </c>
      <c r="D163" s="27" t="str">
        <f t="shared" si="21"/>
        <v>N/A</v>
      </c>
      <c r="E163" s="29">
        <v>2744.2912627999999</v>
      </c>
      <c r="F163" s="27" t="str">
        <f t="shared" si="22"/>
        <v>N/A</v>
      </c>
      <c r="G163" s="29">
        <v>3006.7017836999999</v>
      </c>
      <c r="H163" s="27" t="str">
        <f t="shared" si="23"/>
        <v>N/A</v>
      </c>
      <c r="I163" s="8">
        <v>-2.23</v>
      </c>
      <c r="J163" s="8">
        <v>9.5619999999999994</v>
      </c>
      <c r="K163" s="28" t="s">
        <v>734</v>
      </c>
      <c r="L163" s="105" t="str">
        <f t="shared" si="24"/>
        <v>Yes</v>
      </c>
    </row>
    <row r="164" spans="1:12" x14ac:dyDescent="0.2">
      <c r="A164" s="137" t="s">
        <v>1330</v>
      </c>
      <c r="B164" s="22" t="s">
        <v>213</v>
      </c>
      <c r="C164" s="29">
        <v>450.11068559</v>
      </c>
      <c r="D164" s="27" t="str">
        <f t="shared" si="21"/>
        <v>N/A</v>
      </c>
      <c r="E164" s="29">
        <v>411.95268148999997</v>
      </c>
      <c r="F164" s="27" t="str">
        <f t="shared" si="22"/>
        <v>N/A</v>
      </c>
      <c r="G164" s="29">
        <v>431.35205683999999</v>
      </c>
      <c r="H164" s="27" t="str">
        <f t="shared" si="23"/>
        <v>N/A</v>
      </c>
      <c r="I164" s="8">
        <v>-8.48</v>
      </c>
      <c r="J164" s="8">
        <v>4.7089999999999996</v>
      </c>
      <c r="K164" s="28" t="s">
        <v>734</v>
      </c>
      <c r="L164" s="105" t="str">
        <f t="shared" si="24"/>
        <v>Yes</v>
      </c>
    </row>
    <row r="165" spans="1:12" x14ac:dyDescent="0.2">
      <c r="A165" s="137" t="s">
        <v>1331</v>
      </c>
      <c r="B165" s="22" t="s">
        <v>213</v>
      </c>
      <c r="C165" s="29">
        <v>311.75335171</v>
      </c>
      <c r="D165" s="27" t="str">
        <f t="shared" si="21"/>
        <v>N/A</v>
      </c>
      <c r="E165" s="29">
        <v>305.06682045000002</v>
      </c>
      <c r="F165" s="27" t="str">
        <f t="shared" si="22"/>
        <v>N/A</v>
      </c>
      <c r="G165" s="29">
        <v>256.13011895</v>
      </c>
      <c r="H165" s="27" t="str">
        <f t="shared" si="23"/>
        <v>N/A</v>
      </c>
      <c r="I165" s="8">
        <v>-2.14</v>
      </c>
      <c r="J165" s="8">
        <v>-16</v>
      </c>
      <c r="K165" s="28" t="s">
        <v>734</v>
      </c>
      <c r="L165" s="105" t="str">
        <f t="shared" si="24"/>
        <v>Yes</v>
      </c>
    </row>
    <row r="166" spans="1:12" x14ac:dyDescent="0.2">
      <c r="A166" s="137" t="s">
        <v>1332</v>
      </c>
      <c r="B166" s="22" t="s">
        <v>213</v>
      </c>
      <c r="C166" s="29">
        <v>1429.7841851999999</v>
      </c>
      <c r="D166" s="27" t="str">
        <f t="shared" si="21"/>
        <v>N/A</v>
      </c>
      <c r="E166" s="29">
        <v>1634.8401752</v>
      </c>
      <c r="F166" s="27" t="str">
        <f t="shared" si="22"/>
        <v>N/A</v>
      </c>
      <c r="G166" s="29">
        <v>1424.4112573</v>
      </c>
      <c r="H166" s="27" t="str">
        <f t="shared" si="23"/>
        <v>N/A</v>
      </c>
      <c r="I166" s="8">
        <v>14.34</v>
      </c>
      <c r="J166" s="8">
        <v>-12.9</v>
      </c>
      <c r="K166" s="28" t="s">
        <v>734</v>
      </c>
      <c r="L166" s="105" t="str">
        <f t="shared" si="24"/>
        <v>Yes</v>
      </c>
    </row>
    <row r="167" spans="1:12" x14ac:dyDescent="0.2">
      <c r="A167" s="168" t="s">
        <v>1333</v>
      </c>
      <c r="B167" s="22" t="s">
        <v>213</v>
      </c>
      <c r="C167" s="29">
        <v>3988.4631307</v>
      </c>
      <c r="D167" s="27" t="str">
        <f t="shared" si="21"/>
        <v>N/A</v>
      </c>
      <c r="E167" s="29">
        <v>4069.4531784000001</v>
      </c>
      <c r="F167" s="27" t="str">
        <f t="shared" si="22"/>
        <v>N/A</v>
      </c>
      <c r="G167" s="29">
        <v>4625.4873054999998</v>
      </c>
      <c r="H167" s="27" t="str">
        <f t="shared" si="23"/>
        <v>N/A</v>
      </c>
      <c r="I167" s="8">
        <v>2.0310000000000001</v>
      </c>
      <c r="J167" s="8">
        <v>13.66</v>
      </c>
      <c r="K167" s="28" t="s">
        <v>734</v>
      </c>
      <c r="L167" s="105" t="str">
        <f t="shared" si="24"/>
        <v>Yes</v>
      </c>
    </row>
    <row r="168" spans="1:12" x14ac:dyDescent="0.2">
      <c r="A168" s="168" t="s">
        <v>1334</v>
      </c>
      <c r="B168" s="22" t="s">
        <v>213</v>
      </c>
      <c r="C168" s="29">
        <v>6072.5297527000002</v>
      </c>
      <c r="D168" s="27" t="str">
        <f t="shared" si="21"/>
        <v>N/A</v>
      </c>
      <c r="E168" s="29">
        <v>7098.2615693999996</v>
      </c>
      <c r="F168" s="27" t="str">
        <f t="shared" si="22"/>
        <v>N/A</v>
      </c>
      <c r="G168" s="29">
        <v>7127.6598964000004</v>
      </c>
      <c r="H168" s="27" t="str">
        <f t="shared" si="23"/>
        <v>N/A</v>
      </c>
      <c r="I168" s="8">
        <v>16.89</v>
      </c>
      <c r="J168" s="8">
        <v>0.41420000000000001</v>
      </c>
      <c r="K168" s="28" t="s">
        <v>734</v>
      </c>
      <c r="L168" s="105" t="str">
        <f t="shared" si="24"/>
        <v>Yes</v>
      </c>
    </row>
    <row r="169" spans="1:12" x14ac:dyDescent="0.2">
      <c r="A169" s="168" t="s">
        <v>1335</v>
      </c>
      <c r="B169" s="22" t="s">
        <v>213</v>
      </c>
      <c r="C169" s="29">
        <v>747.85460241999999</v>
      </c>
      <c r="D169" s="27" t="str">
        <f t="shared" si="21"/>
        <v>N/A</v>
      </c>
      <c r="E169" s="29">
        <v>853.86031564999996</v>
      </c>
      <c r="F169" s="27" t="str">
        <f t="shared" si="22"/>
        <v>N/A</v>
      </c>
      <c r="G169" s="29">
        <v>797.66299598000001</v>
      </c>
      <c r="H169" s="27" t="str">
        <f t="shared" si="23"/>
        <v>N/A</v>
      </c>
      <c r="I169" s="8">
        <v>14.17</v>
      </c>
      <c r="J169" s="8">
        <v>-6.58</v>
      </c>
      <c r="K169" s="28" t="s">
        <v>734</v>
      </c>
      <c r="L169" s="105" t="str">
        <f t="shared" si="24"/>
        <v>Yes</v>
      </c>
    </row>
    <row r="170" spans="1:12" x14ac:dyDescent="0.2">
      <c r="A170" s="168" t="s">
        <v>1336</v>
      </c>
      <c r="B170" s="22" t="s">
        <v>213</v>
      </c>
      <c r="C170" s="29">
        <v>926.16388241000004</v>
      </c>
      <c r="D170" s="27" t="str">
        <f t="shared" si="21"/>
        <v>N/A</v>
      </c>
      <c r="E170" s="29">
        <v>1021.9477866</v>
      </c>
      <c r="F170" s="27" t="str">
        <f t="shared" si="22"/>
        <v>N/A</v>
      </c>
      <c r="G170" s="29">
        <v>730.14869653999995</v>
      </c>
      <c r="H170" s="27" t="str">
        <f t="shared" si="23"/>
        <v>N/A</v>
      </c>
      <c r="I170" s="8">
        <v>10.34</v>
      </c>
      <c r="J170" s="8">
        <v>-28.6</v>
      </c>
      <c r="K170" s="28" t="s">
        <v>734</v>
      </c>
      <c r="L170" s="105" t="str">
        <f t="shared" si="24"/>
        <v>Yes</v>
      </c>
    </row>
    <row r="171" spans="1:12" x14ac:dyDescent="0.2">
      <c r="A171" s="168" t="s">
        <v>85</v>
      </c>
      <c r="B171" s="22" t="s">
        <v>213</v>
      </c>
      <c r="C171" s="4">
        <v>7.3816882957000001</v>
      </c>
      <c r="D171" s="27" t="str">
        <f t="shared" ref="D171:D202" si="25">IF($B171="N/A","N/A",IF(C171&gt;10,"No",IF(C171&lt;-10,"No","Yes")))</f>
        <v>N/A</v>
      </c>
      <c r="E171" s="4">
        <v>7.1857330598000004</v>
      </c>
      <c r="F171" s="27" t="str">
        <f t="shared" ref="F171:F202" si="26">IF($B171="N/A","N/A",IF(E171&gt;10,"No",IF(E171&lt;-10,"No","Yes")))</f>
        <v>N/A</v>
      </c>
      <c r="G171" s="4">
        <v>6.0730921337000003</v>
      </c>
      <c r="H171" s="27" t="str">
        <f t="shared" ref="H171:H202" si="27">IF($B171="N/A","N/A",IF(G171&gt;10,"No",IF(G171&lt;-10,"No","Yes")))</f>
        <v>N/A</v>
      </c>
      <c r="I171" s="8">
        <v>-2.65</v>
      </c>
      <c r="J171" s="8">
        <v>-15.5</v>
      </c>
      <c r="K171" s="28" t="s">
        <v>734</v>
      </c>
      <c r="L171" s="105" t="str">
        <f t="shared" ref="L171:L202" si="28">IF(J171="Div by 0", "N/A", IF(K171="N/A","N/A", IF(J171&gt;VALUE(MID(K171,1,2)), "No", IF(J171&lt;-1*VALUE(MID(K171,1,2)), "No", "Yes"))))</f>
        <v>Yes</v>
      </c>
    </row>
    <row r="172" spans="1:12" x14ac:dyDescent="0.2">
      <c r="A172" s="168" t="s">
        <v>462</v>
      </c>
      <c r="B172" s="22" t="s">
        <v>213</v>
      </c>
      <c r="C172" s="4">
        <v>15.329883571</v>
      </c>
      <c r="D172" s="27" t="str">
        <f t="shared" si="25"/>
        <v>N/A</v>
      </c>
      <c r="E172" s="4">
        <v>15.379357485</v>
      </c>
      <c r="F172" s="27" t="str">
        <f t="shared" si="26"/>
        <v>N/A</v>
      </c>
      <c r="G172" s="4">
        <v>16.134316133999999</v>
      </c>
      <c r="H172" s="27" t="str">
        <f t="shared" si="27"/>
        <v>N/A</v>
      </c>
      <c r="I172" s="8">
        <v>0.32269999999999999</v>
      </c>
      <c r="J172" s="8">
        <v>4.9089999999999998</v>
      </c>
      <c r="K172" s="28" t="s">
        <v>734</v>
      </c>
      <c r="L172" s="105" t="str">
        <f t="shared" si="28"/>
        <v>Yes</v>
      </c>
    </row>
    <row r="173" spans="1:12" x14ac:dyDescent="0.2">
      <c r="A173" s="168" t="s">
        <v>463</v>
      </c>
      <c r="B173" s="22" t="s">
        <v>213</v>
      </c>
      <c r="C173" s="4">
        <v>14.100692656</v>
      </c>
      <c r="D173" s="27" t="str">
        <f t="shared" si="25"/>
        <v>N/A</v>
      </c>
      <c r="E173" s="4">
        <v>14.01536363</v>
      </c>
      <c r="F173" s="27" t="str">
        <f t="shared" si="26"/>
        <v>N/A</v>
      </c>
      <c r="G173" s="4">
        <v>12.827963176000001</v>
      </c>
      <c r="H173" s="27" t="str">
        <f t="shared" si="27"/>
        <v>N/A</v>
      </c>
      <c r="I173" s="8">
        <v>-0.60499999999999998</v>
      </c>
      <c r="J173" s="8">
        <v>-8.4700000000000006</v>
      </c>
      <c r="K173" s="28" t="s">
        <v>734</v>
      </c>
      <c r="L173" s="105" t="str">
        <f t="shared" si="28"/>
        <v>Yes</v>
      </c>
    </row>
    <row r="174" spans="1:12" x14ac:dyDescent="0.2">
      <c r="A174" s="128" t="s">
        <v>464</v>
      </c>
      <c r="B174" s="22" t="s">
        <v>213</v>
      </c>
      <c r="C174" s="4">
        <v>4.4539010021000003</v>
      </c>
      <c r="D174" s="27" t="str">
        <f t="shared" si="25"/>
        <v>N/A</v>
      </c>
      <c r="E174" s="4">
        <v>4.0417461702999997</v>
      </c>
      <c r="F174" s="27" t="str">
        <f t="shared" si="26"/>
        <v>N/A</v>
      </c>
      <c r="G174" s="4">
        <v>3.6812461582</v>
      </c>
      <c r="H174" s="27" t="str">
        <f t="shared" si="27"/>
        <v>N/A</v>
      </c>
      <c r="I174" s="8">
        <v>-9.25</v>
      </c>
      <c r="J174" s="8">
        <v>-8.92</v>
      </c>
      <c r="K174" s="28" t="s">
        <v>734</v>
      </c>
      <c r="L174" s="105" t="str">
        <f t="shared" si="28"/>
        <v>Yes</v>
      </c>
    </row>
    <row r="175" spans="1:12" x14ac:dyDescent="0.2">
      <c r="A175" s="128" t="s">
        <v>465</v>
      </c>
      <c r="B175" s="22" t="s">
        <v>213</v>
      </c>
      <c r="C175" s="4">
        <v>12.508344918000001</v>
      </c>
      <c r="D175" s="27" t="str">
        <f t="shared" si="25"/>
        <v>N/A</v>
      </c>
      <c r="E175" s="4">
        <v>12.75021626</v>
      </c>
      <c r="F175" s="27" t="str">
        <f t="shared" si="26"/>
        <v>N/A</v>
      </c>
      <c r="G175" s="4">
        <v>8.7120044081000003</v>
      </c>
      <c r="H175" s="27" t="str">
        <f t="shared" si="27"/>
        <v>N/A</v>
      </c>
      <c r="I175" s="8">
        <v>1.9339999999999999</v>
      </c>
      <c r="J175" s="8">
        <v>-31.7</v>
      </c>
      <c r="K175" s="28" t="s">
        <v>734</v>
      </c>
      <c r="L175" s="105" t="str">
        <f t="shared" si="28"/>
        <v>No</v>
      </c>
    </row>
    <row r="176" spans="1:12" x14ac:dyDescent="0.2">
      <c r="A176" s="128" t="s">
        <v>1337</v>
      </c>
      <c r="B176" s="22" t="s">
        <v>213</v>
      </c>
      <c r="C176" s="4">
        <v>1.0468265990000001</v>
      </c>
      <c r="D176" s="27" t="str">
        <f t="shared" si="25"/>
        <v>N/A</v>
      </c>
      <c r="E176" s="4">
        <v>0.87544672980000005</v>
      </c>
      <c r="F176" s="27" t="str">
        <f t="shared" si="26"/>
        <v>N/A</v>
      </c>
      <c r="G176" s="4">
        <v>0.77904114879999997</v>
      </c>
      <c r="H176" s="27" t="str">
        <f t="shared" si="27"/>
        <v>N/A</v>
      </c>
      <c r="I176" s="8">
        <v>-16.399999999999999</v>
      </c>
      <c r="J176" s="8">
        <v>-11</v>
      </c>
      <c r="K176" s="28" t="s">
        <v>734</v>
      </c>
      <c r="L176" s="105" t="str">
        <f t="shared" si="28"/>
        <v>Yes</v>
      </c>
    </row>
    <row r="177" spans="1:12" x14ac:dyDescent="0.2">
      <c r="A177" s="128" t="s">
        <v>1338</v>
      </c>
      <c r="B177" s="22" t="s">
        <v>213</v>
      </c>
      <c r="C177" s="4">
        <v>37.451487710000002</v>
      </c>
      <c r="D177" s="27" t="str">
        <f t="shared" si="25"/>
        <v>N/A</v>
      </c>
      <c r="E177" s="4">
        <v>36.568694463</v>
      </c>
      <c r="F177" s="27" t="str">
        <f t="shared" si="26"/>
        <v>N/A</v>
      </c>
      <c r="G177" s="4">
        <v>47.092547093</v>
      </c>
      <c r="H177" s="27" t="str">
        <f t="shared" si="27"/>
        <v>N/A</v>
      </c>
      <c r="I177" s="8">
        <v>-2.36</v>
      </c>
      <c r="J177" s="8">
        <v>28.78</v>
      </c>
      <c r="K177" s="28" t="s">
        <v>734</v>
      </c>
      <c r="L177" s="105" t="str">
        <f t="shared" si="28"/>
        <v>Yes</v>
      </c>
    </row>
    <row r="178" spans="1:12" x14ac:dyDescent="0.2">
      <c r="A178" s="128" t="s">
        <v>1339</v>
      </c>
      <c r="B178" s="22" t="s">
        <v>213</v>
      </c>
      <c r="C178" s="4">
        <v>7.3015055241000004</v>
      </c>
      <c r="D178" s="27" t="str">
        <f t="shared" si="25"/>
        <v>N/A</v>
      </c>
      <c r="E178" s="4">
        <v>6.5891305909</v>
      </c>
      <c r="F178" s="27" t="str">
        <f t="shared" si="26"/>
        <v>N/A</v>
      </c>
      <c r="G178" s="4">
        <v>6.7563291138999997</v>
      </c>
      <c r="H178" s="27" t="str">
        <f t="shared" si="27"/>
        <v>N/A</v>
      </c>
      <c r="I178" s="8">
        <v>-9.76</v>
      </c>
      <c r="J178" s="8">
        <v>2.5369999999999999</v>
      </c>
      <c r="K178" s="28" t="s">
        <v>734</v>
      </c>
      <c r="L178" s="105" t="str">
        <f t="shared" si="28"/>
        <v>Yes</v>
      </c>
    </row>
    <row r="179" spans="1:12" x14ac:dyDescent="0.2">
      <c r="A179" s="128" t="s">
        <v>1340</v>
      </c>
      <c r="B179" s="22" t="s">
        <v>213</v>
      </c>
      <c r="C179" s="4">
        <v>8.3354193399999998E-2</v>
      </c>
      <c r="D179" s="27" t="str">
        <f t="shared" si="25"/>
        <v>N/A</v>
      </c>
      <c r="E179" s="4">
        <v>8.2400534000000008E-3</v>
      </c>
      <c r="F179" s="27" t="str">
        <f t="shared" si="26"/>
        <v>N/A</v>
      </c>
      <c r="G179" s="4">
        <v>9.5301176000000005E-3</v>
      </c>
      <c r="H179" s="27" t="str">
        <f t="shared" si="27"/>
        <v>N/A</v>
      </c>
      <c r="I179" s="8">
        <v>-90.1</v>
      </c>
      <c r="J179" s="8">
        <v>15.66</v>
      </c>
      <c r="K179" s="28" t="s">
        <v>734</v>
      </c>
      <c r="L179" s="105" t="str">
        <f t="shared" si="28"/>
        <v>Yes</v>
      </c>
    </row>
    <row r="180" spans="1:12" x14ac:dyDescent="0.2">
      <c r="A180" s="128" t="s">
        <v>1341</v>
      </c>
      <c r="B180" s="22" t="s">
        <v>213</v>
      </c>
      <c r="C180" s="4">
        <v>0.10445873880000001</v>
      </c>
      <c r="D180" s="27" t="str">
        <f t="shared" si="25"/>
        <v>N/A</v>
      </c>
      <c r="E180" s="4">
        <v>1.51761189E-2</v>
      </c>
      <c r="F180" s="27" t="str">
        <f t="shared" si="26"/>
        <v>N/A</v>
      </c>
      <c r="G180" s="4">
        <v>2.5275630800000001E-2</v>
      </c>
      <c r="H180" s="27" t="str">
        <f t="shared" si="27"/>
        <v>N/A</v>
      </c>
      <c r="I180" s="8">
        <v>-85.5</v>
      </c>
      <c r="J180" s="8">
        <v>66.55</v>
      </c>
      <c r="K180" s="28" t="s">
        <v>734</v>
      </c>
      <c r="L180" s="105" t="str">
        <f t="shared" si="28"/>
        <v>No</v>
      </c>
    </row>
    <row r="181" spans="1:12" x14ac:dyDescent="0.2">
      <c r="A181" s="128" t="s">
        <v>86</v>
      </c>
      <c r="B181" s="22" t="s">
        <v>213</v>
      </c>
      <c r="C181" s="4">
        <v>4.4647221769999996</v>
      </c>
      <c r="D181" s="27" t="str">
        <f t="shared" si="25"/>
        <v>N/A</v>
      </c>
      <c r="E181" s="4">
        <v>1.8160741886</v>
      </c>
      <c r="F181" s="27" t="str">
        <f t="shared" si="26"/>
        <v>N/A</v>
      </c>
      <c r="G181" s="4">
        <v>1.5292801194000001</v>
      </c>
      <c r="H181" s="27" t="str">
        <f t="shared" si="27"/>
        <v>N/A</v>
      </c>
      <c r="I181" s="8">
        <v>-59.3</v>
      </c>
      <c r="J181" s="8">
        <v>-15.8</v>
      </c>
      <c r="K181" s="28" t="s">
        <v>734</v>
      </c>
      <c r="L181" s="105" t="str">
        <f t="shared" si="28"/>
        <v>Yes</v>
      </c>
    </row>
    <row r="182" spans="1:12" x14ac:dyDescent="0.2">
      <c r="A182" s="128" t="s">
        <v>87</v>
      </c>
      <c r="B182" s="22" t="s">
        <v>213</v>
      </c>
      <c r="C182" s="4">
        <v>62.175393348999997</v>
      </c>
      <c r="D182" s="27" t="str">
        <f t="shared" si="25"/>
        <v>N/A</v>
      </c>
      <c r="E182" s="4">
        <v>61.943437617000001</v>
      </c>
      <c r="F182" s="27" t="str">
        <f t="shared" si="26"/>
        <v>N/A</v>
      </c>
      <c r="G182" s="4">
        <v>58.632653476000002</v>
      </c>
      <c r="H182" s="27" t="str">
        <f t="shared" si="27"/>
        <v>N/A</v>
      </c>
      <c r="I182" s="8">
        <v>-0.373</v>
      </c>
      <c r="J182" s="8">
        <v>-5.34</v>
      </c>
      <c r="K182" s="28" t="s">
        <v>734</v>
      </c>
      <c r="L182" s="105" t="str">
        <f t="shared" si="28"/>
        <v>Yes</v>
      </c>
    </row>
    <row r="183" spans="1:12" x14ac:dyDescent="0.2">
      <c r="A183" s="128" t="s">
        <v>466</v>
      </c>
      <c r="B183" s="22" t="s">
        <v>213</v>
      </c>
      <c r="C183" s="4">
        <v>53.234152651999999</v>
      </c>
      <c r="D183" s="27" t="str">
        <f t="shared" si="25"/>
        <v>N/A</v>
      </c>
      <c r="E183" s="4">
        <v>48.803827751</v>
      </c>
      <c r="F183" s="27" t="str">
        <f t="shared" si="26"/>
        <v>N/A</v>
      </c>
      <c r="G183" s="4">
        <v>50.859950859999998</v>
      </c>
      <c r="H183" s="27" t="str">
        <f t="shared" si="27"/>
        <v>N/A</v>
      </c>
      <c r="I183" s="8">
        <v>-8.32</v>
      </c>
      <c r="J183" s="8">
        <v>4.2130000000000001</v>
      </c>
      <c r="K183" s="28" t="s">
        <v>734</v>
      </c>
      <c r="L183" s="105" t="str">
        <f t="shared" si="28"/>
        <v>Yes</v>
      </c>
    </row>
    <row r="184" spans="1:12" x14ac:dyDescent="0.2">
      <c r="A184" s="128" t="s">
        <v>467</v>
      </c>
      <c r="B184" s="22" t="s">
        <v>213</v>
      </c>
      <c r="C184" s="4">
        <v>75.53237163</v>
      </c>
      <c r="D184" s="27" t="str">
        <f t="shared" si="25"/>
        <v>N/A</v>
      </c>
      <c r="E184" s="4">
        <v>78.495225787999999</v>
      </c>
      <c r="F184" s="27" t="str">
        <f t="shared" si="26"/>
        <v>N/A</v>
      </c>
      <c r="G184" s="4">
        <v>79.344073648000006</v>
      </c>
      <c r="H184" s="27" t="str">
        <f t="shared" si="27"/>
        <v>N/A</v>
      </c>
      <c r="I184" s="8">
        <v>3.923</v>
      </c>
      <c r="J184" s="8">
        <v>1.081</v>
      </c>
      <c r="K184" s="28" t="s">
        <v>734</v>
      </c>
      <c r="L184" s="105" t="str">
        <f t="shared" si="28"/>
        <v>Yes</v>
      </c>
    </row>
    <row r="185" spans="1:12" x14ac:dyDescent="0.2">
      <c r="A185" s="128" t="s">
        <v>468</v>
      </c>
      <c r="B185" s="22" t="s">
        <v>213</v>
      </c>
      <c r="C185" s="4">
        <v>65.480009186999993</v>
      </c>
      <c r="D185" s="27" t="str">
        <f t="shared" si="25"/>
        <v>N/A</v>
      </c>
      <c r="E185" s="4">
        <v>65.576919610999994</v>
      </c>
      <c r="F185" s="27" t="str">
        <f t="shared" si="26"/>
        <v>N/A</v>
      </c>
      <c r="G185" s="4">
        <v>66.117573059999998</v>
      </c>
      <c r="H185" s="27" t="str">
        <f t="shared" si="27"/>
        <v>N/A</v>
      </c>
      <c r="I185" s="8">
        <v>0.14799999999999999</v>
      </c>
      <c r="J185" s="8">
        <v>0.82450000000000001</v>
      </c>
      <c r="K185" s="28" t="s">
        <v>734</v>
      </c>
      <c r="L185" s="105" t="str">
        <f t="shared" si="28"/>
        <v>Yes</v>
      </c>
    </row>
    <row r="186" spans="1:12" x14ac:dyDescent="0.2">
      <c r="A186" s="128" t="s">
        <v>469</v>
      </c>
      <c r="B186" s="22" t="s">
        <v>213</v>
      </c>
      <c r="C186" s="4">
        <v>44.896051774</v>
      </c>
      <c r="D186" s="27" t="str">
        <f t="shared" si="25"/>
        <v>N/A</v>
      </c>
      <c r="E186" s="4">
        <v>42.635029518000003</v>
      </c>
      <c r="F186" s="27" t="str">
        <f t="shared" si="26"/>
        <v>N/A</v>
      </c>
      <c r="G186" s="4">
        <v>35.520854923000002</v>
      </c>
      <c r="H186" s="27" t="str">
        <f t="shared" si="27"/>
        <v>N/A</v>
      </c>
      <c r="I186" s="8">
        <v>-5.04</v>
      </c>
      <c r="J186" s="8">
        <v>-16.7</v>
      </c>
      <c r="K186" s="28" t="s">
        <v>734</v>
      </c>
      <c r="L186" s="105" t="str">
        <f t="shared" si="28"/>
        <v>Yes</v>
      </c>
    </row>
    <row r="187" spans="1:12" x14ac:dyDescent="0.2">
      <c r="A187" s="128" t="s">
        <v>116</v>
      </c>
      <c r="B187" s="22" t="s">
        <v>213</v>
      </c>
      <c r="C187" s="4">
        <v>78.852635745000001</v>
      </c>
      <c r="D187" s="27" t="str">
        <f t="shared" si="25"/>
        <v>N/A</v>
      </c>
      <c r="E187" s="4">
        <v>79.723665983999993</v>
      </c>
      <c r="F187" s="27" t="str">
        <f t="shared" si="26"/>
        <v>N/A</v>
      </c>
      <c r="G187" s="4">
        <v>74.041599227999995</v>
      </c>
      <c r="H187" s="27" t="str">
        <f t="shared" si="27"/>
        <v>N/A</v>
      </c>
      <c r="I187" s="8">
        <v>1.105</v>
      </c>
      <c r="J187" s="8">
        <v>-7.13</v>
      </c>
      <c r="K187" s="28" t="s">
        <v>734</v>
      </c>
      <c r="L187" s="105" t="str">
        <f t="shared" si="28"/>
        <v>Yes</v>
      </c>
    </row>
    <row r="188" spans="1:12" x14ac:dyDescent="0.2">
      <c r="A188" s="128" t="s">
        <v>470</v>
      </c>
      <c r="B188" s="22" t="s">
        <v>213</v>
      </c>
      <c r="C188" s="4">
        <v>74.708926261000002</v>
      </c>
      <c r="D188" s="27" t="str">
        <f t="shared" si="25"/>
        <v>N/A</v>
      </c>
      <c r="E188" s="4">
        <v>75.187969925000004</v>
      </c>
      <c r="F188" s="27" t="str">
        <f t="shared" si="26"/>
        <v>N/A</v>
      </c>
      <c r="G188" s="4">
        <v>83.619983619999999</v>
      </c>
      <c r="H188" s="27" t="str">
        <f t="shared" si="27"/>
        <v>N/A</v>
      </c>
      <c r="I188" s="8">
        <v>0.64119999999999999</v>
      </c>
      <c r="J188" s="8">
        <v>11.21</v>
      </c>
      <c r="K188" s="28" t="s">
        <v>734</v>
      </c>
      <c r="L188" s="105" t="str">
        <f t="shared" si="28"/>
        <v>Yes</v>
      </c>
    </row>
    <row r="189" spans="1:12" x14ac:dyDescent="0.2">
      <c r="A189" s="128" t="s">
        <v>471</v>
      </c>
      <c r="B189" s="22" t="s">
        <v>213</v>
      </c>
      <c r="C189" s="4">
        <v>85.308260347000001</v>
      </c>
      <c r="D189" s="27" t="str">
        <f t="shared" si="25"/>
        <v>N/A</v>
      </c>
      <c r="E189" s="4">
        <v>88.165697465999997</v>
      </c>
      <c r="F189" s="27" t="str">
        <f t="shared" si="26"/>
        <v>N/A</v>
      </c>
      <c r="G189" s="4">
        <v>87.845224396000006</v>
      </c>
      <c r="H189" s="27" t="str">
        <f t="shared" si="27"/>
        <v>N/A</v>
      </c>
      <c r="I189" s="8">
        <v>3.35</v>
      </c>
      <c r="J189" s="8">
        <v>-0.36299999999999999</v>
      </c>
      <c r="K189" s="28" t="s">
        <v>734</v>
      </c>
      <c r="L189" s="105" t="str">
        <f t="shared" si="28"/>
        <v>Yes</v>
      </c>
    </row>
    <row r="190" spans="1:12" x14ac:dyDescent="0.2">
      <c r="A190" s="128" t="s">
        <v>472</v>
      </c>
      <c r="B190" s="22" t="s">
        <v>213</v>
      </c>
      <c r="C190" s="4">
        <v>81.311628554999999</v>
      </c>
      <c r="D190" s="27" t="str">
        <f t="shared" si="25"/>
        <v>N/A</v>
      </c>
      <c r="E190" s="4">
        <v>82.586192245999996</v>
      </c>
      <c r="F190" s="27" t="str">
        <f t="shared" si="26"/>
        <v>N/A</v>
      </c>
      <c r="G190" s="4">
        <v>81.854656176999995</v>
      </c>
      <c r="H190" s="27" t="str">
        <f t="shared" si="27"/>
        <v>N/A</v>
      </c>
      <c r="I190" s="8">
        <v>1.5680000000000001</v>
      </c>
      <c r="J190" s="8">
        <v>-0.88600000000000001</v>
      </c>
      <c r="K190" s="28" t="s">
        <v>734</v>
      </c>
      <c r="L190" s="105" t="str">
        <f t="shared" si="28"/>
        <v>Yes</v>
      </c>
    </row>
    <row r="191" spans="1:12" x14ac:dyDescent="0.2">
      <c r="A191" s="128" t="s">
        <v>473</v>
      </c>
      <c r="B191" s="22" t="s">
        <v>213</v>
      </c>
      <c r="C191" s="4">
        <v>67.876188905000006</v>
      </c>
      <c r="D191" s="27" t="str">
        <f t="shared" si="25"/>
        <v>N/A</v>
      </c>
      <c r="E191" s="4">
        <v>66.877361782999998</v>
      </c>
      <c r="F191" s="27" t="str">
        <f t="shared" si="26"/>
        <v>N/A</v>
      </c>
      <c r="G191" s="4">
        <v>52.554102487999998</v>
      </c>
      <c r="H191" s="27" t="str">
        <f t="shared" si="27"/>
        <v>N/A</v>
      </c>
      <c r="I191" s="8">
        <v>-1.47</v>
      </c>
      <c r="J191" s="8">
        <v>-21.4</v>
      </c>
      <c r="K191" s="28" t="s">
        <v>734</v>
      </c>
      <c r="L191" s="105" t="str">
        <f t="shared" si="28"/>
        <v>Yes</v>
      </c>
    </row>
    <row r="192" spans="1:12" x14ac:dyDescent="0.2">
      <c r="A192" s="128" t="s">
        <v>1342</v>
      </c>
      <c r="B192" s="22" t="s">
        <v>213</v>
      </c>
      <c r="C192" s="23">
        <v>6.2627383015999998</v>
      </c>
      <c r="D192" s="27" t="str">
        <f t="shared" si="25"/>
        <v>N/A</v>
      </c>
      <c r="E192" s="23">
        <v>6.8030363657999997</v>
      </c>
      <c r="F192" s="27" t="str">
        <f t="shared" si="26"/>
        <v>N/A</v>
      </c>
      <c r="G192" s="23">
        <v>6.7048803827999999</v>
      </c>
      <c r="H192" s="27" t="str">
        <f t="shared" si="27"/>
        <v>N/A</v>
      </c>
      <c r="I192" s="8">
        <v>8.6270000000000007</v>
      </c>
      <c r="J192" s="8">
        <v>-1.44</v>
      </c>
      <c r="K192" s="28" t="s">
        <v>734</v>
      </c>
      <c r="L192" s="105" t="str">
        <f t="shared" si="28"/>
        <v>Yes</v>
      </c>
    </row>
    <row r="193" spans="1:12" x14ac:dyDescent="0.2">
      <c r="A193" s="128" t="s">
        <v>1343</v>
      </c>
      <c r="B193" s="22" t="s">
        <v>213</v>
      </c>
      <c r="C193" s="23">
        <v>6.8185654007999998</v>
      </c>
      <c r="D193" s="27" t="str">
        <f t="shared" si="25"/>
        <v>N/A</v>
      </c>
      <c r="E193" s="23">
        <v>9.8533333333000002</v>
      </c>
      <c r="F193" s="27" t="str">
        <f t="shared" si="26"/>
        <v>N/A</v>
      </c>
      <c r="G193" s="23">
        <v>8.5685279187999992</v>
      </c>
      <c r="H193" s="27" t="str">
        <f t="shared" si="27"/>
        <v>N/A</v>
      </c>
      <c r="I193" s="8">
        <v>44.51</v>
      </c>
      <c r="J193" s="8">
        <v>-13</v>
      </c>
      <c r="K193" s="28" t="s">
        <v>734</v>
      </c>
      <c r="L193" s="105" t="str">
        <f t="shared" si="28"/>
        <v>Yes</v>
      </c>
    </row>
    <row r="194" spans="1:12" x14ac:dyDescent="0.2">
      <c r="A194" s="128" t="s">
        <v>1344</v>
      </c>
      <c r="B194" s="22" t="s">
        <v>213</v>
      </c>
      <c r="C194" s="23">
        <v>13.617781386000001</v>
      </c>
      <c r="D194" s="27" t="str">
        <f t="shared" si="25"/>
        <v>N/A</v>
      </c>
      <c r="E194" s="23">
        <v>14.692347096000001</v>
      </c>
      <c r="F194" s="27" t="str">
        <f t="shared" si="26"/>
        <v>N/A</v>
      </c>
      <c r="G194" s="23">
        <v>14.787844807999999</v>
      </c>
      <c r="H194" s="27" t="str">
        <f t="shared" si="27"/>
        <v>N/A</v>
      </c>
      <c r="I194" s="8">
        <v>7.891</v>
      </c>
      <c r="J194" s="8">
        <v>0.65</v>
      </c>
      <c r="K194" s="28" t="s">
        <v>734</v>
      </c>
      <c r="L194" s="105" t="str">
        <f t="shared" si="28"/>
        <v>Yes</v>
      </c>
    </row>
    <row r="195" spans="1:12" x14ac:dyDescent="0.2">
      <c r="A195" s="128" t="s">
        <v>1345</v>
      </c>
      <c r="B195" s="22" t="s">
        <v>213</v>
      </c>
      <c r="C195" s="23">
        <v>4.3961411438000004</v>
      </c>
      <c r="D195" s="27" t="str">
        <f t="shared" si="25"/>
        <v>N/A</v>
      </c>
      <c r="E195" s="23">
        <v>5.0856906218000004</v>
      </c>
      <c r="F195" s="27" t="str">
        <f t="shared" si="26"/>
        <v>N/A</v>
      </c>
      <c r="G195" s="23">
        <v>5.2438029900999998</v>
      </c>
      <c r="H195" s="27" t="str">
        <f t="shared" si="27"/>
        <v>N/A</v>
      </c>
      <c r="I195" s="8">
        <v>15.69</v>
      </c>
      <c r="J195" s="8">
        <v>3.109</v>
      </c>
      <c r="K195" s="28" t="s">
        <v>734</v>
      </c>
      <c r="L195" s="105" t="str">
        <f t="shared" si="28"/>
        <v>Yes</v>
      </c>
    </row>
    <row r="196" spans="1:12" x14ac:dyDescent="0.2">
      <c r="A196" s="128" t="s">
        <v>1346</v>
      </c>
      <c r="B196" s="22" t="s">
        <v>213</v>
      </c>
      <c r="C196" s="23">
        <v>3.7269245258999999</v>
      </c>
      <c r="D196" s="27" t="str">
        <f t="shared" si="25"/>
        <v>N/A</v>
      </c>
      <c r="E196" s="23">
        <v>3.7834315301000001</v>
      </c>
      <c r="F196" s="27" t="str">
        <f t="shared" si="26"/>
        <v>N/A</v>
      </c>
      <c r="G196" s="23">
        <v>3.8108390391000002</v>
      </c>
      <c r="H196" s="27" t="str">
        <f t="shared" si="27"/>
        <v>N/A</v>
      </c>
      <c r="I196" s="8">
        <v>1.516</v>
      </c>
      <c r="J196" s="8">
        <v>0.72440000000000004</v>
      </c>
      <c r="K196" s="28" t="s">
        <v>734</v>
      </c>
      <c r="L196" s="105" t="str">
        <f t="shared" si="28"/>
        <v>Yes</v>
      </c>
    </row>
    <row r="197" spans="1:12" x14ac:dyDescent="0.2">
      <c r="A197" s="128" t="s">
        <v>1347</v>
      </c>
      <c r="B197" s="22" t="s">
        <v>213</v>
      </c>
      <c r="C197" s="23">
        <v>260.66873064999999</v>
      </c>
      <c r="D197" s="27" t="str">
        <f t="shared" si="25"/>
        <v>N/A</v>
      </c>
      <c r="E197" s="23">
        <v>294.69010818999999</v>
      </c>
      <c r="F197" s="27" t="str">
        <f t="shared" si="26"/>
        <v>N/A</v>
      </c>
      <c r="G197" s="23">
        <v>286.31723238000001</v>
      </c>
      <c r="H197" s="27" t="str">
        <f t="shared" si="27"/>
        <v>N/A</v>
      </c>
      <c r="I197" s="8">
        <v>13.05</v>
      </c>
      <c r="J197" s="8">
        <v>-2.84</v>
      </c>
      <c r="K197" s="28" t="s">
        <v>734</v>
      </c>
      <c r="L197" s="105" t="str">
        <f t="shared" si="28"/>
        <v>Yes</v>
      </c>
    </row>
    <row r="198" spans="1:12" x14ac:dyDescent="0.2">
      <c r="A198" s="128" t="s">
        <v>1348</v>
      </c>
      <c r="B198" s="22" t="s">
        <v>213</v>
      </c>
      <c r="C198" s="23">
        <v>270.71329879000001</v>
      </c>
      <c r="D198" s="27" t="str">
        <f t="shared" si="25"/>
        <v>N/A</v>
      </c>
      <c r="E198" s="23">
        <v>273.44672896999998</v>
      </c>
      <c r="F198" s="27" t="str">
        <f t="shared" si="26"/>
        <v>N/A</v>
      </c>
      <c r="G198" s="23">
        <v>265.85739130000002</v>
      </c>
      <c r="H198" s="27" t="str">
        <f t="shared" si="27"/>
        <v>N/A</v>
      </c>
      <c r="I198" s="8">
        <v>1.01</v>
      </c>
      <c r="J198" s="8">
        <v>-2.78</v>
      </c>
      <c r="K198" s="28" t="s">
        <v>734</v>
      </c>
      <c r="L198" s="105" t="str">
        <f t="shared" si="28"/>
        <v>Yes</v>
      </c>
    </row>
    <row r="199" spans="1:12" x14ac:dyDescent="0.2">
      <c r="A199" s="128" t="s">
        <v>1349</v>
      </c>
      <c r="B199" s="22" t="s">
        <v>213</v>
      </c>
      <c r="C199" s="23">
        <v>280.33849471000002</v>
      </c>
      <c r="D199" s="27" t="str">
        <f t="shared" si="25"/>
        <v>N/A</v>
      </c>
      <c r="E199" s="23">
        <v>298.425365</v>
      </c>
      <c r="F199" s="27" t="str">
        <f t="shared" si="26"/>
        <v>N/A</v>
      </c>
      <c r="G199" s="23">
        <v>291.28294656000003</v>
      </c>
      <c r="H199" s="27" t="str">
        <f t="shared" si="27"/>
        <v>N/A</v>
      </c>
      <c r="I199" s="8">
        <v>6.452</v>
      </c>
      <c r="J199" s="8">
        <v>-2.39</v>
      </c>
      <c r="K199" s="28" t="s">
        <v>734</v>
      </c>
      <c r="L199" s="105" t="str">
        <f t="shared" si="28"/>
        <v>Yes</v>
      </c>
    </row>
    <row r="200" spans="1:12" x14ac:dyDescent="0.2">
      <c r="A200" s="128" t="s">
        <v>1350</v>
      </c>
      <c r="B200" s="22" t="s">
        <v>213</v>
      </c>
      <c r="C200" s="23">
        <v>35.891640867</v>
      </c>
      <c r="D200" s="27" t="str">
        <f t="shared" si="25"/>
        <v>N/A</v>
      </c>
      <c r="E200" s="23">
        <v>262.5625</v>
      </c>
      <c r="F200" s="27" t="str">
        <f t="shared" si="26"/>
        <v>N/A</v>
      </c>
      <c r="G200" s="23">
        <v>246.4</v>
      </c>
      <c r="H200" s="27" t="str">
        <f t="shared" si="27"/>
        <v>N/A</v>
      </c>
      <c r="I200" s="8">
        <v>631.5</v>
      </c>
      <c r="J200" s="8">
        <v>-6.16</v>
      </c>
      <c r="K200" s="28" t="s">
        <v>734</v>
      </c>
      <c r="L200" s="105" t="str">
        <f t="shared" si="28"/>
        <v>Yes</v>
      </c>
    </row>
    <row r="201" spans="1:12" x14ac:dyDescent="0.2">
      <c r="A201" s="128" t="s">
        <v>1351</v>
      </c>
      <c r="B201" s="22" t="s">
        <v>213</v>
      </c>
      <c r="C201" s="23">
        <v>8.2781954886999998</v>
      </c>
      <c r="D201" s="27" t="str">
        <f t="shared" si="25"/>
        <v>N/A</v>
      </c>
      <c r="E201" s="23">
        <v>57.3</v>
      </c>
      <c r="F201" s="27" t="str">
        <f t="shared" si="26"/>
        <v>N/A</v>
      </c>
      <c r="G201" s="23">
        <v>87.06</v>
      </c>
      <c r="H201" s="27" t="str">
        <f t="shared" si="27"/>
        <v>N/A</v>
      </c>
      <c r="I201" s="8">
        <v>592.20000000000005</v>
      </c>
      <c r="J201" s="8">
        <v>51.94</v>
      </c>
      <c r="K201" s="28" t="s">
        <v>734</v>
      </c>
      <c r="L201" s="105" t="str">
        <f t="shared" si="28"/>
        <v>No</v>
      </c>
    </row>
    <row r="202" spans="1:12" x14ac:dyDescent="0.2">
      <c r="A202" s="128" t="s">
        <v>28</v>
      </c>
      <c r="B202" s="22" t="s">
        <v>213</v>
      </c>
      <c r="C202" s="4">
        <v>2.5156589020000002</v>
      </c>
      <c r="D202" s="27" t="str">
        <f t="shared" si="25"/>
        <v>N/A</v>
      </c>
      <c r="E202" s="4">
        <v>2.7345870803999999</v>
      </c>
      <c r="F202" s="27" t="str">
        <f t="shared" si="26"/>
        <v>N/A</v>
      </c>
      <c r="G202" s="4">
        <v>2.4225535464000001</v>
      </c>
      <c r="H202" s="27" t="str">
        <f t="shared" si="27"/>
        <v>N/A</v>
      </c>
      <c r="I202" s="8">
        <v>8.7029999999999994</v>
      </c>
      <c r="J202" s="8">
        <v>-11.4</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33.33</v>
      </c>
      <c r="J203" s="8">
        <v>0</v>
      </c>
      <c r="K203" s="10" t="s">
        <v>213</v>
      </c>
      <c r="L203" s="105" t="str">
        <f t="shared" ref="L203:L213" si="32">IF(J203="Div by 0", "N/A", IF(K203="N/A","N/A", IF(J203&gt;VALUE(MID(K203,1,2)), "No", IF(J203&lt;-1*VALUE(MID(K203,1,2)), "No", "Yes"))))</f>
        <v>N/A</v>
      </c>
    </row>
    <row r="204" spans="1:12" x14ac:dyDescent="0.2">
      <c r="A204" s="128" t="s">
        <v>124</v>
      </c>
      <c r="B204" s="22" t="s">
        <v>213</v>
      </c>
      <c r="C204" s="23">
        <v>12</v>
      </c>
      <c r="D204" s="27" t="str">
        <f t="shared" si="29"/>
        <v>N/A</v>
      </c>
      <c r="E204" s="23">
        <v>16</v>
      </c>
      <c r="F204" s="27" t="str">
        <f t="shared" si="30"/>
        <v>N/A</v>
      </c>
      <c r="G204" s="23">
        <v>24</v>
      </c>
      <c r="H204" s="27" t="str">
        <f t="shared" si="31"/>
        <v>N/A</v>
      </c>
      <c r="I204" s="8">
        <v>33.33</v>
      </c>
      <c r="J204" s="8">
        <v>50</v>
      </c>
      <c r="K204" s="10" t="s">
        <v>213</v>
      </c>
      <c r="L204" s="105" t="str">
        <f t="shared" si="32"/>
        <v>N/A</v>
      </c>
    </row>
    <row r="205" spans="1:12" ht="25.5" x14ac:dyDescent="0.2">
      <c r="A205" s="128" t="s">
        <v>1599</v>
      </c>
      <c r="B205" s="22" t="s">
        <v>213</v>
      </c>
      <c r="C205" s="23">
        <v>11</v>
      </c>
      <c r="D205" s="27" t="str">
        <f t="shared" si="29"/>
        <v>N/A</v>
      </c>
      <c r="E205" s="23">
        <v>11</v>
      </c>
      <c r="F205" s="27" t="str">
        <f t="shared" si="30"/>
        <v>N/A</v>
      </c>
      <c r="G205" s="23">
        <v>11</v>
      </c>
      <c r="H205" s="27" t="str">
        <f t="shared" si="31"/>
        <v>N/A</v>
      </c>
      <c r="I205" s="8">
        <v>-16.7</v>
      </c>
      <c r="J205" s="8">
        <v>40</v>
      </c>
      <c r="K205" s="10" t="s">
        <v>213</v>
      </c>
      <c r="L205" s="105" t="str">
        <f t="shared" si="32"/>
        <v>N/A</v>
      </c>
    </row>
    <row r="206" spans="1:12" ht="25.5" x14ac:dyDescent="0.2">
      <c r="A206" s="128" t="s">
        <v>1352</v>
      </c>
      <c r="B206" s="22" t="s">
        <v>213</v>
      </c>
      <c r="C206" s="23">
        <v>250</v>
      </c>
      <c r="D206" s="27" t="str">
        <f t="shared" si="29"/>
        <v>N/A</v>
      </c>
      <c r="E206" s="23">
        <v>179</v>
      </c>
      <c r="F206" s="27" t="str">
        <f t="shared" si="30"/>
        <v>N/A</v>
      </c>
      <c r="G206" s="23">
        <v>192</v>
      </c>
      <c r="H206" s="27" t="str">
        <f t="shared" si="31"/>
        <v>N/A</v>
      </c>
      <c r="I206" s="8">
        <v>-28.4</v>
      </c>
      <c r="J206" s="8">
        <v>7.2629999999999999</v>
      </c>
      <c r="K206" s="10" t="s">
        <v>213</v>
      </c>
      <c r="L206" s="105" t="str">
        <f t="shared" si="32"/>
        <v>N/A</v>
      </c>
    </row>
    <row r="207" spans="1:12" x14ac:dyDescent="0.2">
      <c r="A207" s="128" t="s">
        <v>1600</v>
      </c>
      <c r="B207" s="22" t="s">
        <v>213</v>
      </c>
      <c r="C207" s="23">
        <v>13</v>
      </c>
      <c r="D207" s="27" t="str">
        <f t="shared" si="29"/>
        <v>N/A</v>
      </c>
      <c r="E207" s="23">
        <v>21</v>
      </c>
      <c r="F207" s="27" t="str">
        <f t="shared" si="30"/>
        <v>N/A</v>
      </c>
      <c r="G207" s="23">
        <v>32</v>
      </c>
      <c r="H207" s="27" t="str">
        <f t="shared" si="31"/>
        <v>N/A</v>
      </c>
      <c r="I207" s="8">
        <v>61.54</v>
      </c>
      <c r="J207" s="8">
        <v>52.38</v>
      </c>
      <c r="K207" s="10" t="s">
        <v>213</v>
      </c>
      <c r="L207" s="105" t="str">
        <f t="shared" si="32"/>
        <v>N/A</v>
      </c>
    </row>
    <row r="208" spans="1:12" x14ac:dyDescent="0.2">
      <c r="A208" s="128" t="s">
        <v>1601</v>
      </c>
      <c r="B208" s="22" t="s">
        <v>213</v>
      </c>
      <c r="C208" s="23">
        <v>14</v>
      </c>
      <c r="D208" s="27" t="str">
        <f t="shared" si="29"/>
        <v>N/A</v>
      </c>
      <c r="E208" s="23">
        <v>13</v>
      </c>
      <c r="F208" s="27" t="str">
        <f t="shared" si="30"/>
        <v>N/A</v>
      </c>
      <c r="G208" s="23">
        <v>17</v>
      </c>
      <c r="H208" s="27" t="str">
        <f t="shared" si="31"/>
        <v>N/A</v>
      </c>
      <c r="I208" s="8">
        <v>-7.14</v>
      </c>
      <c r="J208" s="8">
        <v>30.77</v>
      </c>
      <c r="K208" s="10" t="s">
        <v>213</v>
      </c>
      <c r="L208" s="105" t="str">
        <f t="shared" si="32"/>
        <v>N/A</v>
      </c>
    </row>
    <row r="209" spans="1:12" x14ac:dyDescent="0.2">
      <c r="A209" s="128" t="s">
        <v>125</v>
      </c>
      <c r="B209" s="22" t="s">
        <v>213</v>
      </c>
      <c r="C209" s="29">
        <v>1723067</v>
      </c>
      <c r="D209" s="27" t="str">
        <f t="shared" si="29"/>
        <v>N/A</v>
      </c>
      <c r="E209" s="29">
        <v>3541163</v>
      </c>
      <c r="F209" s="27" t="str">
        <f t="shared" si="30"/>
        <v>N/A</v>
      </c>
      <c r="G209" s="29">
        <v>2397250</v>
      </c>
      <c r="H209" s="27" t="str">
        <f t="shared" si="31"/>
        <v>N/A</v>
      </c>
      <c r="I209" s="8">
        <v>105.5</v>
      </c>
      <c r="J209" s="8">
        <v>-32.299999999999997</v>
      </c>
      <c r="K209" s="10" t="s">
        <v>213</v>
      </c>
      <c r="L209" s="105" t="str">
        <f t="shared" si="32"/>
        <v>N/A</v>
      </c>
    </row>
    <row r="210" spans="1:12" x14ac:dyDescent="0.2">
      <c r="A210" s="168" t="s">
        <v>1596</v>
      </c>
      <c r="B210" s="22" t="s">
        <v>213</v>
      </c>
      <c r="C210" s="29">
        <v>1120014</v>
      </c>
      <c r="D210" s="27" t="str">
        <f t="shared" si="29"/>
        <v>N/A</v>
      </c>
      <c r="E210" s="29">
        <v>3438354</v>
      </c>
      <c r="F210" s="27" t="str">
        <f t="shared" si="30"/>
        <v>N/A</v>
      </c>
      <c r="G210" s="29">
        <v>2141413</v>
      </c>
      <c r="H210" s="27" t="str">
        <f t="shared" si="31"/>
        <v>N/A</v>
      </c>
      <c r="I210" s="8">
        <v>207</v>
      </c>
      <c r="J210" s="8">
        <v>-37.700000000000003</v>
      </c>
      <c r="K210" s="10" t="s">
        <v>213</v>
      </c>
      <c r="L210" s="105" t="str">
        <f t="shared" si="32"/>
        <v>N/A</v>
      </c>
    </row>
    <row r="211" spans="1:12" x14ac:dyDescent="0.2">
      <c r="A211" s="168" t="s">
        <v>1353</v>
      </c>
      <c r="B211" s="22" t="s">
        <v>213</v>
      </c>
      <c r="C211" s="29">
        <v>299823</v>
      </c>
      <c r="D211" s="27" t="str">
        <f t="shared" si="29"/>
        <v>N/A</v>
      </c>
      <c r="E211" s="29">
        <v>292916</v>
      </c>
      <c r="F211" s="27" t="str">
        <f t="shared" si="30"/>
        <v>N/A</v>
      </c>
      <c r="G211" s="29">
        <v>278074</v>
      </c>
      <c r="H211" s="27" t="str">
        <f t="shared" si="31"/>
        <v>N/A</v>
      </c>
      <c r="I211" s="8">
        <v>-2.2999999999999998</v>
      </c>
      <c r="J211" s="8">
        <v>-5.07</v>
      </c>
      <c r="K211" s="10" t="s">
        <v>213</v>
      </c>
      <c r="L211" s="105" t="str">
        <f t="shared" si="32"/>
        <v>N/A</v>
      </c>
    </row>
    <row r="212" spans="1:12" x14ac:dyDescent="0.2">
      <c r="A212" s="168" t="s">
        <v>1590</v>
      </c>
      <c r="B212" s="22" t="s">
        <v>213</v>
      </c>
      <c r="C212" s="29">
        <v>1721399</v>
      </c>
      <c r="D212" s="27" t="str">
        <f t="shared" si="29"/>
        <v>N/A</v>
      </c>
      <c r="E212" s="29">
        <v>1672383</v>
      </c>
      <c r="F212" s="27" t="str">
        <f t="shared" si="30"/>
        <v>N/A</v>
      </c>
      <c r="G212" s="29">
        <v>2397028</v>
      </c>
      <c r="H212" s="27" t="str">
        <f t="shared" si="31"/>
        <v>N/A</v>
      </c>
      <c r="I212" s="8">
        <v>-2.85</v>
      </c>
      <c r="J212" s="8">
        <v>43.33</v>
      </c>
      <c r="K212" s="10" t="s">
        <v>213</v>
      </c>
      <c r="L212" s="105" t="str">
        <f t="shared" si="32"/>
        <v>N/A</v>
      </c>
    </row>
    <row r="213" spans="1:12" x14ac:dyDescent="0.2">
      <c r="A213" s="168" t="s">
        <v>1591</v>
      </c>
      <c r="B213" s="22" t="s">
        <v>213</v>
      </c>
      <c r="C213" s="29">
        <v>287225</v>
      </c>
      <c r="D213" s="27" t="str">
        <f t="shared" si="29"/>
        <v>N/A</v>
      </c>
      <c r="E213" s="29">
        <v>335909</v>
      </c>
      <c r="F213" s="27" t="str">
        <f t="shared" si="30"/>
        <v>N/A</v>
      </c>
      <c r="G213" s="29">
        <v>322282</v>
      </c>
      <c r="H213" s="27" t="str">
        <f t="shared" si="31"/>
        <v>N/A</v>
      </c>
      <c r="I213" s="8">
        <v>16.95</v>
      </c>
      <c r="J213" s="8">
        <v>-4.0599999999999996</v>
      </c>
      <c r="K213" s="10" t="s">
        <v>213</v>
      </c>
      <c r="L213" s="105" t="str">
        <f t="shared" si="32"/>
        <v>N/A</v>
      </c>
    </row>
    <row r="214" spans="1:12" ht="25.5" x14ac:dyDescent="0.2">
      <c r="A214" s="128" t="s">
        <v>1354</v>
      </c>
      <c r="B214" s="22" t="s">
        <v>213</v>
      </c>
      <c r="C214" s="29">
        <v>17293011</v>
      </c>
      <c r="D214" s="27" t="str">
        <f t="shared" ref="D214:D228" si="33">IF($B214="N/A","N/A",IF(C214&gt;10,"No",IF(C214&lt;-10,"No","Yes")))</f>
        <v>N/A</v>
      </c>
      <c r="E214" s="29">
        <v>16525849</v>
      </c>
      <c r="F214" s="27" t="str">
        <f t="shared" ref="F214:F228" si="34">IF($B214="N/A","N/A",IF(E214&gt;10,"No",IF(E214&lt;-10,"No","Yes")))</f>
        <v>N/A</v>
      </c>
      <c r="G214" s="29">
        <v>23615297</v>
      </c>
      <c r="H214" s="27" t="str">
        <f t="shared" ref="H214:H228" si="35">IF($B214="N/A","N/A",IF(G214&gt;10,"No",IF(G214&lt;-10,"No","Yes")))</f>
        <v>N/A</v>
      </c>
      <c r="I214" s="8">
        <v>-4.4400000000000004</v>
      </c>
      <c r="J214" s="8">
        <v>42.9</v>
      </c>
      <c r="K214" s="28" t="s">
        <v>734</v>
      </c>
      <c r="L214" s="105" t="str">
        <f t="shared" ref="L214:L228" si="36">IF(J214="Div by 0", "N/A", IF(K214="N/A","N/A", IF(J214&gt;VALUE(MID(K214,1,2)), "No", IF(J214&lt;-1*VALUE(MID(K214,1,2)), "No", "Yes"))))</f>
        <v>No</v>
      </c>
    </row>
    <row r="215" spans="1:12" x14ac:dyDescent="0.2">
      <c r="A215" s="136" t="s">
        <v>646</v>
      </c>
      <c r="B215" s="22" t="s">
        <v>213</v>
      </c>
      <c r="C215" s="23">
        <v>44812</v>
      </c>
      <c r="D215" s="27" t="str">
        <f t="shared" si="33"/>
        <v>N/A</v>
      </c>
      <c r="E215" s="23">
        <v>43270</v>
      </c>
      <c r="F215" s="27" t="str">
        <f t="shared" si="34"/>
        <v>N/A</v>
      </c>
      <c r="G215" s="23">
        <v>63508</v>
      </c>
      <c r="H215" s="27" t="str">
        <f t="shared" si="35"/>
        <v>N/A</v>
      </c>
      <c r="I215" s="8">
        <v>-3.44</v>
      </c>
      <c r="J215" s="8">
        <v>46.77</v>
      </c>
      <c r="K215" s="28" t="s">
        <v>734</v>
      </c>
      <c r="L215" s="105" t="str">
        <f t="shared" si="36"/>
        <v>No</v>
      </c>
    </row>
    <row r="216" spans="1:12" ht="25.5" x14ac:dyDescent="0.2">
      <c r="A216" s="137" t="s">
        <v>1355</v>
      </c>
      <c r="B216" s="22" t="s">
        <v>213</v>
      </c>
      <c r="C216" s="29">
        <v>385.90134339000002</v>
      </c>
      <c r="D216" s="27" t="str">
        <f t="shared" si="33"/>
        <v>N/A</v>
      </c>
      <c r="E216" s="29">
        <v>381.92394268999999</v>
      </c>
      <c r="F216" s="27" t="str">
        <f t="shared" si="34"/>
        <v>N/A</v>
      </c>
      <c r="G216" s="29">
        <v>371.84759400000002</v>
      </c>
      <c r="H216" s="27" t="str">
        <f t="shared" si="35"/>
        <v>N/A</v>
      </c>
      <c r="I216" s="8">
        <v>-1.03</v>
      </c>
      <c r="J216" s="8">
        <v>-2.64</v>
      </c>
      <c r="K216" s="28" t="s">
        <v>734</v>
      </c>
      <c r="L216" s="105" t="str">
        <f t="shared" si="36"/>
        <v>Yes</v>
      </c>
    </row>
    <row r="217" spans="1:12" ht="25.5" x14ac:dyDescent="0.2">
      <c r="A217" s="128" t="s">
        <v>1356</v>
      </c>
      <c r="B217" s="22" t="s">
        <v>213</v>
      </c>
      <c r="C217" s="29">
        <v>20358501</v>
      </c>
      <c r="D217" s="27" t="str">
        <f t="shared" si="33"/>
        <v>N/A</v>
      </c>
      <c r="E217" s="29">
        <v>23129344</v>
      </c>
      <c r="F217" s="27" t="str">
        <f t="shared" si="34"/>
        <v>N/A</v>
      </c>
      <c r="G217" s="29">
        <v>26190177</v>
      </c>
      <c r="H217" s="27" t="str">
        <f t="shared" si="35"/>
        <v>N/A</v>
      </c>
      <c r="I217" s="8">
        <v>13.61</v>
      </c>
      <c r="J217" s="8">
        <v>13.23</v>
      </c>
      <c r="K217" s="28" t="s">
        <v>734</v>
      </c>
      <c r="L217" s="105" t="str">
        <f t="shared" si="36"/>
        <v>Yes</v>
      </c>
    </row>
    <row r="218" spans="1:12" x14ac:dyDescent="0.2">
      <c r="A218" s="137" t="s">
        <v>513</v>
      </c>
      <c r="B218" s="22" t="s">
        <v>213</v>
      </c>
      <c r="C218" s="23">
        <v>53965</v>
      </c>
      <c r="D218" s="27" t="str">
        <f t="shared" si="33"/>
        <v>N/A</v>
      </c>
      <c r="E218" s="23">
        <v>47419</v>
      </c>
      <c r="F218" s="27" t="str">
        <f t="shared" si="34"/>
        <v>N/A</v>
      </c>
      <c r="G218" s="23">
        <v>52726</v>
      </c>
      <c r="H218" s="27" t="str">
        <f t="shared" si="35"/>
        <v>N/A</v>
      </c>
      <c r="I218" s="8">
        <v>-12.1</v>
      </c>
      <c r="J218" s="8">
        <v>11.19</v>
      </c>
      <c r="K218" s="28" t="s">
        <v>734</v>
      </c>
      <c r="L218" s="105" t="str">
        <f t="shared" si="36"/>
        <v>Yes</v>
      </c>
    </row>
    <row r="219" spans="1:12" ht="25.5" x14ac:dyDescent="0.2">
      <c r="A219" s="128" t="s">
        <v>1357</v>
      </c>
      <c r="B219" s="22" t="s">
        <v>213</v>
      </c>
      <c r="C219" s="29">
        <v>377.25379413000002</v>
      </c>
      <c r="D219" s="27" t="str">
        <f t="shared" si="33"/>
        <v>N/A</v>
      </c>
      <c r="E219" s="29">
        <v>487.76532614000001</v>
      </c>
      <c r="F219" s="27" t="str">
        <f t="shared" si="34"/>
        <v>N/A</v>
      </c>
      <c r="G219" s="29">
        <v>496.7222433</v>
      </c>
      <c r="H219" s="27" t="str">
        <f t="shared" si="35"/>
        <v>N/A</v>
      </c>
      <c r="I219" s="8">
        <v>29.29</v>
      </c>
      <c r="J219" s="8">
        <v>1.8360000000000001</v>
      </c>
      <c r="K219" s="28" t="s">
        <v>734</v>
      </c>
      <c r="L219" s="105" t="str">
        <f t="shared" si="36"/>
        <v>Yes</v>
      </c>
    </row>
    <row r="220" spans="1:12" ht="25.5" x14ac:dyDescent="0.2">
      <c r="A220" s="128" t="s">
        <v>1358</v>
      </c>
      <c r="B220" s="22" t="s">
        <v>213</v>
      </c>
      <c r="C220" s="29">
        <v>20033294</v>
      </c>
      <c r="D220" s="27" t="str">
        <f t="shared" si="33"/>
        <v>N/A</v>
      </c>
      <c r="E220" s="29">
        <v>24156162</v>
      </c>
      <c r="F220" s="27" t="str">
        <f t="shared" si="34"/>
        <v>N/A</v>
      </c>
      <c r="G220" s="29">
        <v>22086018</v>
      </c>
      <c r="H220" s="27" t="str">
        <f t="shared" si="35"/>
        <v>N/A</v>
      </c>
      <c r="I220" s="8">
        <v>20.58</v>
      </c>
      <c r="J220" s="8">
        <v>-8.57</v>
      </c>
      <c r="K220" s="28" t="s">
        <v>734</v>
      </c>
      <c r="L220" s="105" t="str">
        <f t="shared" si="36"/>
        <v>Yes</v>
      </c>
    </row>
    <row r="221" spans="1:12" x14ac:dyDescent="0.2">
      <c r="A221" s="137" t="s">
        <v>514</v>
      </c>
      <c r="B221" s="22" t="s">
        <v>213</v>
      </c>
      <c r="C221" s="23">
        <v>51545</v>
      </c>
      <c r="D221" s="27" t="str">
        <f t="shared" si="33"/>
        <v>N/A</v>
      </c>
      <c r="E221" s="23">
        <v>48011</v>
      </c>
      <c r="F221" s="27" t="str">
        <f t="shared" si="34"/>
        <v>N/A</v>
      </c>
      <c r="G221" s="23">
        <v>48130</v>
      </c>
      <c r="H221" s="27" t="str">
        <f t="shared" si="35"/>
        <v>N/A</v>
      </c>
      <c r="I221" s="8">
        <v>-6.86</v>
      </c>
      <c r="J221" s="8">
        <v>0.24790000000000001</v>
      </c>
      <c r="K221" s="28" t="s">
        <v>734</v>
      </c>
      <c r="L221" s="105" t="str">
        <f t="shared" si="36"/>
        <v>Yes</v>
      </c>
    </row>
    <row r="222" spans="1:12" ht="25.5" x14ac:dyDescent="0.2">
      <c r="A222" s="128" t="s">
        <v>1359</v>
      </c>
      <c r="B222" s="22" t="s">
        <v>213</v>
      </c>
      <c r="C222" s="29">
        <v>388.65639732</v>
      </c>
      <c r="D222" s="27" t="str">
        <f t="shared" si="33"/>
        <v>N/A</v>
      </c>
      <c r="E222" s="29">
        <v>503.13807252999999</v>
      </c>
      <c r="F222" s="27" t="str">
        <f t="shared" si="34"/>
        <v>N/A</v>
      </c>
      <c r="G222" s="29">
        <v>458.88256804000002</v>
      </c>
      <c r="H222" s="27" t="str">
        <f t="shared" si="35"/>
        <v>N/A</v>
      </c>
      <c r="I222" s="8">
        <v>29.46</v>
      </c>
      <c r="J222" s="8">
        <v>-8.8000000000000007</v>
      </c>
      <c r="K222" s="28" t="s">
        <v>734</v>
      </c>
      <c r="L222" s="105" t="str">
        <f t="shared" si="36"/>
        <v>Yes</v>
      </c>
    </row>
    <row r="223" spans="1:12" ht="25.5" x14ac:dyDescent="0.2">
      <c r="A223" s="128" t="s">
        <v>1360</v>
      </c>
      <c r="B223" s="22" t="s">
        <v>213</v>
      </c>
      <c r="C223" s="29">
        <v>11835</v>
      </c>
      <c r="D223" s="27" t="str">
        <f t="shared" si="33"/>
        <v>N/A</v>
      </c>
      <c r="E223" s="29">
        <v>50111</v>
      </c>
      <c r="F223" s="27" t="str">
        <f t="shared" si="34"/>
        <v>N/A</v>
      </c>
      <c r="G223" s="29">
        <v>125989</v>
      </c>
      <c r="H223" s="27" t="str">
        <f t="shared" si="35"/>
        <v>N/A</v>
      </c>
      <c r="I223" s="8">
        <v>323.39999999999998</v>
      </c>
      <c r="J223" s="8">
        <v>151.4</v>
      </c>
      <c r="K223" s="28" t="s">
        <v>734</v>
      </c>
      <c r="L223" s="105" t="str">
        <f t="shared" si="36"/>
        <v>No</v>
      </c>
    </row>
    <row r="224" spans="1:12" x14ac:dyDescent="0.2">
      <c r="A224" s="128" t="s">
        <v>515</v>
      </c>
      <c r="B224" s="22" t="s">
        <v>213</v>
      </c>
      <c r="C224" s="23">
        <v>49</v>
      </c>
      <c r="D224" s="27" t="str">
        <f t="shared" si="33"/>
        <v>N/A</v>
      </c>
      <c r="E224" s="23">
        <v>68</v>
      </c>
      <c r="F224" s="27" t="str">
        <f t="shared" si="34"/>
        <v>N/A</v>
      </c>
      <c r="G224" s="23">
        <v>88</v>
      </c>
      <c r="H224" s="27" t="str">
        <f t="shared" si="35"/>
        <v>N/A</v>
      </c>
      <c r="I224" s="8">
        <v>38.78</v>
      </c>
      <c r="J224" s="8">
        <v>29.41</v>
      </c>
      <c r="K224" s="28" t="s">
        <v>734</v>
      </c>
      <c r="L224" s="105" t="str">
        <f t="shared" si="36"/>
        <v>Yes</v>
      </c>
    </row>
    <row r="225" spans="1:12" ht="25.5" x14ac:dyDescent="0.2">
      <c r="A225" s="128" t="s">
        <v>1361</v>
      </c>
      <c r="B225" s="22" t="s">
        <v>213</v>
      </c>
      <c r="C225" s="29">
        <v>241.53061224000001</v>
      </c>
      <c r="D225" s="27" t="str">
        <f t="shared" si="33"/>
        <v>N/A</v>
      </c>
      <c r="E225" s="29">
        <v>736.92647059000001</v>
      </c>
      <c r="F225" s="27" t="str">
        <f t="shared" si="34"/>
        <v>N/A</v>
      </c>
      <c r="G225" s="29">
        <v>1431.6931818</v>
      </c>
      <c r="H225" s="27" t="str">
        <f t="shared" si="35"/>
        <v>N/A</v>
      </c>
      <c r="I225" s="8">
        <v>205.1</v>
      </c>
      <c r="J225" s="8">
        <v>94.28</v>
      </c>
      <c r="K225" s="28" t="s">
        <v>734</v>
      </c>
      <c r="L225" s="105" t="str">
        <f t="shared" si="36"/>
        <v>No</v>
      </c>
    </row>
    <row r="226" spans="1:12" ht="25.5" x14ac:dyDescent="0.2">
      <c r="A226" s="128" t="s">
        <v>1362</v>
      </c>
      <c r="B226" s="22" t="s">
        <v>213</v>
      </c>
      <c r="C226" s="29">
        <v>187455284</v>
      </c>
      <c r="D226" s="27" t="str">
        <f t="shared" si="33"/>
        <v>N/A</v>
      </c>
      <c r="E226" s="29">
        <v>226144495</v>
      </c>
      <c r="F226" s="27" t="str">
        <f t="shared" si="34"/>
        <v>N/A</v>
      </c>
      <c r="G226" s="29">
        <v>221529301</v>
      </c>
      <c r="H226" s="27" t="str">
        <f t="shared" si="35"/>
        <v>N/A</v>
      </c>
      <c r="I226" s="8">
        <v>20.64</v>
      </c>
      <c r="J226" s="8">
        <v>-2.04</v>
      </c>
      <c r="K226" s="28" t="s">
        <v>734</v>
      </c>
      <c r="L226" s="105" t="str">
        <f t="shared" si="36"/>
        <v>Yes</v>
      </c>
    </row>
    <row r="227" spans="1:12" ht="25.5" x14ac:dyDescent="0.2">
      <c r="A227" s="128" t="s">
        <v>516</v>
      </c>
      <c r="B227" s="22" t="s">
        <v>213</v>
      </c>
      <c r="C227" s="23">
        <v>12239</v>
      </c>
      <c r="D227" s="27" t="str">
        <f t="shared" si="33"/>
        <v>N/A</v>
      </c>
      <c r="E227" s="23">
        <v>8338</v>
      </c>
      <c r="F227" s="27" t="str">
        <f t="shared" si="34"/>
        <v>N/A</v>
      </c>
      <c r="G227" s="23">
        <v>8290</v>
      </c>
      <c r="H227" s="27" t="str">
        <f t="shared" si="35"/>
        <v>N/A</v>
      </c>
      <c r="I227" s="8">
        <v>-31.9</v>
      </c>
      <c r="J227" s="8">
        <v>-0.57599999999999996</v>
      </c>
      <c r="K227" s="28" t="s">
        <v>734</v>
      </c>
      <c r="L227" s="105" t="str">
        <f t="shared" si="36"/>
        <v>Yes</v>
      </c>
    </row>
    <row r="228" spans="1:12" ht="25.5" x14ac:dyDescent="0.2">
      <c r="A228" s="128" t="s">
        <v>1363</v>
      </c>
      <c r="B228" s="22" t="s">
        <v>213</v>
      </c>
      <c r="C228" s="29">
        <v>15316.225509</v>
      </c>
      <c r="D228" s="27" t="str">
        <f t="shared" si="33"/>
        <v>N/A</v>
      </c>
      <c r="E228" s="29">
        <v>27122.150995</v>
      </c>
      <c r="F228" s="27" t="str">
        <f t="shared" si="34"/>
        <v>N/A</v>
      </c>
      <c r="G228" s="29">
        <v>26722.472978999998</v>
      </c>
      <c r="H228" s="27" t="str">
        <f t="shared" si="35"/>
        <v>N/A</v>
      </c>
      <c r="I228" s="8">
        <v>77.08</v>
      </c>
      <c r="J228" s="8">
        <v>-1.47</v>
      </c>
      <c r="K228" s="28" t="s">
        <v>734</v>
      </c>
      <c r="L228" s="105" t="str">
        <f t="shared" si="36"/>
        <v>Yes</v>
      </c>
    </row>
    <row r="229" spans="1:12" x14ac:dyDescent="0.2">
      <c r="A229" s="128" t="s">
        <v>1364</v>
      </c>
      <c r="B229" s="22" t="s">
        <v>213</v>
      </c>
      <c r="C229" s="32">
        <v>249565233</v>
      </c>
      <c r="D229" s="27" t="str">
        <f t="shared" ref="D229:D252" si="37">IF($B229="N/A","N/A",IF(C229&gt;10,"No",IF(C229&lt;-10,"No","Yes")))</f>
        <v>N/A</v>
      </c>
      <c r="E229" s="32">
        <v>299004002</v>
      </c>
      <c r="F229" s="27" t="str">
        <f t="shared" ref="F229:F252" si="38">IF($B229="N/A","N/A",IF(E229&gt;10,"No",IF(E229&lt;-10,"No","Yes")))</f>
        <v>N/A</v>
      </c>
      <c r="G229" s="32">
        <v>294426449</v>
      </c>
      <c r="H229" s="27" t="str">
        <f t="shared" ref="H229:H252" si="39">IF($B229="N/A","N/A",IF(G229&gt;10,"No",IF(G229&lt;-10,"No","Yes")))</f>
        <v>N/A</v>
      </c>
      <c r="I229" s="8">
        <v>19.809999999999999</v>
      </c>
      <c r="J229" s="8">
        <v>-1.53</v>
      </c>
      <c r="K229" s="28" t="s">
        <v>734</v>
      </c>
      <c r="L229" s="105" t="str">
        <f t="shared" ref="L229:L252" si="40">IF(J229="Div by 0", "N/A", IF(K229="N/A","N/A", IF(J229&gt;VALUE(MID(K229,1,2)), "No", IF(J229&lt;-1*VALUE(MID(K229,1,2)), "No", "Yes"))))</f>
        <v>Yes</v>
      </c>
    </row>
    <row r="230" spans="1:12" x14ac:dyDescent="0.2">
      <c r="A230" s="137" t="s">
        <v>1365</v>
      </c>
      <c r="B230" s="22" t="s">
        <v>213</v>
      </c>
      <c r="C230" s="31">
        <v>17954</v>
      </c>
      <c r="D230" s="27" t="str">
        <f t="shared" si="37"/>
        <v>N/A</v>
      </c>
      <c r="E230" s="31">
        <v>14155</v>
      </c>
      <c r="F230" s="27" t="str">
        <f t="shared" si="38"/>
        <v>N/A</v>
      </c>
      <c r="G230" s="31">
        <v>13820</v>
      </c>
      <c r="H230" s="27" t="str">
        <f t="shared" si="39"/>
        <v>N/A</v>
      </c>
      <c r="I230" s="8">
        <v>-21.2</v>
      </c>
      <c r="J230" s="8">
        <v>-2.37</v>
      </c>
      <c r="K230" s="28" t="s">
        <v>734</v>
      </c>
      <c r="L230" s="105" t="str">
        <f t="shared" si="40"/>
        <v>Yes</v>
      </c>
    </row>
    <row r="231" spans="1:12" x14ac:dyDescent="0.2">
      <c r="A231" s="137" t="s">
        <v>1366</v>
      </c>
      <c r="B231" s="22" t="s">
        <v>213</v>
      </c>
      <c r="C231" s="32">
        <v>13900.258048</v>
      </c>
      <c r="D231" s="27" t="str">
        <f t="shared" si="37"/>
        <v>N/A</v>
      </c>
      <c r="E231" s="32">
        <v>21123.560721000002</v>
      </c>
      <c r="F231" s="27" t="str">
        <f t="shared" si="38"/>
        <v>N/A</v>
      </c>
      <c r="G231" s="32">
        <v>21304.374023</v>
      </c>
      <c r="H231" s="27" t="str">
        <f t="shared" si="39"/>
        <v>N/A</v>
      </c>
      <c r="I231" s="8">
        <v>51.97</v>
      </c>
      <c r="J231" s="8">
        <v>0.85599999999999998</v>
      </c>
      <c r="K231" s="28" t="s">
        <v>734</v>
      </c>
      <c r="L231" s="105" t="str">
        <f t="shared" si="40"/>
        <v>Yes</v>
      </c>
    </row>
    <row r="232" spans="1:12" ht="25.5" x14ac:dyDescent="0.2">
      <c r="A232" s="137" t="s">
        <v>1367</v>
      </c>
      <c r="B232" s="22" t="s">
        <v>213</v>
      </c>
      <c r="C232" s="32">
        <v>12700.183961999999</v>
      </c>
      <c r="D232" s="27" t="str">
        <f t="shared" si="37"/>
        <v>N/A</v>
      </c>
      <c r="E232" s="32">
        <v>17317.972973</v>
      </c>
      <c r="F232" s="27" t="str">
        <f t="shared" si="38"/>
        <v>N/A</v>
      </c>
      <c r="G232" s="32">
        <v>16326.53125</v>
      </c>
      <c r="H232" s="27" t="str">
        <f t="shared" si="39"/>
        <v>N/A</v>
      </c>
      <c r="I232" s="8">
        <v>36.36</v>
      </c>
      <c r="J232" s="8">
        <v>-5.72</v>
      </c>
      <c r="K232" s="28" t="s">
        <v>734</v>
      </c>
      <c r="L232" s="105" t="str">
        <f t="shared" si="40"/>
        <v>Yes</v>
      </c>
    </row>
    <row r="233" spans="1:12" ht="25.5" x14ac:dyDescent="0.2">
      <c r="A233" s="137" t="s">
        <v>1368</v>
      </c>
      <c r="B233" s="22" t="s">
        <v>213</v>
      </c>
      <c r="C233" s="32">
        <v>19485.231188000002</v>
      </c>
      <c r="D233" s="27" t="str">
        <f t="shared" si="37"/>
        <v>N/A</v>
      </c>
      <c r="E233" s="32">
        <v>24515.922489</v>
      </c>
      <c r="F233" s="27" t="str">
        <f t="shared" si="38"/>
        <v>N/A</v>
      </c>
      <c r="G233" s="32">
        <v>25029.553947</v>
      </c>
      <c r="H233" s="27" t="str">
        <f t="shared" si="39"/>
        <v>N/A</v>
      </c>
      <c r="I233" s="8">
        <v>25.82</v>
      </c>
      <c r="J233" s="8">
        <v>2.0950000000000002</v>
      </c>
      <c r="K233" s="28" t="s">
        <v>734</v>
      </c>
      <c r="L233" s="105" t="str">
        <f t="shared" si="40"/>
        <v>Yes</v>
      </c>
    </row>
    <row r="234" spans="1:12" x14ac:dyDescent="0.2">
      <c r="A234" s="137" t="s">
        <v>1369</v>
      </c>
      <c r="B234" s="22" t="s">
        <v>213</v>
      </c>
      <c r="C234" s="32">
        <v>1925.0888007999999</v>
      </c>
      <c r="D234" s="27" t="str">
        <f t="shared" si="37"/>
        <v>N/A</v>
      </c>
      <c r="E234" s="32">
        <v>3432.3765822999999</v>
      </c>
      <c r="F234" s="27" t="str">
        <f t="shared" si="38"/>
        <v>N/A</v>
      </c>
      <c r="G234" s="32">
        <v>3415.4417791000001</v>
      </c>
      <c r="H234" s="27" t="str">
        <f t="shared" si="39"/>
        <v>N/A</v>
      </c>
      <c r="I234" s="8">
        <v>78.3</v>
      </c>
      <c r="J234" s="8">
        <v>-0.49299999999999999</v>
      </c>
      <c r="K234" s="28" t="s">
        <v>734</v>
      </c>
      <c r="L234" s="105" t="str">
        <f t="shared" si="40"/>
        <v>Yes</v>
      </c>
    </row>
    <row r="235" spans="1:12" ht="25.5" x14ac:dyDescent="0.2">
      <c r="A235" s="137" t="s">
        <v>1370</v>
      </c>
      <c r="B235" s="22" t="s">
        <v>213</v>
      </c>
      <c r="C235" s="32">
        <v>1323.4237588999999</v>
      </c>
      <c r="D235" s="27" t="str">
        <f t="shared" si="37"/>
        <v>N/A</v>
      </c>
      <c r="E235" s="32">
        <v>2720.9318182000002</v>
      </c>
      <c r="F235" s="27" t="str">
        <f t="shared" si="38"/>
        <v>N/A</v>
      </c>
      <c r="G235" s="32">
        <v>3231.654485</v>
      </c>
      <c r="H235" s="27" t="str">
        <f t="shared" si="39"/>
        <v>N/A</v>
      </c>
      <c r="I235" s="8">
        <v>105.6</v>
      </c>
      <c r="J235" s="8">
        <v>18.77</v>
      </c>
      <c r="K235" s="28" t="s">
        <v>734</v>
      </c>
      <c r="L235" s="105" t="str">
        <f t="shared" si="40"/>
        <v>Yes</v>
      </c>
    </row>
    <row r="236" spans="1:12" x14ac:dyDescent="0.2">
      <c r="A236" s="137" t="s">
        <v>1371</v>
      </c>
      <c r="B236" s="22" t="s">
        <v>213</v>
      </c>
      <c r="C236" s="27">
        <v>3.0625264393</v>
      </c>
      <c r="D236" s="27" t="str">
        <f t="shared" si="37"/>
        <v>N/A</v>
      </c>
      <c r="E236" s="27">
        <v>2.3941167815000002</v>
      </c>
      <c r="F236" s="27" t="str">
        <f t="shared" si="38"/>
        <v>N/A</v>
      </c>
      <c r="G236" s="27">
        <v>2.0078979256</v>
      </c>
      <c r="H236" s="27" t="str">
        <f t="shared" si="39"/>
        <v>N/A</v>
      </c>
      <c r="I236" s="8">
        <v>-21.8</v>
      </c>
      <c r="J236" s="8">
        <v>-16.100000000000001</v>
      </c>
      <c r="K236" s="28" t="s">
        <v>734</v>
      </c>
      <c r="L236" s="105" t="str">
        <f t="shared" si="40"/>
        <v>Yes</v>
      </c>
    </row>
    <row r="237" spans="1:12" x14ac:dyDescent="0.2">
      <c r="A237" s="137" t="s">
        <v>1372</v>
      </c>
      <c r="B237" s="22" t="s">
        <v>213</v>
      </c>
      <c r="C237" s="27">
        <v>13.712807245</v>
      </c>
      <c r="D237" s="27" t="str">
        <f t="shared" si="37"/>
        <v>N/A</v>
      </c>
      <c r="E237" s="27">
        <v>12.645249486999999</v>
      </c>
      <c r="F237" s="27" t="str">
        <f t="shared" si="38"/>
        <v>N/A</v>
      </c>
      <c r="G237" s="27">
        <v>15.724815724999999</v>
      </c>
      <c r="H237" s="27" t="str">
        <f t="shared" si="39"/>
        <v>N/A</v>
      </c>
      <c r="I237" s="8">
        <v>-7.79</v>
      </c>
      <c r="J237" s="8">
        <v>24.35</v>
      </c>
      <c r="K237" s="28" t="s">
        <v>734</v>
      </c>
      <c r="L237" s="105" t="str">
        <f t="shared" si="40"/>
        <v>Yes</v>
      </c>
    </row>
    <row r="238" spans="1:12" x14ac:dyDescent="0.2">
      <c r="A238" s="136" t="s">
        <v>1373</v>
      </c>
      <c r="B238" s="22" t="s">
        <v>213</v>
      </c>
      <c r="C238" s="27">
        <v>17.363615547999999</v>
      </c>
      <c r="D238" s="27" t="str">
        <f t="shared" si="37"/>
        <v>N/A</v>
      </c>
      <c r="E238" s="27">
        <v>16.894249408</v>
      </c>
      <c r="F238" s="27" t="str">
        <f t="shared" si="38"/>
        <v>N/A</v>
      </c>
      <c r="G238" s="27">
        <v>16.291714614</v>
      </c>
      <c r="H238" s="27" t="str">
        <f t="shared" si="39"/>
        <v>N/A</v>
      </c>
      <c r="I238" s="8">
        <v>-2.7</v>
      </c>
      <c r="J238" s="8">
        <v>-3.57</v>
      </c>
      <c r="K238" s="28" t="s">
        <v>734</v>
      </c>
      <c r="L238" s="105" t="str">
        <f t="shared" si="40"/>
        <v>Yes</v>
      </c>
    </row>
    <row r="239" spans="1:12" x14ac:dyDescent="0.2">
      <c r="A239" s="136" t="s">
        <v>1374</v>
      </c>
      <c r="B239" s="22" t="s">
        <v>213</v>
      </c>
      <c r="C239" s="27">
        <v>1.3019254043999999</v>
      </c>
      <c r="D239" s="27" t="str">
        <f t="shared" si="37"/>
        <v>N/A</v>
      </c>
      <c r="E239" s="27">
        <v>0.48822316119999998</v>
      </c>
      <c r="F239" s="27" t="str">
        <f t="shared" si="38"/>
        <v>N/A</v>
      </c>
      <c r="G239" s="27">
        <v>0.47674413059999998</v>
      </c>
      <c r="H239" s="27" t="str">
        <f t="shared" si="39"/>
        <v>N/A</v>
      </c>
      <c r="I239" s="8">
        <v>-62.5</v>
      </c>
      <c r="J239" s="8">
        <v>-2.35</v>
      </c>
      <c r="K239" s="28" t="s">
        <v>734</v>
      </c>
      <c r="L239" s="105" t="str">
        <f t="shared" si="40"/>
        <v>Yes</v>
      </c>
    </row>
    <row r="240" spans="1:12" x14ac:dyDescent="0.2">
      <c r="A240" s="136" t="s">
        <v>1375</v>
      </c>
      <c r="B240" s="22" t="s">
        <v>213</v>
      </c>
      <c r="C240" s="27">
        <v>0.44296788479999999</v>
      </c>
      <c r="D240" s="27" t="str">
        <f t="shared" si="37"/>
        <v>N/A</v>
      </c>
      <c r="E240" s="27">
        <v>0.2337122304</v>
      </c>
      <c r="F240" s="27" t="str">
        <f t="shared" si="38"/>
        <v>N/A</v>
      </c>
      <c r="G240" s="27">
        <v>0.15215929710000001</v>
      </c>
      <c r="H240" s="27" t="str">
        <f t="shared" si="39"/>
        <v>N/A</v>
      </c>
      <c r="I240" s="8">
        <v>-47.2</v>
      </c>
      <c r="J240" s="8">
        <v>-34.9</v>
      </c>
      <c r="K240" s="28" t="s">
        <v>734</v>
      </c>
      <c r="L240" s="105" t="str">
        <f t="shared" si="40"/>
        <v>No</v>
      </c>
    </row>
    <row r="241" spans="1:12" ht="25.5" x14ac:dyDescent="0.2">
      <c r="A241" s="136" t="s">
        <v>1376</v>
      </c>
      <c r="B241" s="22" t="s">
        <v>213</v>
      </c>
      <c r="C241" s="32">
        <v>187455284</v>
      </c>
      <c r="D241" s="27" t="str">
        <f t="shared" si="37"/>
        <v>N/A</v>
      </c>
      <c r="E241" s="32">
        <v>226144495</v>
      </c>
      <c r="F241" s="27" t="str">
        <f t="shared" si="38"/>
        <v>N/A</v>
      </c>
      <c r="G241" s="32">
        <v>221529301</v>
      </c>
      <c r="H241" s="27" t="str">
        <f t="shared" si="39"/>
        <v>N/A</v>
      </c>
      <c r="I241" s="8">
        <v>20.64</v>
      </c>
      <c r="J241" s="8">
        <v>-2.04</v>
      </c>
      <c r="K241" s="28" t="s">
        <v>734</v>
      </c>
      <c r="L241" s="105" t="str">
        <f t="shared" si="40"/>
        <v>Yes</v>
      </c>
    </row>
    <row r="242" spans="1:12" x14ac:dyDescent="0.2">
      <c r="A242" s="136" t="s">
        <v>1377</v>
      </c>
      <c r="B242" s="22" t="s">
        <v>213</v>
      </c>
      <c r="C242" s="31">
        <v>12239</v>
      </c>
      <c r="D242" s="27" t="str">
        <f t="shared" si="37"/>
        <v>N/A</v>
      </c>
      <c r="E242" s="31">
        <v>8338</v>
      </c>
      <c r="F242" s="27" t="str">
        <f t="shared" si="38"/>
        <v>N/A</v>
      </c>
      <c r="G242" s="31">
        <v>8290</v>
      </c>
      <c r="H242" s="27" t="str">
        <f t="shared" si="39"/>
        <v>N/A</v>
      </c>
      <c r="I242" s="8">
        <v>-31.9</v>
      </c>
      <c r="J242" s="8">
        <v>-0.57599999999999996</v>
      </c>
      <c r="K242" s="28" t="s">
        <v>734</v>
      </c>
      <c r="L242" s="105" t="str">
        <f t="shared" si="40"/>
        <v>Yes</v>
      </c>
    </row>
    <row r="243" spans="1:12" ht="25.5" x14ac:dyDescent="0.2">
      <c r="A243" s="136" t="s">
        <v>1378</v>
      </c>
      <c r="B243" s="22" t="s">
        <v>213</v>
      </c>
      <c r="C243" s="32">
        <v>15316.225509</v>
      </c>
      <c r="D243" s="27" t="str">
        <f t="shared" si="37"/>
        <v>N/A</v>
      </c>
      <c r="E243" s="32">
        <v>27122.150995</v>
      </c>
      <c r="F243" s="27" t="str">
        <f t="shared" si="38"/>
        <v>N/A</v>
      </c>
      <c r="G243" s="32">
        <v>26722.472978999998</v>
      </c>
      <c r="H243" s="27" t="str">
        <f t="shared" si="39"/>
        <v>N/A</v>
      </c>
      <c r="I243" s="8">
        <v>77.08</v>
      </c>
      <c r="J243" s="8">
        <v>-1.47</v>
      </c>
      <c r="K243" s="28" t="s">
        <v>734</v>
      </c>
      <c r="L243" s="105" t="str">
        <f t="shared" si="40"/>
        <v>Yes</v>
      </c>
    </row>
    <row r="244" spans="1:12" ht="25.5" x14ac:dyDescent="0.2">
      <c r="A244" s="136" t="s">
        <v>1379</v>
      </c>
      <c r="B244" s="22" t="s">
        <v>213</v>
      </c>
      <c r="C244" s="32">
        <v>14116.835616</v>
      </c>
      <c r="D244" s="27" t="str">
        <f t="shared" si="37"/>
        <v>N/A</v>
      </c>
      <c r="E244" s="32">
        <v>22355.276315999999</v>
      </c>
      <c r="F244" s="27" t="str">
        <f t="shared" si="38"/>
        <v>N/A</v>
      </c>
      <c r="G244" s="32">
        <v>20815.529412</v>
      </c>
      <c r="H244" s="27" t="str">
        <f t="shared" si="39"/>
        <v>N/A</v>
      </c>
      <c r="I244" s="8">
        <v>58.36</v>
      </c>
      <c r="J244" s="8">
        <v>-6.89</v>
      </c>
      <c r="K244" s="28" t="s">
        <v>734</v>
      </c>
      <c r="L244" s="105" t="str">
        <f t="shared" si="40"/>
        <v>Yes</v>
      </c>
    </row>
    <row r="245" spans="1:12" ht="25.5" x14ac:dyDescent="0.2">
      <c r="A245" s="136" t="s">
        <v>1380</v>
      </c>
      <c r="B245" s="22" t="s">
        <v>213</v>
      </c>
      <c r="C245" s="32">
        <v>22552.040615000002</v>
      </c>
      <c r="D245" s="27" t="str">
        <f t="shared" si="37"/>
        <v>N/A</v>
      </c>
      <c r="E245" s="32">
        <v>30710.040785000001</v>
      </c>
      <c r="F245" s="27" t="str">
        <f t="shared" si="38"/>
        <v>N/A</v>
      </c>
      <c r="G245" s="32">
        <v>31478.416872000002</v>
      </c>
      <c r="H245" s="27" t="str">
        <f t="shared" si="39"/>
        <v>N/A</v>
      </c>
      <c r="I245" s="8">
        <v>36.17</v>
      </c>
      <c r="J245" s="8">
        <v>2.5019999999999998</v>
      </c>
      <c r="K245" s="28" t="s">
        <v>734</v>
      </c>
      <c r="L245" s="105" t="str">
        <f t="shared" si="40"/>
        <v>Yes</v>
      </c>
    </row>
    <row r="246" spans="1:12" ht="25.5" x14ac:dyDescent="0.2">
      <c r="A246" s="136" t="s">
        <v>1381</v>
      </c>
      <c r="B246" s="22" t="s">
        <v>213</v>
      </c>
      <c r="C246" s="32">
        <v>1511.2714544999999</v>
      </c>
      <c r="D246" s="27" t="str">
        <f t="shared" si="37"/>
        <v>N/A</v>
      </c>
      <c r="E246" s="32">
        <v>2288.0928853999999</v>
      </c>
      <c r="F246" s="27" t="str">
        <f t="shared" si="38"/>
        <v>N/A</v>
      </c>
      <c r="G246" s="32">
        <v>1708.5487616</v>
      </c>
      <c r="H246" s="27" t="str">
        <f t="shared" si="39"/>
        <v>N/A</v>
      </c>
      <c r="I246" s="8">
        <v>51.4</v>
      </c>
      <c r="J246" s="8">
        <v>-25.3</v>
      </c>
      <c r="K246" s="28" t="s">
        <v>734</v>
      </c>
      <c r="L246" s="105" t="str">
        <f t="shared" si="40"/>
        <v>Yes</v>
      </c>
    </row>
    <row r="247" spans="1:12" ht="25.5" x14ac:dyDescent="0.2">
      <c r="A247" s="136" t="s">
        <v>1382</v>
      </c>
      <c r="B247" s="22" t="s">
        <v>213</v>
      </c>
      <c r="C247" s="32">
        <v>437.62866450000001</v>
      </c>
      <c r="D247" s="27" t="str">
        <f t="shared" si="37"/>
        <v>N/A</v>
      </c>
      <c r="E247" s="32">
        <v>248.17647059000001</v>
      </c>
      <c r="F247" s="27" t="str">
        <f t="shared" si="38"/>
        <v>N/A</v>
      </c>
      <c r="G247" s="32">
        <v>2598.5</v>
      </c>
      <c r="H247" s="27" t="str">
        <f t="shared" si="39"/>
        <v>N/A</v>
      </c>
      <c r="I247" s="8">
        <v>-43.3</v>
      </c>
      <c r="J247" s="8">
        <v>947</v>
      </c>
      <c r="K247" s="28" t="s">
        <v>734</v>
      </c>
      <c r="L247" s="105" t="str">
        <f t="shared" si="40"/>
        <v>No</v>
      </c>
    </row>
    <row r="248" spans="1:12" ht="25.5" x14ac:dyDescent="0.2">
      <c r="A248" s="136" t="s">
        <v>1383</v>
      </c>
      <c r="B248" s="22" t="s">
        <v>213</v>
      </c>
      <c r="C248" s="27">
        <v>2.0876830282999999</v>
      </c>
      <c r="D248" s="27" t="str">
        <f t="shared" si="37"/>
        <v>N/A</v>
      </c>
      <c r="E248" s="27">
        <v>1.410254025</v>
      </c>
      <c r="F248" s="27" t="str">
        <f t="shared" si="38"/>
        <v>N/A</v>
      </c>
      <c r="G248" s="27">
        <v>1.2044481767999999</v>
      </c>
      <c r="H248" s="27" t="str">
        <f t="shared" si="39"/>
        <v>N/A</v>
      </c>
      <c r="I248" s="8">
        <v>-32.4</v>
      </c>
      <c r="J248" s="8">
        <v>-14.6</v>
      </c>
      <c r="K248" s="28" t="s">
        <v>734</v>
      </c>
      <c r="L248" s="105" t="str">
        <f t="shared" si="40"/>
        <v>Yes</v>
      </c>
    </row>
    <row r="249" spans="1:12" ht="25.5" x14ac:dyDescent="0.2">
      <c r="A249" s="136" t="s">
        <v>1384</v>
      </c>
      <c r="B249" s="22" t="s">
        <v>213</v>
      </c>
      <c r="C249" s="27">
        <v>4.7218628719</v>
      </c>
      <c r="D249" s="27" t="str">
        <f t="shared" si="37"/>
        <v>N/A</v>
      </c>
      <c r="E249" s="27">
        <v>5.1948051947999998</v>
      </c>
      <c r="F249" s="27" t="str">
        <f t="shared" si="38"/>
        <v>N/A</v>
      </c>
      <c r="G249" s="27">
        <v>6.9615069614999996</v>
      </c>
      <c r="H249" s="27" t="str">
        <f t="shared" si="39"/>
        <v>N/A</v>
      </c>
      <c r="I249" s="8">
        <v>10.02</v>
      </c>
      <c r="J249" s="8">
        <v>34.01</v>
      </c>
      <c r="K249" s="28" t="s">
        <v>734</v>
      </c>
      <c r="L249" s="105" t="str">
        <f t="shared" si="40"/>
        <v>No</v>
      </c>
    </row>
    <row r="250" spans="1:12" ht="25.5" x14ac:dyDescent="0.2">
      <c r="A250" s="136" t="s">
        <v>1385</v>
      </c>
      <c r="B250" s="22" t="s">
        <v>213</v>
      </c>
      <c r="C250" s="27">
        <v>11.451714466</v>
      </c>
      <c r="D250" s="27" t="str">
        <f t="shared" si="37"/>
        <v>N/A</v>
      </c>
      <c r="E250" s="27">
        <v>10.385526599</v>
      </c>
      <c r="F250" s="27" t="str">
        <f t="shared" si="38"/>
        <v>N/A</v>
      </c>
      <c r="G250" s="27">
        <v>9.9410241657</v>
      </c>
      <c r="H250" s="27" t="str">
        <f t="shared" si="39"/>
        <v>N/A</v>
      </c>
      <c r="I250" s="8">
        <v>-9.31</v>
      </c>
      <c r="J250" s="8">
        <v>-4.28</v>
      </c>
      <c r="K250" s="28" t="s">
        <v>734</v>
      </c>
      <c r="L250" s="105" t="str">
        <f t="shared" si="40"/>
        <v>Yes</v>
      </c>
    </row>
    <row r="251" spans="1:12" ht="25.5" x14ac:dyDescent="0.2">
      <c r="A251" s="136" t="s">
        <v>1386</v>
      </c>
      <c r="B251" s="22" t="s">
        <v>213</v>
      </c>
      <c r="C251" s="27">
        <v>0.99534713279999998</v>
      </c>
      <c r="D251" s="27" t="str">
        <f t="shared" si="37"/>
        <v>N/A</v>
      </c>
      <c r="E251" s="27">
        <v>0.26059168729999999</v>
      </c>
      <c r="F251" s="27" t="str">
        <f t="shared" si="38"/>
        <v>N/A</v>
      </c>
      <c r="G251" s="27">
        <v>0.30782279699999998</v>
      </c>
      <c r="H251" s="27" t="str">
        <f t="shared" si="39"/>
        <v>N/A</v>
      </c>
      <c r="I251" s="8">
        <v>-73.8</v>
      </c>
      <c r="J251" s="8">
        <v>18.12</v>
      </c>
      <c r="K251" s="28" t="s">
        <v>734</v>
      </c>
      <c r="L251" s="105" t="str">
        <f t="shared" si="40"/>
        <v>Yes</v>
      </c>
    </row>
    <row r="252" spans="1:12" ht="25.5" x14ac:dyDescent="0.2">
      <c r="A252" s="171" t="s">
        <v>1387</v>
      </c>
      <c r="B252" s="113" t="s">
        <v>213</v>
      </c>
      <c r="C252" s="145">
        <v>0.24111904370000001</v>
      </c>
      <c r="D252" s="145" t="str">
        <f t="shared" si="37"/>
        <v>N/A</v>
      </c>
      <c r="E252" s="145">
        <v>1.2899701E-2</v>
      </c>
      <c r="F252" s="145" t="str">
        <f t="shared" si="38"/>
        <v>N/A</v>
      </c>
      <c r="G252" s="145">
        <v>1.0110252000000001E-3</v>
      </c>
      <c r="H252" s="145" t="str">
        <f t="shared" si="39"/>
        <v>N/A</v>
      </c>
      <c r="I252" s="146">
        <v>-94.7</v>
      </c>
      <c r="J252" s="146">
        <v>-92.2</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114616</v>
      </c>
      <c r="D6" s="27" t="str">
        <f t="shared" ref="D6:D37" si="0">IF($B6="N/A","N/A",IF(C6&gt;10,"No",IF(C6&lt;-10,"No","Yes")))</f>
        <v>N/A</v>
      </c>
      <c r="E6" s="23">
        <v>115134</v>
      </c>
      <c r="F6" s="27" t="str">
        <f t="shared" ref="F6:F37" si="1">IF($B6="N/A","N/A",IF(E6&gt;10,"No",IF(E6&lt;-10,"No","Yes")))</f>
        <v>N/A</v>
      </c>
      <c r="G6" s="23">
        <v>117274</v>
      </c>
      <c r="H6" s="27" t="str">
        <f t="shared" ref="H6:H37" si="2">IF($B6="N/A","N/A",IF(G6&gt;10,"No",IF(G6&lt;-10,"No","Yes")))</f>
        <v>N/A</v>
      </c>
      <c r="I6" s="8">
        <v>0.45190000000000002</v>
      </c>
      <c r="J6" s="8">
        <v>1.859</v>
      </c>
      <c r="K6" s="28" t="s">
        <v>734</v>
      </c>
      <c r="L6" s="105" t="str">
        <f t="shared" ref="L6:L39" si="3">IF(J6="Div by 0", "N/A", IF(K6="N/A","N/A", IF(J6&gt;VALUE(MID(K6,1,2)), "No", IF(J6&lt;-1*VALUE(MID(K6,1,2)), "No", "Yes"))))</f>
        <v>Yes</v>
      </c>
    </row>
    <row r="7" spans="1:12" x14ac:dyDescent="0.2">
      <c r="A7" s="168" t="s">
        <v>6</v>
      </c>
      <c r="B7" s="22" t="s">
        <v>213</v>
      </c>
      <c r="C7" s="23">
        <v>104017</v>
      </c>
      <c r="D7" s="27" t="str">
        <f t="shared" si="0"/>
        <v>N/A</v>
      </c>
      <c r="E7" s="23">
        <v>103655</v>
      </c>
      <c r="F7" s="27" t="str">
        <f t="shared" si="1"/>
        <v>N/A</v>
      </c>
      <c r="G7" s="23">
        <v>103372</v>
      </c>
      <c r="H7" s="27" t="str">
        <f t="shared" si="2"/>
        <v>N/A</v>
      </c>
      <c r="I7" s="8">
        <v>-0.34799999999999998</v>
      </c>
      <c r="J7" s="8">
        <v>-0.27300000000000002</v>
      </c>
      <c r="K7" s="28" t="s">
        <v>734</v>
      </c>
      <c r="L7" s="105" t="str">
        <f t="shared" si="3"/>
        <v>Yes</v>
      </c>
    </row>
    <row r="8" spans="1:12" x14ac:dyDescent="0.2">
      <c r="A8" s="168" t="s">
        <v>360</v>
      </c>
      <c r="B8" s="22" t="s">
        <v>213</v>
      </c>
      <c r="C8" s="4">
        <v>90.752599986000007</v>
      </c>
      <c r="D8" s="27" t="str">
        <f t="shared" si="0"/>
        <v>N/A</v>
      </c>
      <c r="E8" s="4">
        <v>90.029878229000005</v>
      </c>
      <c r="F8" s="27" t="str">
        <f t="shared" si="1"/>
        <v>N/A</v>
      </c>
      <c r="G8" s="4">
        <v>88.145710046999994</v>
      </c>
      <c r="H8" s="27" t="str">
        <f t="shared" si="2"/>
        <v>N/A</v>
      </c>
      <c r="I8" s="8">
        <v>-0.79600000000000004</v>
      </c>
      <c r="J8" s="8">
        <v>-2.09</v>
      </c>
      <c r="K8" s="28" t="s">
        <v>734</v>
      </c>
      <c r="L8" s="105" t="str">
        <f t="shared" si="3"/>
        <v>Yes</v>
      </c>
    </row>
    <row r="9" spans="1:12" x14ac:dyDescent="0.2">
      <c r="A9" s="137" t="s">
        <v>88</v>
      </c>
      <c r="B9" s="30" t="s">
        <v>213</v>
      </c>
      <c r="C9" s="1">
        <v>105728.76</v>
      </c>
      <c r="D9" s="7" t="str">
        <f t="shared" si="0"/>
        <v>N/A</v>
      </c>
      <c r="E9" s="1">
        <v>105997.82</v>
      </c>
      <c r="F9" s="7" t="str">
        <f t="shared" si="1"/>
        <v>N/A</v>
      </c>
      <c r="G9" s="1">
        <v>106863.72</v>
      </c>
      <c r="H9" s="7" t="str">
        <f t="shared" si="2"/>
        <v>N/A</v>
      </c>
      <c r="I9" s="8">
        <v>0.2545</v>
      </c>
      <c r="J9" s="8">
        <v>0.81689999999999996</v>
      </c>
      <c r="K9" s="30" t="s">
        <v>734</v>
      </c>
      <c r="L9" s="105" t="str">
        <f t="shared" si="3"/>
        <v>Yes</v>
      </c>
    </row>
    <row r="10" spans="1:12" x14ac:dyDescent="0.2">
      <c r="A10" s="137" t="s">
        <v>1388</v>
      </c>
      <c r="B10" s="22" t="s">
        <v>213</v>
      </c>
      <c r="C10" s="4">
        <v>0.70060026519999996</v>
      </c>
      <c r="D10" s="27" t="str">
        <f t="shared" si="0"/>
        <v>N/A</v>
      </c>
      <c r="E10" s="4">
        <v>0.86073618569999999</v>
      </c>
      <c r="F10" s="27" t="str">
        <f t="shared" si="1"/>
        <v>N/A</v>
      </c>
      <c r="G10" s="4">
        <v>0.69836451389999998</v>
      </c>
      <c r="H10" s="27" t="str">
        <f t="shared" si="2"/>
        <v>N/A</v>
      </c>
      <c r="I10" s="8">
        <v>22.86</v>
      </c>
      <c r="J10" s="8">
        <v>-18.899999999999999</v>
      </c>
      <c r="K10" s="28" t="s">
        <v>734</v>
      </c>
      <c r="L10" s="105" t="str">
        <f t="shared" si="3"/>
        <v>Yes</v>
      </c>
    </row>
    <row r="11" spans="1:12" x14ac:dyDescent="0.2">
      <c r="A11" s="137" t="s">
        <v>1389</v>
      </c>
      <c r="B11" s="22" t="s">
        <v>213</v>
      </c>
      <c r="C11" s="4">
        <v>1.9831437146999999</v>
      </c>
      <c r="D11" s="27" t="str">
        <f t="shared" si="0"/>
        <v>N/A</v>
      </c>
      <c r="E11" s="4">
        <v>2.2208904406999999</v>
      </c>
      <c r="F11" s="27" t="str">
        <f t="shared" si="1"/>
        <v>N/A</v>
      </c>
      <c r="G11" s="4">
        <v>1.6832375463</v>
      </c>
      <c r="H11" s="27" t="str">
        <f t="shared" si="2"/>
        <v>N/A</v>
      </c>
      <c r="I11" s="8">
        <v>11.99</v>
      </c>
      <c r="J11" s="8">
        <v>-24.2</v>
      </c>
      <c r="K11" s="28" t="s">
        <v>734</v>
      </c>
      <c r="L11" s="105" t="str">
        <f t="shared" si="3"/>
        <v>Yes</v>
      </c>
    </row>
    <row r="12" spans="1:12" x14ac:dyDescent="0.2">
      <c r="A12" s="137" t="s">
        <v>1390</v>
      </c>
      <c r="B12" s="22" t="s">
        <v>213</v>
      </c>
      <c r="C12" s="4">
        <v>76.618447685999996</v>
      </c>
      <c r="D12" s="27" t="str">
        <f t="shared" si="0"/>
        <v>N/A</v>
      </c>
      <c r="E12" s="4">
        <v>76.442232528999995</v>
      </c>
      <c r="F12" s="27" t="str">
        <f t="shared" si="1"/>
        <v>N/A</v>
      </c>
      <c r="G12" s="4">
        <v>76.245374080999994</v>
      </c>
      <c r="H12" s="27" t="str">
        <f t="shared" si="2"/>
        <v>N/A</v>
      </c>
      <c r="I12" s="8">
        <v>-0.23</v>
      </c>
      <c r="J12" s="8">
        <v>-0.25800000000000001</v>
      </c>
      <c r="K12" s="28" t="s">
        <v>734</v>
      </c>
      <c r="L12" s="105" t="str">
        <f t="shared" si="3"/>
        <v>Yes</v>
      </c>
    </row>
    <row r="13" spans="1:12" x14ac:dyDescent="0.2">
      <c r="A13" s="137" t="s">
        <v>1391</v>
      </c>
      <c r="B13" s="22" t="s">
        <v>213</v>
      </c>
      <c r="C13" s="4">
        <v>0.48946045929999998</v>
      </c>
      <c r="D13" s="27" t="str">
        <f t="shared" si="0"/>
        <v>N/A</v>
      </c>
      <c r="E13" s="4">
        <v>0.6001702364</v>
      </c>
      <c r="F13" s="27" t="str">
        <f t="shared" si="1"/>
        <v>N/A</v>
      </c>
      <c r="G13" s="4">
        <v>0.41185599540000001</v>
      </c>
      <c r="H13" s="27" t="str">
        <f t="shared" si="2"/>
        <v>N/A</v>
      </c>
      <c r="I13" s="8">
        <v>22.62</v>
      </c>
      <c r="J13" s="8">
        <v>-31.4</v>
      </c>
      <c r="K13" s="28" t="s">
        <v>734</v>
      </c>
      <c r="L13" s="105" t="str">
        <f t="shared" si="3"/>
        <v>No</v>
      </c>
    </row>
    <row r="14" spans="1:12" x14ac:dyDescent="0.2">
      <c r="A14" s="137" t="s">
        <v>1392</v>
      </c>
      <c r="B14" s="22" t="s">
        <v>213</v>
      </c>
      <c r="C14" s="4">
        <v>4.6267536819000004</v>
      </c>
      <c r="D14" s="27" t="str">
        <f t="shared" si="0"/>
        <v>N/A</v>
      </c>
      <c r="E14" s="4">
        <v>4.4678374762999997</v>
      </c>
      <c r="F14" s="27" t="str">
        <f t="shared" si="1"/>
        <v>N/A</v>
      </c>
      <c r="G14" s="4">
        <v>5.2816481060999996</v>
      </c>
      <c r="H14" s="27" t="str">
        <f t="shared" si="2"/>
        <v>N/A</v>
      </c>
      <c r="I14" s="8">
        <v>-3.43</v>
      </c>
      <c r="J14" s="8">
        <v>18.21</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0.32281705869999999</v>
      </c>
      <c r="D16" s="27" t="str">
        <f t="shared" si="0"/>
        <v>N/A</v>
      </c>
      <c r="E16" s="4">
        <v>0.343947053</v>
      </c>
      <c r="F16" s="27" t="str">
        <f t="shared" si="1"/>
        <v>N/A</v>
      </c>
      <c r="G16" s="4">
        <v>0.31038422840000002</v>
      </c>
      <c r="H16" s="27" t="str">
        <f t="shared" si="2"/>
        <v>N/A</v>
      </c>
      <c r="I16" s="8">
        <v>6.5460000000000003</v>
      </c>
      <c r="J16" s="8">
        <v>-9.76</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15.258777134000001</v>
      </c>
      <c r="D18" s="27" t="str">
        <f t="shared" si="0"/>
        <v>N/A</v>
      </c>
      <c r="E18" s="4">
        <v>15.064186079000001</v>
      </c>
      <c r="F18" s="27" t="str">
        <f t="shared" si="1"/>
        <v>N/A</v>
      </c>
      <c r="G18" s="4">
        <v>15.369135528999999</v>
      </c>
      <c r="H18" s="27" t="str">
        <f t="shared" si="2"/>
        <v>N/A</v>
      </c>
      <c r="I18" s="8">
        <v>-1.28</v>
      </c>
      <c r="J18" s="8">
        <v>2.024</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97.204578767000001</v>
      </c>
      <c r="D20" s="27" t="str">
        <f t="shared" si="0"/>
        <v>N/A</v>
      </c>
      <c r="E20" s="4">
        <v>96.834992270000001</v>
      </c>
      <c r="F20" s="27" t="str">
        <f t="shared" si="1"/>
        <v>N/A</v>
      </c>
      <c r="G20" s="4">
        <v>97.594522229999995</v>
      </c>
      <c r="H20" s="27" t="str">
        <f t="shared" si="2"/>
        <v>N/A</v>
      </c>
      <c r="I20" s="8">
        <v>-0.38</v>
      </c>
      <c r="J20" s="8">
        <v>0.78439999999999999</v>
      </c>
      <c r="K20" s="28" t="s">
        <v>734</v>
      </c>
      <c r="L20" s="105" t="str">
        <f t="shared" si="3"/>
        <v>Yes</v>
      </c>
    </row>
    <row r="21" spans="1:12" x14ac:dyDescent="0.2">
      <c r="A21" s="128" t="s">
        <v>960</v>
      </c>
      <c r="B21" s="22" t="s">
        <v>213</v>
      </c>
      <c r="C21" s="4">
        <v>2.7954212325999999</v>
      </c>
      <c r="D21" s="27" t="str">
        <f t="shared" si="0"/>
        <v>N/A</v>
      </c>
      <c r="E21" s="4">
        <v>3.1650077301000001</v>
      </c>
      <c r="F21" s="27" t="str">
        <f t="shared" si="1"/>
        <v>N/A</v>
      </c>
      <c r="G21" s="4">
        <v>2.4054777700000001</v>
      </c>
      <c r="H21" s="27" t="str">
        <f t="shared" si="2"/>
        <v>N/A</v>
      </c>
      <c r="I21" s="8">
        <v>13.22</v>
      </c>
      <c r="J21" s="8">
        <v>-24</v>
      </c>
      <c r="K21" s="28" t="s">
        <v>734</v>
      </c>
      <c r="L21" s="105" t="str">
        <f t="shared" si="3"/>
        <v>Yes</v>
      </c>
    </row>
    <row r="22" spans="1:12" x14ac:dyDescent="0.2">
      <c r="A22" s="104" t="s">
        <v>1691</v>
      </c>
      <c r="B22" s="22" t="s">
        <v>213</v>
      </c>
      <c r="C22" s="23">
        <v>61289</v>
      </c>
      <c r="D22" s="27" t="str">
        <f t="shared" si="0"/>
        <v>N/A</v>
      </c>
      <c r="E22" s="23">
        <v>60539</v>
      </c>
      <c r="F22" s="27" t="str">
        <f t="shared" si="1"/>
        <v>N/A</v>
      </c>
      <c r="G22" s="23">
        <v>59891</v>
      </c>
      <c r="H22" s="27" t="str">
        <f t="shared" si="2"/>
        <v>N/A</v>
      </c>
      <c r="I22" s="8">
        <v>-1.22</v>
      </c>
      <c r="J22" s="8">
        <v>-1.07</v>
      </c>
      <c r="K22" s="28" t="s">
        <v>734</v>
      </c>
      <c r="L22" s="105" t="str">
        <f t="shared" si="3"/>
        <v>Yes</v>
      </c>
    </row>
    <row r="23" spans="1:12" x14ac:dyDescent="0.2">
      <c r="A23" s="104" t="s">
        <v>975</v>
      </c>
      <c r="B23" s="22" t="s">
        <v>213</v>
      </c>
      <c r="C23" s="23">
        <v>32112</v>
      </c>
      <c r="D23" s="27" t="str">
        <f t="shared" si="0"/>
        <v>N/A</v>
      </c>
      <c r="E23" s="23">
        <v>32321</v>
      </c>
      <c r="F23" s="27" t="str">
        <f t="shared" si="1"/>
        <v>N/A</v>
      </c>
      <c r="G23" s="23">
        <v>32425</v>
      </c>
      <c r="H23" s="27" t="str">
        <f t="shared" si="2"/>
        <v>N/A</v>
      </c>
      <c r="I23" s="8">
        <v>0.65080000000000005</v>
      </c>
      <c r="J23" s="8">
        <v>0.32179999999999997</v>
      </c>
      <c r="K23" s="28" t="s">
        <v>734</v>
      </c>
      <c r="L23" s="105" t="str">
        <f t="shared" si="3"/>
        <v>Yes</v>
      </c>
    </row>
    <row r="24" spans="1:12" x14ac:dyDescent="0.2">
      <c r="A24" s="104" t="s">
        <v>976</v>
      </c>
      <c r="B24" s="22" t="s">
        <v>213</v>
      </c>
      <c r="C24" s="23">
        <v>1558</v>
      </c>
      <c r="D24" s="27" t="str">
        <f t="shared" si="0"/>
        <v>N/A</v>
      </c>
      <c r="E24" s="23">
        <v>1467</v>
      </c>
      <c r="F24" s="27" t="str">
        <f t="shared" si="1"/>
        <v>N/A</v>
      </c>
      <c r="G24" s="23">
        <v>1564</v>
      </c>
      <c r="H24" s="27" t="str">
        <f t="shared" si="2"/>
        <v>N/A</v>
      </c>
      <c r="I24" s="8">
        <v>-5.84</v>
      </c>
      <c r="J24" s="8">
        <v>6.6120000000000001</v>
      </c>
      <c r="K24" s="28" t="s">
        <v>734</v>
      </c>
      <c r="L24" s="105" t="str">
        <f t="shared" si="3"/>
        <v>Yes</v>
      </c>
    </row>
    <row r="25" spans="1:12" x14ac:dyDescent="0.2">
      <c r="A25" s="104" t="s">
        <v>977</v>
      </c>
      <c r="B25" s="22" t="s">
        <v>213</v>
      </c>
      <c r="C25" s="23">
        <v>1178</v>
      </c>
      <c r="D25" s="27" t="str">
        <f t="shared" si="0"/>
        <v>N/A</v>
      </c>
      <c r="E25" s="23">
        <v>1350</v>
      </c>
      <c r="F25" s="27" t="str">
        <f t="shared" si="1"/>
        <v>N/A</v>
      </c>
      <c r="G25" s="23">
        <v>1082</v>
      </c>
      <c r="H25" s="27" t="str">
        <f t="shared" si="2"/>
        <v>N/A</v>
      </c>
      <c r="I25" s="8">
        <v>14.6</v>
      </c>
      <c r="J25" s="8">
        <v>-19.899999999999999</v>
      </c>
      <c r="K25" s="28" t="s">
        <v>734</v>
      </c>
      <c r="L25" s="105" t="str">
        <f t="shared" si="3"/>
        <v>Yes</v>
      </c>
    </row>
    <row r="26" spans="1:12" x14ac:dyDescent="0.2">
      <c r="A26" s="104" t="s">
        <v>978</v>
      </c>
      <c r="B26" s="22" t="s">
        <v>213</v>
      </c>
      <c r="C26" s="23">
        <v>26441</v>
      </c>
      <c r="D26" s="27" t="str">
        <f t="shared" si="0"/>
        <v>N/A</v>
      </c>
      <c r="E26" s="23">
        <v>25401</v>
      </c>
      <c r="F26" s="27" t="str">
        <f t="shared" si="1"/>
        <v>N/A</v>
      </c>
      <c r="G26" s="23">
        <v>24820</v>
      </c>
      <c r="H26" s="27" t="str">
        <f t="shared" si="2"/>
        <v>N/A</v>
      </c>
      <c r="I26" s="8">
        <v>-3.93</v>
      </c>
      <c r="J26" s="8">
        <v>-2.29</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52088</v>
      </c>
      <c r="D28" s="27" t="str">
        <f t="shared" si="0"/>
        <v>N/A</v>
      </c>
      <c r="E28" s="23">
        <v>53040</v>
      </c>
      <c r="F28" s="27" t="str">
        <f t="shared" si="1"/>
        <v>N/A</v>
      </c>
      <c r="G28" s="23">
        <v>51817</v>
      </c>
      <c r="H28" s="27" t="str">
        <f t="shared" si="2"/>
        <v>N/A</v>
      </c>
      <c r="I28" s="8">
        <v>1.8280000000000001</v>
      </c>
      <c r="J28" s="8">
        <v>-2.31</v>
      </c>
      <c r="K28" s="28" t="s">
        <v>734</v>
      </c>
      <c r="L28" s="105" t="str">
        <f t="shared" si="3"/>
        <v>Yes</v>
      </c>
    </row>
    <row r="29" spans="1:12" x14ac:dyDescent="0.2">
      <c r="A29" s="104" t="s">
        <v>980</v>
      </c>
      <c r="B29" s="22" t="s">
        <v>213</v>
      </c>
      <c r="C29" s="23">
        <v>32031</v>
      </c>
      <c r="D29" s="27" t="str">
        <f t="shared" si="0"/>
        <v>N/A</v>
      </c>
      <c r="E29" s="23">
        <v>32560</v>
      </c>
      <c r="F29" s="27" t="str">
        <f t="shared" si="1"/>
        <v>N/A</v>
      </c>
      <c r="G29" s="23">
        <v>33234</v>
      </c>
      <c r="H29" s="27" t="str">
        <f t="shared" si="2"/>
        <v>N/A</v>
      </c>
      <c r="I29" s="8">
        <v>1.6519999999999999</v>
      </c>
      <c r="J29" s="8">
        <v>2.0699999999999998</v>
      </c>
      <c r="K29" s="28" t="s">
        <v>734</v>
      </c>
      <c r="L29" s="105" t="str">
        <f t="shared" si="3"/>
        <v>Yes</v>
      </c>
    </row>
    <row r="30" spans="1:12" x14ac:dyDescent="0.2">
      <c r="A30" s="104" t="s">
        <v>981</v>
      </c>
      <c r="B30" s="22" t="s">
        <v>213</v>
      </c>
      <c r="C30" s="23">
        <v>322</v>
      </c>
      <c r="D30" s="27" t="str">
        <f t="shared" si="0"/>
        <v>N/A</v>
      </c>
      <c r="E30" s="23">
        <v>239</v>
      </c>
      <c r="F30" s="27" t="str">
        <f t="shared" si="1"/>
        <v>N/A</v>
      </c>
      <c r="G30" s="23">
        <v>195</v>
      </c>
      <c r="H30" s="27" t="str">
        <f t="shared" si="2"/>
        <v>N/A</v>
      </c>
      <c r="I30" s="8">
        <v>-25.8</v>
      </c>
      <c r="J30" s="8">
        <v>-18.399999999999999</v>
      </c>
      <c r="K30" s="28" t="s">
        <v>734</v>
      </c>
      <c r="L30" s="105" t="str">
        <f t="shared" si="3"/>
        <v>Yes</v>
      </c>
    </row>
    <row r="31" spans="1:12" x14ac:dyDescent="0.2">
      <c r="A31" s="104" t="s">
        <v>982</v>
      </c>
      <c r="B31" s="22" t="s">
        <v>213</v>
      </c>
      <c r="C31" s="23">
        <v>1999</v>
      </c>
      <c r="D31" s="27" t="str">
        <f t="shared" si="0"/>
        <v>N/A</v>
      </c>
      <c r="E31" s="23">
        <v>2270</v>
      </c>
      <c r="F31" s="27" t="str">
        <f t="shared" si="1"/>
        <v>N/A</v>
      </c>
      <c r="G31" s="23">
        <v>1657</v>
      </c>
      <c r="H31" s="27" t="str">
        <f t="shared" si="2"/>
        <v>N/A</v>
      </c>
      <c r="I31" s="8">
        <v>13.56</v>
      </c>
      <c r="J31" s="8">
        <v>-27</v>
      </c>
      <c r="K31" s="28" t="s">
        <v>734</v>
      </c>
      <c r="L31" s="105" t="str">
        <f t="shared" si="3"/>
        <v>Yes</v>
      </c>
    </row>
    <row r="32" spans="1:12" x14ac:dyDescent="0.2">
      <c r="A32" s="104" t="s">
        <v>983</v>
      </c>
      <c r="B32" s="22" t="s">
        <v>213</v>
      </c>
      <c r="C32" s="23">
        <v>17736</v>
      </c>
      <c r="D32" s="27" t="str">
        <f t="shared" si="0"/>
        <v>N/A</v>
      </c>
      <c r="E32" s="23">
        <v>17971</v>
      </c>
      <c r="F32" s="27" t="str">
        <f t="shared" si="1"/>
        <v>N/A</v>
      </c>
      <c r="G32" s="23">
        <v>16731</v>
      </c>
      <c r="H32" s="27" t="str">
        <f t="shared" si="2"/>
        <v>N/A</v>
      </c>
      <c r="I32" s="8">
        <v>1.325</v>
      </c>
      <c r="J32" s="8">
        <v>-6.9</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1631413787</v>
      </c>
      <c r="D34" s="27" t="str">
        <f t="shared" si="0"/>
        <v>N/A</v>
      </c>
      <c r="E34" s="29">
        <v>1611089079</v>
      </c>
      <c r="F34" s="27" t="str">
        <f t="shared" si="1"/>
        <v>N/A</v>
      </c>
      <c r="G34" s="29">
        <v>1659374833</v>
      </c>
      <c r="H34" s="27" t="str">
        <f t="shared" si="2"/>
        <v>N/A</v>
      </c>
      <c r="I34" s="8">
        <v>-1.25</v>
      </c>
      <c r="J34" s="8">
        <v>2.9969999999999999</v>
      </c>
      <c r="K34" s="28" t="s">
        <v>734</v>
      </c>
      <c r="L34" s="105" t="str">
        <f t="shared" si="3"/>
        <v>Yes</v>
      </c>
    </row>
    <row r="35" spans="1:12" x14ac:dyDescent="0.2">
      <c r="A35" s="168" t="s">
        <v>1398</v>
      </c>
      <c r="B35" s="22" t="s">
        <v>213</v>
      </c>
      <c r="C35" s="29">
        <v>14233.735142</v>
      </c>
      <c r="D35" s="27" t="str">
        <f t="shared" si="0"/>
        <v>N/A</v>
      </c>
      <c r="E35" s="29">
        <v>13993.165172999999</v>
      </c>
      <c r="F35" s="27" t="str">
        <f t="shared" si="1"/>
        <v>N/A</v>
      </c>
      <c r="G35" s="29">
        <v>14149.554317</v>
      </c>
      <c r="H35" s="27" t="str">
        <f t="shared" si="2"/>
        <v>N/A</v>
      </c>
      <c r="I35" s="8">
        <v>-1.69</v>
      </c>
      <c r="J35" s="8">
        <v>1.1180000000000001</v>
      </c>
      <c r="K35" s="28" t="s">
        <v>734</v>
      </c>
      <c r="L35" s="105" t="str">
        <f t="shared" si="3"/>
        <v>Yes</v>
      </c>
    </row>
    <row r="36" spans="1:12" x14ac:dyDescent="0.2">
      <c r="A36" s="168" t="s">
        <v>1399</v>
      </c>
      <c r="B36" s="22" t="s">
        <v>213</v>
      </c>
      <c r="C36" s="29">
        <v>15684.107281000001</v>
      </c>
      <c r="D36" s="27" t="str">
        <f t="shared" si="0"/>
        <v>N/A</v>
      </c>
      <c r="E36" s="29">
        <v>15542.801399</v>
      </c>
      <c r="F36" s="27" t="str">
        <f t="shared" si="1"/>
        <v>N/A</v>
      </c>
      <c r="G36" s="29">
        <v>16052.459398999999</v>
      </c>
      <c r="H36" s="27" t="str">
        <f t="shared" si="2"/>
        <v>N/A</v>
      </c>
      <c r="I36" s="8">
        <v>-0.90100000000000002</v>
      </c>
      <c r="J36" s="8">
        <v>3.2789999999999999</v>
      </c>
      <c r="K36" s="28" t="s">
        <v>734</v>
      </c>
      <c r="L36" s="105" t="str">
        <f t="shared" si="3"/>
        <v>Yes</v>
      </c>
    </row>
    <row r="37" spans="1:12" x14ac:dyDescent="0.2">
      <c r="A37" s="137" t="s">
        <v>107</v>
      </c>
      <c r="B37" s="22" t="s">
        <v>213</v>
      </c>
      <c r="C37" s="29">
        <v>34251132</v>
      </c>
      <c r="D37" s="27" t="str">
        <f t="shared" si="0"/>
        <v>N/A</v>
      </c>
      <c r="E37" s="29">
        <v>41094153</v>
      </c>
      <c r="F37" s="27" t="str">
        <f t="shared" si="1"/>
        <v>N/A</v>
      </c>
      <c r="G37" s="29">
        <v>40678377</v>
      </c>
      <c r="H37" s="27" t="str">
        <f t="shared" si="2"/>
        <v>N/A</v>
      </c>
      <c r="I37" s="8">
        <v>19.98</v>
      </c>
      <c r="J37" s="8">
        <v>-1.01</v>
      </c>
      <c r="K37" s="28" t="s">
        <v>734</v>
      </c>
      <c r="L37" s="105" t="str">
        <f t="shared" si="3"/>
        <v>Yes</v>
      </c>
    </row>
    <row r="38" spans="1:12" x14ac:dyDescent="0.2">
      <c r="A38" s="168" t="s">
        <v>158</v>
      </c>
      <c r="B38" s="30" t="s">
        <v>217</v>
      </c>
      <c r="C38" s="1">
        <v>178</v>
      </c>
      <c r="D38" s="27" t="str">
        <f>IF($B38="N/A","N/A",IF(C38&gt;0,"No",IF(C38&lt;0,"No","Yes")))</f>
        <v>No</v>
      </c>
      <c r="E38" s="1">
        <v>11</v>
      </c>
      <c r="F38" s="27" t="str">
        <f>IF($B38="N/A","N/A",IF(E38&gt;0,"No",IF(E38&lt;0,"No","Yes")))</f>
        <v>No</v>
      </c>
      <c r="G38" s="1">
        <v>37</v>
      </c>
      <c r="H38" s="27" t="str">
        <f>IF($B38="N/A","N/A",IF(G38&gt;0,"No",IF(G38&lt;0,"No","Yes")))</f>
        <v>No</v>
      </c>
      <c r="I38" s="8">
        <v>-98.9</v>
      </c>
      <c r="J38" s="8">
        <v>1750</v>
      </c>
      <c r="K38" s="28" t="s">
        <v>734</v>
      </c>
      <c r="L38" s="105" t="str">
        <f t="shared" si="3"/>
        <v>No</v>
      </c>
    </row>
    <row r="39" spans="1:12" x14ac:dyDescent="0.2">
      <c r="A39" s="168" t="s">
        <v>156</v>
      </c>
      <c r="B39" s="22" t="s">
        <v>213</v>
      </c>
      <c r="C39" s="29">
        <v>135040</v>
      </c>
      <c r="D39" s="27" t="str">
        <f t="shared" ref="D39:D40" si="4">IF($B39="N/A","N/A",IF(C39&gt;10,"No",IF(C39&lt;-10,"No","Yes")))</f>
        <v>N/A</v>
      </c>
      <c r="E39" s="29">
        <v>9005</v>
      </c>
      <c r="F39" s="27" t="str">
        <f t="shared" ref="F39:F40" si="5">IF($B39="N/A","N/A",IF(E39&gt;10,"No",IF(E39&lt;-10,"No","Yes")))</f>
        <v>N/A</v>
      </c>
      <c r="G39" s="29">
        <v>159285</v>
      </c>
      <c r="H39" s="27" t="str">
        <f t="shared" ref="H39:H40" si="6">IF($B39="N/A","N/A",IF(G39&gt;10,"No",IF(G39&lt;-10,"No","Yes")))</f>
        <v>N/A</v>
      </c>
      <c r="I39" s="8">
        <v>-93.3</v>
      </c>
      <c r="J39" s="8">
        <v>1669</v>
      </c>
      <c r="K39" s="28" t="s">
        <v>734</v>
      </c>
      <c r="L39" s="105" t="str">
        <f t="shared" si="3"/>
        <v>No</v>
      </c>
    </row>
    <row r="40" spans="1:12" x14ac:dyDescent="0.2">
      <c r="A40" s="168" t="s">
        <v>1278</v>
      </c>
      <c r="B40" s="22" t="s">
        <v>213</v>
      </c>
      <c r="C40" s="29">
        <v>758.65168539000001</v>
      </c>
      <c r="D40" s="27" t="str">
        <f t="shared" si="4"/>
        <v>N/A</v>
      </c>
      <c r="E40" s="29">
        <v>4502.5</v>
      </c>
      <c r="F40" s="27" t="str">
        <f t="shared" si="5"/>
        <v>N/A</v>
      </c>
      <c r="G40" s="29">
        <v>4305</v>
      </c>
      <c r="H40" s="27" t="str">
        <f t="shared" si="6"/>
        <v>N/A</v>
      </c>
      <c r="I40" s="8">
        <v>493.5</v>
      </c>
      <c r="J40" s="8">
        <v>-4.3899999999999997</v>
      </c>
      <c r="K40" s="28" t="s">
        <v>734</v>
      </c>
      <c r="L40" s="105" t="str">
        <f>IF(J40="Div by 0", "N/A", IF(OR(J40="N/A",K40="N/A"),"N/A", IF(J40&gt;VALUE(MID(K40,1,2)), "No", IF(J40&lt;-1*VALUE(MID(K40,1,2)), "No", "Yes"))))</f>
        <v>Yes</v>
      </c>
    </row>
    <row r="41" spans="1:12" x14ac:dyDescent="0.2">
      <c r="A41" s="104" t="s">
        <v>1400</v>
      </c>
      <c r="B41" s="22" t="s">
        <v>213</v>
      </c>
      <c r="C41" s="29">
        <v>15462.320954999999</v>
      </c>
      <c r="D41" s="27" t="str">
        <f t="shared" ref="D41:D52" si="7">IF($B41="N/A","N/A",IF(C41&gt;10,"No",IF(C41&lt;-10,"No","Yes")))</f>
        <v>N/A</v>
      </c>
      <c r="E41" s="29">
        <v>15662.819307</v>
      </c>
      <c r="F41" s="27" t="str">
        <f t="shared" ref="F41:F52" si="8">IF($B41="N/A","N/A",IF(E41&gt;10,"No",IF(E41&lt;-10,"No","Yes")))</f>
        <v>N/A</v>
      </c>
      <c r="G41" s="29">
        <v>16481.743467</v>
      </c>
      <c r="H41" s="27" t="str">
        <f t="shared" ref="H41:H52" si="9">IF($B41="N/A","N/A",IF(G41&gt;10,"No",IF(G41&lt;-10,"No","Yes")))</f>
        <v>N/A</v>
      </c>
      <c r="I41" s="8">
        <v>1.2969999999999999</v>
      </c>
      <c r="J41" s="8">
        <v>5.2279999999999998</v>
      </c>
      <c r="K41" s="28" t="s">
        <v>734</v>
      </c>
      <c r="L41" s="105" t="str">
        <f t="shared" ref="L41:L52" si="10">IF(J41="Div by 0", "N/A", IF(K41="N/A","N/A", IF(J41&gt;VALUE(MID(K41,1,2)), "No", IF(J41&lt;-1*VALUE(MID(K41,1,2)), "No", "Yes"))))</f>
        <v>Yes</v>
      </c>
    </row>
    <row r="42" spans="1:12" x14ac:dyDescent="0.2">
      <c r="A42" s="104" t="s">
        <v>1401</v>
      </c>
      <c r="B42" s="22" t="s">
        <v>213</v>
      </c>
      <c r="C42" s="29">
        <v>5966.0665171999999</v>
      </c>
      <c r="D42" s="27" t="str">
        <f t="shared" si="7"/>
        <v>N/A</v>
      </c>
      <c r="E42" s="29">
        <v>6120.2043872000004</v>
      </c>
      <c r="F42" s="27" t="str">
        <f t="shared" si="8"/>
        <v>N/A</v>
      </c>
      <c r="G42" s="29">
        <v>6023.4841635000002</v>
      </c>
      <c r="H42" s="27" t="str">
        <f t="shared" si="9"/>
        <v>N/A</v>
      </c>
      <c r="I42" s="8">
        <v>2.5840000000000001</v>
      </c>
      <c r="J42" s="8">
        <v>-1.58</v>
      </c>
      <c r="K42" s="28" t="s">
        <v>734</v>
      </c>
      <c r="L42" s="105" t="str">
        <f t="shared" si="10"/>
        <v>Yes</v>
      </c>
    </row>
    <row r="43" spans="1:12" x14ac:dyDescent="0.2">
      <c r="A43" s="104" t="s">
        <v>1402</v>
      </c>
      <c r="B43" s="22" t="s">
        <v>213</v>
      </c>
      <c r="C43" s="29">
        <v>19204.229139999999</v>
      </c>
      <c r="D43" s="27" t="str">
        <f t="shared" si="7"/>
        <v>N/A</v>
      </c>
      <c r="E43" s="29">
        <v>19996.563736</v>
      </c>
      <c r="F43" s="27" t="str">
        <f t="shared" si="8"/>
        <v>N/A</v>
      </c>
      <c r="G43" s="29">
        <v>21319.491687999998</v>
      </c>
      <c r="H43" s="27" t="str">
        <f t="shared" si="9"/>
        <v>N/A</v>
      </c>
      <c r="I43" s="8">
        <v>4.1260000000000003</v>
      </c>
      <c r="J43" s="8">
        <v>6.6159999999999997</v>
      </c>
      <c r="K43" s="28" t="s">
        <v>734</v>
      </c>
      <c r="L43" s="105" t="str">
        <f t="shared" si="10"/>
        <v>Yes</v>
      </c>
    </row>
    <row r="44" spans="1:12" x14ac:dyDescent="0.2">
      <c r="A44" s="104" t="s">
        <v>1403</v>
      </c>
      <c r="B44" s="22" t="s">
        <v>213</v>
      </c>
      <c r="C44" s="29">
        <v>2335.0899829999998</v>
      </c>
      <c r="D44" s="27" t="str">
        <f t="shared" si="7"/>
        <v>N/A</v>
      </c>
      <c r="E44" s="29">
        <v>2248.5140741</v>
      </c>
      <c r="F44" s="27" t="str">
        <f t="shared" si="8"/>
        <v>N/A</v>
      </c>
      <c r="G44" s="29">
        <v>2210.5258779999999</v>
      </c>
      <c r="H44" s="27" t="str">
        <f t="shared" si="9"/>
        <v>N/A</v>
      </c>
      <c r="I44" s="8">
        <v>-3.71</v>
      </c>
      <c r="J44" s="8">
        <v>-1.69</v>
      </c>
      <c r="K44" s="28" t="s">
        <v>734</v>
      </c>
      <c r="L44" s="105" t="str">
        <f t="shared" si="10"/>
        <v>Yes</v>
      </c>
    </row>
    <row r="45" spans="1:12" x14ac:dyDescent="0.2">
      <c r="A45" s="104" t="s">
        <v>1404</v>
      </c>
      <c r="B45" s="22" t="s">
        <v>213</v>
      </c>
      <c r="C45" s="29">
        <v>27359.666276</v>
      </c>
      <c r="D45" s="27" t="str">
        <f t="shared" si="7"/>
        <v>N/A</v>
      </c>
      <c r="E45" s="29">
        <v>28267.778395000001</v>
      </c>
      <c r="F45" s="27" t="str">
        <f t="shared" si="8"/>
        <v>N/A</v>
      </c>
      <c r="G45" s="29">
        <v>30461.770748999999</v>
      </c>
      <c r="H45" s="27" t="str">
        <f t="shared" si="9"/>
        <v>N/A</v>
      </c>
      <c r="I45" s="8">
        <v>3.319</v>
      </c>
      <c r="J45" s="8">
        <v>7.7610000000000001</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13087.539624999999</v>
      </c>
      <c r="D47" s="27" t="str">
        <f t="shared" si="7"/>
        <v>N/A</v>
      </c>
      <c r="E47" s="29">
        <v>12462.381787</v>
      </c>
      <c r="F47" s="27" t="str">
        <f t="shared" si="8"/>
        <v>N/A</v>
      </c>
      <c r="G47" s="29">
        <v>12872.921222999999</v>
      </c>
      <c r="H47" s="27" t="str">
        <f t="shared" si="9"/>
        <v>N/A</v>
      </c>
      <c r="I47" s="8">
        <v>-4.78</v>
      </c>
      <c r="J47" s="8">
        <v>3.294</v>
      </c>
      <c r="K47" s="28" t="s">
        <v>734</v>
      </c>
      <c r="L47" s="105" t="str">
        <f t="shared" si="10"/>
        <v>Yes</v>
      </c>
    </row>
    <row r="48" spans="1:12" x14ac:dyDescent="0.2">
      <c r="A48" s="104" t="s">
        <v>1407</v>
      </c>
      <c r="B48" s="30" t="s">
        <v>213</v>
      </c>
      <c r="C48" s="10">
        <v>6465.3633667000004</v>
      </c>
      <c r="D48" s="7" t="str">
        <f t="shared" si="7"/>
        <v>N/A</v>
      </c>
      <c r="E48" s="10">
        <v>6565.2574016999997</v>
      </c>
      <c r="F48" s="7" t="str">
        <f t="shared" si="8"/>
        <v>N/A</v>
      </c>
      <c r="G48" s="10">
        <v>6540.7130950000001</v>
      </c>
      <c r="H48" s="7" t="str">
        <f t="shared" si="9"/>
        <v>N/A</v>
      </c>
      <c r="I48" s="36">
        <v>1.5449999999999999</v>
      </c>
      <c r="J48" s="36">
        <v>-0.374</v>
      </c>
      <c r="K48" s="30" t="s">
        <v>734</v>
      </c>
      <c r="L48" s="105" t="str">
        <f t="shared" si="10"/>
        <v>Yes</v>
      </c>
    </row>
    <row r="49" spans="1:12" ht="25.5" x14ac:dyDescent="0.2">
      <c r="A49" s="104" t="s">
        <v>1408</v>
      </c>
      <c r="B49" s="30" t="s">
        <v>213</v>
      </c>
      <c r="C49" s="10">
        <v>11600.217391</v>
      </c>
      <c r="D49" s="7" t="str">
        <f t="shared" si="7"/>
        <v>N/A</v>
      </c>
      <c r="E49" s="10">
        <v>12613.1841</v>
      </c>
      <c r="F49" s="7" t="str">
        <f t="shared" si="8"/>
        <v>N/A</v>
      </c>
      <c r="G49" s="10">
        <v>15468.405128</v>
      </c>
      <c r="H49" s="7" t="str">
        <f t="shared" si="9"/>
        <v>N/A</v>
      </c>
      <c r="I49" s="36">
        <v>8.7319999999999993</v>
      </c>
      <c r="J49" s="36">
        <v>22.64</v>
      </c>
      <c r="K49" s="30" t="s">
        <v>734</v>
      </c>
      <c r="L49" s="105" t="str">
        <f t="shared" si="10"/>
        <v>Yes</v>
      </c>
    </row>
    <row r="50" spans="1:12" x14ac:dyDescent="0.2">
      <c r="A50" s="104" t="s">
        <v>1409</v>
      </c>
      <c r="B50" s="30" t="s">
        <v>213</v>
      </c>
      <c r="C50" s="10">
        <v>3232.2121060999998</v>
      </c>
      <c r="D50" s="7" t="str">
        <f t="shared" si="7"/>
        <v>N/A</v>
      </c>
      <c r="E50" s="10">
        <v>2314.7114537000002</v>
      </c>
      <c r="F50" s="7" t="str">
        <f t="shared" si="8"/>
        <v>N/A</v>
      </c>
      <c r="G50" s="10">
        <v>2164.4484007000001</v>
      </c>
      <c r="H50" s="7" t="str">
        <f t="shared" si="9"/>
        <v>N/A</v>
      </c>
      <c r="I50" s="36">
        <v>-28.4</v>
      </c>
      <c r="J50" s="36">
        <v>-6.49</v>
      </c>
      <c r="K50" s="30" t="s">
        <v>734</v>
      </c>
      <c r="L50" s="105" t="str">
        <f t="shared" si="10"/>
        <v>Yes</v>
      </c>
    </row>
    <row r="51" spans="1:12" x14ac:dyDescent="0.2">
      <c r="A51" s="104" t="s">
        <v>1410</v>
      </c>
      <c r="B51" s="30" t="s">
        <v>213</v>
      </c>
      <c r="C51" s="10">
        <v>26184.892197000001</v>
      </c>
      <c r="D51" s="7" t="str">
        <f t="shared" si="7"/>
        <v>N/A</v>
      </c>
      <c r="E51" s="10">
        <v>24426.631963</v>
      </c>
      <c r="F51" s="7" t="str">
        <f t="shared" si="8"/>
        <v>N/A</v>
      </c>
      <c r="G51" s="10">
        <v>26481.338233999999</v>
      </c>
      <c r="H51" s="7" t="str">
        <f t="shared" si="9"/>
        <v>N/A</v>
      </c>
      <c r="I51" s="36">
        <v>-6.71</v>
      </c>
      <c r="J51" s="36">
        <v>8.4120000000000008</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25361708</v>
      </c>
      <c r="D53" s="27" t="str">
        <f t="shared" ref="D53:D122" si="11">IF($B53="N/A","N/A",IF(C53&gt;10,"No",IF(C53&lt;-10,"No","Yes")))</f>
        <v>N/A</v>
      </c>
      <c r="E53" s="29">
        <v>20379966</v>
      </c>
      <c r="F53" s="27" t="str">
        <f t="shared" ref="F53:F122" si="12">IF($B53="N/A","N/A",IF(E53&gt;10,"No",IF(E53&lt;-10,"No","Yes")))</f>
        <v>N/A</v>
      </c>
      <c r="G53" s="29">
        <v>19110635</v>
      </c>
      <c r="H53" s="27" t="str">
        <f t="shared" ref="H53:H122" si="13">IF($B53="N/A","N/A",IF(G53&gt;10,"No",IF(G53&lt;-10,"No","Yes")))</f>
        <v>N/A</v>
      </c>
      <c r="I53" s="8">
        <v>-19.600000000000001</v>
      </c>
      <c r="J53" s="8">
        <v>-6.23</v>
      </c>
      <c r="K53" s="28" t="s">
        <v>734</v>
      </c>
      <c r="L53" s="105" t="str">
        <f t="shared" ref="L53:L113" si="14">IF(J53="Div by 0", "N/A", IF(K53="N/A","N/A", IF(J53&gt;VALUE(MID(K53,1,2)), "No", IF(J53&lt;-1*VALUE(MID(K53,1,2)), "No", "Yes"))))</f>
        <v>Yes</v>
      </c>
    </row>
    <row r="54" spans="1:12" x14ac:dyDescent="0.2">
      <c r="A54" s="168" t="s">
        <v>595</v>
      </c>
      <c r="B54" s="22" t="s">
        <v>213</v>
      </c>
      <c r="C54" s="23">
        <v>12829</v>
      </c>
      <c r="D54" s="27" t="str">
        <f t="shared" si="11"/>
        <v>N/A</v>
      </c>
      <c r="E54" s="23">
        <v>10063</v>
      </c>
      <c r="F54" s="27" t="str">
        <f t="shared" si="12"/>
        <v>N/A</v>
      </c>
      <c r="G54" s="23">
        <v>8938</v>
      </c>
      <c r="H54" s="27" t="str">
        <f t="shared" si="13"/>
        <v>N/A</v>
      </c>
      <c r="I54" s="8">
        <v>-21.6</v>
      </c>
      <c r="J54" s="8">
        <v>-11.2</v>
      </c>
      <c r="K54" s="28" t="s">
        <v>734</v>
      </c>
      <c r="L54" s="105" t="str">
        <f t="shared" si="14"/>
        <v>Yes</v>
      </c>
    </row>
    <row r="55" spans="1:12" x14ac:dyDescent="0.2">
      <c r="A55" s="168" t="s">
        <v>1412</v>
      </c>
      <c r="B55" s="22" t="s">
        <v>213</v>
      </c>
      <c r="C55" s="29">
        <v>1976.9045132000001</v>
      </c>
      <c r="D55" s="27" t="str">
        <f t="shared" si="11"/>
        <v>N/A</v>
      </c>
      <c r="E55" s="29">
        <v>2025.2376030999999</v>
      </c>
      <c r="F55" s="27" t="str">
        <f t="shared" si="12"/>
        <v>N/A</v>
      </c>
      <c r="G55" s="29">
        <v>2138.1332513000002</v>
      </c>
      <c r="H55" s="27" t="str">
        <f t="shared" si="13"/>
        <v>N/A</v>
      </c>
      <c r="I55" s="8">
        <v>2.4449999999999998</v>
      </c>
      <c r="J55" s="8">
        <v>5.5739999999999998</v>
      </c>
      <c r="K55" s="28" t="s">
        <v>734</v>
      </c>
      <c r="L55" s="105" t="str">
        <f t="shared" si="14"/>
        <v>Yes</v>
      </c>
    </row>
    <row r="56" spans="1:12" x14ac:dyDescent="0.2">
      <c r="A56" s="168" t="s">
        <v>1413</v>
      </c>
      <c r="B56" s="22" t="s">
        <v>213</v>
      </c>
      <c r="C56" s="23">
        <v>0.62919946999999998</v>
      </c>
      <c r="D56" s="27" t="str">
        <f t="shared" si="11"/>
        <v>N/A</v>
      </c>
      <c r="E56" s="23">
        <v>0.7368577959</v>
      </c>
      <c r="F56" s="27" t="str">
        <f t="shared" si="12"/>
        <v>N/A</v>
      </c>
      <c r="G56" s="23">
        <v>0.69523383309999998</v>
      </c>
      <c r="H56" s="27" t="str">
        <f t="shared" si="13"/>
        <v>N/A</v>
      </c>
      <c r="I56" s="8">
        <v>17.11</v>
      </c>
      <c r="J56" s="8">
        <v>-5.65</v>
      </c>
      <c r="K56" s="28" t="s">
        <v>734</v>
      </c>
      <c r="L56" s="105" t="str">
        <f t="shared" si="14"/>
        <v>Yes</v>
      </c>
    </row>
    <row r="57" spans="1:12" ht="25.5" x14ac:dyDescent="0.2">
      <c r="A57" s="168" t="s">
        <v>596</v>
      </c>
      <c r="B57" s="22" t="s">
        <v>213</v>
      </c>
      <c r="C57" s="29">
        <v>4699174</v>
      </c>
      <c r="D57" s="27" t="str">
        <f t="shared" si="11"/>
        <v>N/A</v>
      </c>
      <c r="E57" s="29">
        <v>310994</v>
      </c>
      <c r="F57" s="27" t="str">
        <f t="shared" si="12"/>
        <v>N/A</v>
      </c>
      <c r="G57" s="29">
        <v>372095</v>
      </c>
      <c r="H57" s="27" t="str">
        <f t="shared" si="13"/>
        <v>N/A</v>
      </c>
      <c r="I57" s="8">
        <v>-93.4</v>
      </c>
      <c r="J57" s="8">
        <v>19.649999999999999</v>
      </c>
      <c r="K57" s="28" t="s">
        <v>734</v>
      </c>
      <c r="L57" s="105" t="str">
        <f t="shared" si="14"/>
        <v>Yes</v>
      </c>
    </row>
    <row r="58" spans="1:12" x14ac:dyDescent="0.2">
      <c r="A58" s="168" t="s">
        <v>597</v>
      </c>
      <c r="B58" s="22" t="s">
        <v>213</v>
      </c>
      <c r="C58" s="23">
        <v>2588</v>
      </c>
      <c r="D58" s="27" t="str">
        <f t="shared" si="11"/>
        <v>N/A</v>
      </c>
      <c r="E58" s="23">
        <v>178</v>
      </c>
      <c r="F58" s="27" t="str">
        <f t="shared" si="12"/>
        <v>N/A</v>
      </c>
      <c r="G58" s="23">
        <v>191</v>
      </c>
      <c r="H58" s="27" t="str">
        <f t="shared" si="13"/>
        <v>N/A</v>
      </c>
      <c r="I58" s="8">
        <v>-93.1</v>
      </c>
      <c r="J58" s="8">
        <v>7.3029999999999999</v>
      </c>
      <c r="K58" s="28" t="s">
        <v>734</v>
      </c>
      <c r="L58" s="105" t="str">
        <f t="shared" si="14"/>
        <v>Yes</v>
      </c>
    </row>
    <row r="59" spans="1:12" x14ac:dyDescent="0.2">
      <c r="A59" s="168" t="s">
        <v>1414</v>
      </c>
      <c r="B59" s="22" t="s">
        <v>213</v>
      </c>
      <c r="C59" s="29">
        <v>1815.7550232000001</v>
      </c>
      <c r="D59" s="27" t="str">
        <f t="shared" si="11"/>
        <v>N/A</v>
      </c>
      <c r="E59" s="29">
        <v>1747.1573034</v>
      </c>
      <c r="F59" s="27" t="str">
        <f t="shared" si="12"/>
        <v>N/A</v>
      </c>
      <c r="G59" s="29">
        <v>1948.1413613</v>
      </c>
      <c r="H59" s="27" t="str">
        <f t="shared" si="13"/>
        <v>N/A</v>
      </c>
      <c r="I59" s="8">
        <v>-3.78</v>
      </c>
      <c r="J59" s="8">
        <v>11.5</v>
      </c>
      <c r="K59" s="28" t="s">
        <v>734</v>
      </c>
      <c r="L59" s="105" t="str">
        <f t="shared" si="14"/>
        <v>Yes</v>
      </c>
    </row>
    <row r="60" spans="1:12" ht="25.5" x14ac:dyDescent="0.2">
      <c r="A60" s="168" t="s">
        <v>598</v>
      </c>
      <c r="B60" s="22" t="s">
        <v>213</v>
      </c>
      <c r="C60" s="29">
        <v>55169</v>
      </c>
      <c r="D60" s="27" t="str">
        <f t="shared" si="11"/>
        <v>N/A</v>
      </c>
      <c r="E60" s="29">
        <v>1184</v>
      </c>
      <c r="F60" s="27" t="str">
        <f t="shared" si="12"/>
        <v>N/A</v>
      </c>
      <c r="G60" s="29">
        <v>1752</v>
      </c>
      <c r="H60" s="27" t="str">
        <f t="shared" si="13"/>
        <v>N/A</v>
      </c>
      <c r="I60" s="8">
        <v>-97.9</v>
      </c>
      <c r="J60" s="8">
        <v>47.97</v>
      </c>
      <c r="K60" s="28" t="s">
        <v>734</v>
      </c>
      <c r="L60" s="105" t="str">
        <f t="shared" si="14"/>
        <v>No</v>
      </c>
    </row>
    <row r="61" spans="1:12" x14ac:dyDescent="0.2">
      <c r="A61" s="137" t="s">
        <v>599</v>
      </c>
      <c r="B61" s="30" t="s">
        <v>213</v>
      </c>
      <c r="C61" s="1">
        <v>20</v>
      </c>
      <c r="D61" s="7" t="str">
        <f t="shared" si="11"/>
        <v>N/A</v>
      </c>
      <c r="E61" s="1">
        <v>11</v>
      </c>
      <c r="F61" s="7" t="str">
        <f t="shared" si="12"/>
        <v>N/A</v>
      </c>
      <c r="G61" s="1">
        <v>11</v>
      </c>
      <c r="H61" s="7" t="str">
        <f t="shared" si="13"/>
        <v>N/A</v>
      </c>
      <c r="I61" s="36">
        <v>-95</v>
      </c>
      <c r="J61" s="36">
        <v>100</v>
      </c>
      <c r="K61" s="30" t="s">
        <v>734</v>
      </c>
      <c r="L61" s="105" t="str">
        <f t="shared" si="14"/>
        <v>No</v>
      </c>
    </row>
    <row r="62" spans="1:12" ht="25.5" x14ac:dyDescent="0.2">
      <c r="A62" s="137" t="s">
        <v>1415</v>
      </c>
      <c r="B62" s="30" t="s">
        <v>213</v>
      </c>
      <c r="C62" s="10">
        <v>2758.45</v>
      </c>
      <c r="D62" s="7" t="str">
        <f t="shared" si="11"/>
        <v>N/A</v>
      </c>
      <c r="E62" s="10">
        <v>1184</v>
      </c>
      <c r="F62" s="7" t="str">
        <f t="shared" si="12"/>
        <v>N/A</v>
      </c>
      <c r="G62" s="10">
        <v>876</v>
      </c>
      <c r="H62" s="7" t="str">
        <f t="shared" si="13"/>
        <v>N/A</v>
      </c>
      <c r="I62" s="36">
        <v>-57.1</v>
      </c>
      <c r="J62" s="36">
        <v>-26</v>
      </c>
      <c r="K62" s="30" t="s">
        <v>734</v>
      </c>
      <c r="L62" s="105" t="str">
        <f t="shared" si="14"/>
        <v>Yes</v>
      </c>
    </row>
    <row r="63" spans="1:12" x14ac:dyDescent="0.2">
      <c r="A63" s="137" t="s">
        <v>600</v>
      </c>
      <c r="B63" s="30" t="s">
        <v>213</v>
      </c>
      <c r="C63" s="10">
        <v>257488378</v>
      </c>
      <c r="D63" s="7" t="str">
        <f t="shared" si="11"/>
        <v>N/A</v>
      </c>
      <c r="E63" s="10">
        <v>227230847</v>
      </c>
      <c r="F63" s="7" t="str">
        <f t="shared" si="12"/>
        <v>N/A</v>
      </c>
      <c r="G63" s="10">
        <v>225637750</v>
      </c>
      <c r="H63" s="7" t="str">
        <f t="shared" si="13"/>
        <v>N/A</v>
      </c>
      <c r="I63" s="36">
        <v>-11.8</v>
      </c>
      <c r="J63" s="36">
        <v>-0.70099999999999996</v>
      </c>
      <c r="K63" s="30" t="s">
        <v>734</v>
      </c>
      <c r="L63" s="105" t="str">
        <f t="shared" si="14"/>
        <v>Yes</v>
      </c>
    </row>
    <row r="64" spans="1:12" x14ac:dyDescent="0.2">
      <c r="A64" s="137" t="s">
        <v>601</v>
      </c>
      <c r="B64" s="30" t="s">
        <v>213</v>
      </c>
      <c r="C64" s="1">
        <v>3012</v>
      </c>
      <c r="D64" s="7" t="str">
        <f t="shared" si="11"/>
        <v>N/A</v>
      </c>
      <c r="E64" s="1">
        <v>2971</v>
      </c>
      <c r="F64" s="7" t="str">
        <f t="shared" si="12"/>
        <v>N/A</v>
      </c>
      <c r="G64" s="1">
        <v>2993</v>
      </c>
      <c r="H64" s="7" t="str">
        <f t="shared" si="13"/>
        <v>N/A</v>
      </c>
      <c r="I64" s="36">
        <v>-1.36</v>
      </c>
      <c r="J64" s="36">
        <v>0.74050000000000005</v>
      </c>
      <c r="K64" s="30" t="s">
        <v>734</v>
      </c>
      <c r="L64" s="105" t="str">
        <f t="shared" si="14"/>
        <v>Yes</v>
      </c>
    </row>
    <row r="65" spans="1:12" x14ac:dyDescent="0.2">
      <c r="A65" s="137" t="s">
        <v>1416</v>
      </c>
      <c r="B65" s="30" t="s">
        <v>213</v>
      </c>
      <c r="C65" s="10">
        <v>85487.509296000004</v>
      </c>
      <c r="D65" s="7" t="str">
        <f t="shared" si="11"/>
        <v>N/A</v>
      </c>
      <c r="E65" s="10">
        <v>76482.950857999997</v>
      </c>
      <c r="F65" s="7" t="str">
        <f t="shared" si="12"/>
        <v>N/A</v>
      </c>
      <c r="G65" s="10">
        <v>75388.489809999999</v>
      </c>
      <c r="H65" s="7" t="str">
        <f t="shared" si="13"/>
        <v>N/A</v>
      </c>
      <c r="I65" s="36">
        <v>-10.5</v>
      </c>
      <c r="J65" s="36">
        <v>-1.43</v>
      </c>
      <c r="K65" s="30" t="s">
        <v>734</v>
      </c>
      <c r="L65" s="105" t="str">
        <f t="shared" si="14"/>
        <v>Yes</v>
      </c>
    </row>
    <row r="66" spans="1:12" x14ac:dyDescent="0.2">
      <c r="A66" s="137" t="s">
        <v>602</v>
      </c>
      <c r="B66" s="30" t="s">
        <v>213</v>
      </c>
      <c r="C66" s="10">
        <v>725962229</v>
      </c>
      <c r="D66" s="7" t="str">
        <f t="shared" si="11"/>
        <v>N/A</v>
      </c>
      <c r="E66" s="10">
        <v>731224748</v>
      </c>
      <c r="F66" s="7" t="str">
        <f t="shared" si="12"/>
        <v>N/A</v>
      </c>
      <c r="G66" s="10">
        <v>785599126</v>
      </c>
      <c r="H66" s="7" t="str">
        <f t="shared" si="13"/>
        <v>N/A</v>
      </c>
      <c r="I66" s="36">
        <v>0.72489999999999999</v>
      </c>
      <c r="J66" s="36">
        <v>7.4359999999999999</v>
      </c>
      <c r="K66" s="30" t="s">
        <v>734</v>
      </c>
      <c r="L66" s="105" t="str">
        <f t="shared" si="14"/>
        <v>Yes</v>
      </c>
    </row>
    <row r="67" spans="1:12" x14ac:dyDescent="0.2">
      <c r="A67" s="137" t="s">
        <v>603</v>
      </c>
      <c r="B67" s="30" t="s">
        <v>213</v>
      </c>
      <c r="C67" s="1">
        <v>22747</v>
      </c>
      <c r="D67" s="7" t="str">
        <f t="shared" si="11"/>
        <v>N/A</v>
      </c>
      <c r="E67" s="1">
        <v>22503</v>
      </c>
      <c r="F67" s="7" t="str">
        <f t="shared" si="12"/>
        <v>N/A</v>
      </c>
      <c r="G67" s="1">
        <v>22969</v>
      </c>
      <c r="H67" s="7" t="str">
        <f t="shared" si="13"/>
        <v>N/A</v>
      </c>
      <c r="I67" s="36">
        <v>-1.07</v>
      </c>
      <c r="J67" s="36">
        <v>2.0710000000000002</v>
      </c>
      <c r="K67" s="30" t="s">
        <v>734</v>
      </c>
      <c r="L67" s="105" t="str">
        <f t="shared" si="14"/>
        <v>Yes</v>
      </c>
    </row>
    <row r="68" spans="1:12" x14ac:dyDescent="0.2">
      <c r="A68" s="137" t="s">
        <v>1417</v>
      </c>
      <c r="B68" s="30" t="s">
        <v>213</v>
      </c>
      <c r="C68" s="10">
        <v>31914.636171999999</v>
      </c>
      <c r="D68" s="7" t="str">
        <f t="shared" si="11"/>
        <v>N/A</v>
      </c>
      <c r="E68" s="10">
        <v>32494.545083000001</v>
      </c>
      <c r="F68" s="7" t="str">
        <f t="shared" si="12"/>
        <v>N/A</v>
      </c>
      <c r="G68" s="10">
        <v>34202.582872999999</v>
      </c>
      <c r="H68" s="7" t="str">
        <f t="shared" si="13"/>
        <v>N/A</v>
      </c>
      <c r="I68" s="36">
        <v>1.8169999999999999</v>
      </c>
      <c r="J68" s="36">
        <v>5.2560000000000002</v>
      </c>
      <c r="K68" s="30" t="s">
        <v>734</v>
      </c>
      <c r="L68" s="105" t="str">
        <f t="shared" si="14"/>
        <v>Yes</v>
      </c>
    </row>
    <row r="69" spans="1:12" ht="25.5" x14ac:dyDescent="0.2">
      <c r="A69" s="137" t="s">
        <v>604</v>
      </c>
      <c r="B69" s="30" t="s">
        <v>213</v>
      </c>
      <c r="C69" s="10">
        <v>11772916</v>
      </c>
      <c r="D69" s="7" t="str">
        <f t="shared" si="11"/>
        <v>N/A</v>
      </c>
      <c r="E69" s="10">
        <v>14049920</v>
      </c>
      <c r="F69" s="7" t="str">
        <f t="shared" si="12"/>
        <v>N/A</v>
      </c>
      <c r="G69" s="10">
        <v>16593404</v>
      </c>
      <c r="H69" s="7" t="str">
        <f t="shared" si="13"/>
        <v>N/A</v>
      </c>
      <c r="I69" s="36">
        <v>19.34</v>
      </c>
      <c r="J69" s="36">
        <v>18.100000000000001</v>
      </c>
      <c r="K69" s="30" t="s">
        <v>734</v>
      </c>
      <c r="L69" s="105" t="str">
        <f t="shared" si="14"/>
        <v>Yes</v>
      </c>
    </row>
    <row r="70" spans="1:12" x14ac:dyDescent="0.2">
      <c r="A70" s="137" t="s">
        <v>605</v>
      </c>
      <c r="B70" s="30" t="s">
        <v>213</v>
      </c>
      <c r="C70" s="1">
        <v>82530</v>
      </c>
      <c r="D70" s="7" t="str">
        <f t="shared" si="11"/>
        <v>N/A</v>
      </c>
      <c r="E70" s="1">
        <v>84607</v>
      </c>
      <c r="F70" s="7" t="str">
        <f t="shared" si="12"/>
        <v>N/A</v>
      </c>
      <c r="G70" s="1">
        <v>84247</v>
      </c>
      <c r="H70" s="7" t="str">
        <f t="shared" si="13"/>
        <v>N/A</v>
      </c>
      <c r="I70" s="36">
        <v>2.5169999999999999</v>
      </c>
      <c r="J70" s="36">
        <v>-0.42499999999999999</v>
      </c>
      <c r="K70" s="30" t="s">
        <v>734</v>
      </c>
      <c r="L70" s="105" t="str">
        <f t="shared" si="14"/>
        <v>Yes</v>
      </c>
    </row>
    <row r="71" spans="1:12" x14ac:dyDescent="0.2">
      <c r="A71" s="137" t="s">
        <v>1418</v>
      </c>
      <c r="B71" s="30" t="s">
        <v>213</v>
      </c>
      <c r="C71" s="10">
        <v>142.65013934000001</v>
      </c>
      <c r="D71" s="7" t="str">
        <f t="shared" si="11"/>
        <v>N/A</v>
      </c>
      <c r="E71" s="10">
        <v>166.06096421999999</v>
      </c>
      <c r="F71" s="7" t="str">
        <f t="shared" si="12"/>
        <v>N/A</v>
      </c>
      <c r="G71" s="10">
        <v>196.96136361000001</v>
      </c>
      <c r="H71" s="7" t="str">
        <f t="shared" si="13"/>
        <v>N/A</v>
      </c>
      <c r="I71" s="36">
        <v>16.41</v>
      </c>
      <c r="J71" s="36">
        <v>18.61</v>
      </c>
      <c r="K71" s="30" t="s">
        <v>734</v>
      </c>
      <c r="L71" s="105" t="str">
        <f t="shared" si="14"/>
        <v>Yes</v>
      </c>
    </row>
    <row r="72" spans="1:12" x14ac:dyDescent="0.2">
      <c r="A72" s="137" t="s">
        <v>606</v>
      </c>
      <c r="B72" s="30" t="s">
        <v>213</v>
      </c>
      <c r="C72" s="10">
        <v>2428213</v>
      </c>
      <c r="D72" s="7" t="str">
        <f t="shared" si="11"/>
        <v>N/A</v>
      </c>
      <c r="E72" s="10">
        <v>2252120</v>
      </c>
      <c r="F72" s="7" t="str">
        <f t="shared" si="12"/>
        <v>N/A</v>
      </c>
      <c r="G72" s="10">
        <v>911998</v>
      </c>
      <c r="H72" s="7" t="str">
        <f t="shared" si="13"/>
        <v>N/A</v>
      </c>
      <c r="I72" s="36">
        <v>-7.25</v>
      </c>
      <c r="J72" s="36">
        <v>-59.5</v>
      </c>
      <c r="K72" s="30" t="s">
        <v>734</v>
      </c>
      <c r="L72" s="105" t="str">
        <f t="shared" si="14"/>
        <v>No</v>
      </c>
    </row>
    <row r="73" spans="1:12" x14ac:dyDescent="0.2">
      <c r="A73" s="137" t="s">
        <v>607</v>
      </c>
      <c r="B73" s="30" t="s">
        <v>213</v>
      </c>
      <c r="C73" s="1">
        <v>3604</v>
      </c>
      <c r="D73" s="7" t="str">
        <f t="shared" si="11"/>
        <v>N/A</v>
      </c>
      <c r="E73" s="1">
        <v>3323</v>
      </c>
      <c r="F73" s="7" t="str">
        <f t="shared" si="12"/>
        <v>N/A</v>
      </c>
      <c r="G73" s="1">
        <v>1594</v>
      </c>
      <c r="H73" s="7" t="str">
        <f t="shared" si="13"/>
        <v>N/A</v>
      </c>
      <c r="I73" s="36">
        <v>-7.8</v>
      </c>
      <c r="J73" s="36">
        <v>-52</v>
      </c>
      <c r="K73" s="30" t="s">
        <v>734</v>
      </c>
      <c r="L73" s="105" t="str">
        <f t="shared" si="14"/>
        <v>No</v>
      </c>
    </row>
    <row r="74" spans="1:12" x14ac:dyDescent="0.2">
      <c r="A74" s="137" t="s">
        <v>1419</v>
      </c>
      <c r="B74" s="30" t="s">
        <v>213</v>
      </c>
      <c r="C74" s="10">
        <v>673.75499445000003</v>
      </c>
      <c r="D74" s="7" t="str">
        <f t="shared" si="11"/>
        <v>N/A</v>
      </c>
      <c r="E74" s="10">
        <v>677.73698464999995</v>
      </c>
      <c r="F74" s="7" t="str">
        <f t="shared" si="12"/>
        <v>N/A</v>
      </c>
      <c r="G74" s="10">
        <v>572.14429109000002</v>
      </c>
      <c r="H74" s="7" t="str">
        <f t="shared" si="13"/>
        <v>N/A</v>
      </c>
      <c r="I74" s="36">
        <v>0.59099999999999997</v>
      </c>
      <c r="J74" s="36">
        <v>-15.6</v>
      </c>
      <c r="K74" s="30" t="s">
        <v>734</v>
      </c>
      <c r="L74" s="105" t="str">
        <f t="shared" si="14"/>
        <v>Yes</v>
      </c>
    </row>
    <row r="75" spans="1:12" ht="25.5" x14ac:dyDescent="0.2">
      <c r="A75" s="137" t="s">
        <v>608</v>
      </c>
      <c r="B75" s="30" t="s">
        <v>213</v>
      </c>
      <c r="C75" s="10">
        <v>415284</v>
      </c>
      <c r="D75" s="7" t="str">
        <f t="shared" si="11"/>
        <v>N/A</v>
      </c>
      <c r="E75" s="10">
        <v>423571</v>
      </c>
      <c r="F75" s="7" t="str">
        <f t="shared" si="12"/>
        <v>N/A</v>
      </c>
      <c r="G75" s="10">
        <v>437466</v>
      </c>
      <c r="H75" s="7" t="str">
        <f t="shared" si="13"/>
        <v>N/A</v>
      </c>
      <c r="I75" s="36">
        <v>1.996</v>
      </c>
      <c r="J75" s="36">
        <v>3.28</v>
      </c>
      <c r="K75" s="30" t="s">
        <v>734</v>
      </c>
      <c r="L75" s="105" t="str">
        <f t="shared" si="14"/>
        <v>Yes</v>
      </c>
    </row>
    <row r="76" spans="1:12" x14ac:dyDescent="0.2">
      <c r="A76" s="168" t="s">
        <v>609</v>
      </c>
      <c r="B76" s="22" t="s">
        <v>213</v>
      </c>
      <c r="C76" s="23">
        <v>8427</v>
      </c>
      <c r="D76" s="27" t="str">
        <f t="shared" si="11"/>
        <v>N/A</v>
      </c>
      <c r="E76" s="23">
        <v>9307</v>
      </c>
      <c r="F76" s="27" t="str">
        <f t="shared" si="12"/>
        <v>N/A</v>
      </c>
      <c r="G76" s="23">
        <v>10082</v>
      </c>
      <c r="H76" s="27" t="str">
        <f t="shared" si="13"/>
        <v>N/A</v>
      </c>
      <c r="I76" s="8">
        <v>10.44</v>
      </c>
      <c r="J76" s="8">
        <v>8.327</v>
      </c>
      <c r="K76" s="28" t="s">
        <v>734</v>
      </c>
      <c r="L76" s="105" t="str">
        <f t="shared" si="14"/>
        <v>Yes</v>
      </c>
    </row>
    <row r="77" spans="1:12" ht="25.5" x14ac:dyDescent="0.2">
      <c r="A77" s="168" t="s">
        <v>1420</v>
      </c>
      <c r="B77" s="22" t="s">
        <v>213</v>
      </c>
      <c r="C77" s="29">
        <v>49.280170879000003</v>
      </c>
      <c r="D77" s="27" t="str">
        <f t="shared" si="11"/>
        <v>N/A</v>
      </c>
      <c r="E77" s="29">
        <v>45.511013216000002</v>
      </c>
      <c r="F77" s="27" t="str">
        <f t="shared" si="12"/>
        <v>N/A</v>
      </c>
      <c r="G77" s="29">
        <v>43.390795476999998</v>
      </c>
      <c r="H77" s="27" t="str">
        <f t="shared" si="13"/>
        <v>N/A</v>
      </c>
      <c r="I77" s="8">
        <v>-7.65</v>
      </c>
      <c r="J77" s="8">
        <v>-4.66</v>
      </c>
      <c r="K77" s="28" t="s">
        <v>734</v>
      </c>
      <c r="L77" s="105" t="str">
        <f t="shared" si="14"/>
        <v>Yes</v>
      </c>
    </row>
    <row r="78" spans="1:12" ht="25.5" x14ac:dyDescent="0.2">
      <c r="A78" s="168" t="s">
        <v>610</v>
      </c>
      <c r="B78" s="22" t="s">
        <v>213</v>
      </c>
      <c r="C78" s="29">
        <v>12203218</v>
      </c>
      <c r="D78" s="27" t="str">
        <f t="shared" si="11"/>
        <v>N/A</v>
      </c>
      <c r="E78" s="29">
        <v>17193225</v>
      </c>
      <c r="F78" s="27" t="str">
        <f t="shared" si="12"/>
        <v>N/A</v>
      </c>
      <c r="G78" s="29">
        <v>12906956</v>
      </c>
      <c r="H78" s="27" t="str">
        <f t="shared" si="13"/>
        <v>N/A</v>
      </c>
      <c r="I78" s="8">
        <v>40.89</v>
      </c>
      <c r="J78" s="8">
        <v>-24.9</v>
      </c>
      <c r="K78" s="28" t="s">
        <v>734</v>
      </c>
      <c r="L78" s="105" t="str">
        <f t="shared" si="14"/>
        <v>Yes</v>
      </c>
    </row>
    <row r="79" spans="1:12" x14ac:dyDescent="0.2">
      <c r="A79" s="168" t="s">
        <v>611</v>
      </c>
      <c r="B79" s="22" t="s">
        <v>213</v>
      </c>
      <c r="C79" s="23">
        <v>35298</v>
      </c>
      <c r="D79" s="27" t="str">
        <f t="shared" si="11"/>
        <v>N/A</v>
      </c>
      <c r="E79" s="23">
        <v>51799</v>
      </c>
      <c r="F79" s="27" t="str">
        <f t="shared" si="12"/>
        <v>N/A</v>
      </c>
      <c r="G79" s="23">
        <v>32417</v>
      </c>
      <c r="H79" s="27" t="str">
        <f t="shared" si="13"/>
        <v>N/A</v>
      </c>
      <c r="I79" s="8">
        <v>46.75</v>
      </c>
      <c r="J79" s="8">
        <v>-37.4</v>
      </c>
      <c r="K79" s="28" t="s">
        <v>734</v>
      </c>
      <c r="L79" s="105" t="str">
        <f t="shared" si="14"/>
        <v>No</v>
      </c>
    </row>
    <row r="80" spans="1:12" x14ac:dyDescent="0.2">
      <c r="A80" s="168" t="s">
        <v>1421</v>
      </c>
      <c r="B80" s="22" t="s">
        <v>213</v>
      </c>
      <c r="C80" s="29">
        <v>345.71981414999999</v>
      </c>
      <c r="D80" s="27" t="str">
        <f t="shared" si="11"/>
        <v>N/A</v>
      </c>
      <c r="E80" s="29">
        <v>331.9219483</v>
      </c>
      <c r="F80" s="27" t="str">
        <f t="shared" si="12"/>
        <v>N/A</v>
      </c>
      <c r="G80" s="29">
        <v>398.15393158000001</v>
      </c>
      <c r="H80" s="27" t="str">
        <f t="shared" si="13"/>
        <v>N/A</v>
      </c>
      <c r="I80" s="8">
        <v>-3.99</v>
      </c>
      <c r="J80" s="8">
        <v>19.95</v>
      </c>
      <c r="K80" s="28" t="s">
        <v>734</v>
      </c>
      <c r="L80" s="105" t="str">
        <f t="shared" si="14"/>
        <v>Yes</v>
      </c>
    </row>
    <row r="81" spans="1:12" x14ac:dyDescent="0.2">
      <c r="A81" s="168" t="s">
        <v>612</v>
      </c>
      <c r="B81" s="22" t="s">
        <v>213</v>
      </c>
      <c r="C81" s="29">
        <v>5657600</v>
      </c>
      <c r="D81" s="27" t="str">
        <f t="shared" si="11"/>
        <v>N/A</v>
      </c>
      <c r="E81" s="29">
        <v>18750344</v>
      </c>
      <c r="F81" s="27" t="str">
        <f t="shared" si="12"/>
        <v>N/A</v>
      </c>
      <c r="G81" s="29">
        <v>7311071</v>
      </c>
      <c r="H81" s="27" t="str">
        <f t="shared" si="13"/>
        <v>N/A</v>
      </c>
      <c r="I81" s="8">
        <v>231.4</v>
      </c>
      <c r="J81" s="8">
        <v>-61</v>
      </c>
      <c r="K81" s="28" t="s">
        <v>734</v>
      </c>
      <c r="L81" s="105" t="str">
        <f t="shared" si="14"/>
        <v>No</v>
      </c>
    </row>
    <row r="82" spans="1:12" x14ac:dyDescent="0.2">
      <c r="A82" s="168" t="s">
        <v>613</v>
      </c>
      <c r="B82" s="22" t="s">
        <v>213</v>
      </c>
      <c r="C82" s="23">
        <v>22146</v>
      </c>
      <c r="D82" s="27" t="str">
        <f t="shared" si="11"/>
        <v>N/A</v>
      </c>
      <c r="E82" s="23">
        <v>25090</v>
      </c>
      <c r="F82" s="27" t="str">
        <f t="shared" si="12"/>
        <v>N/A</v>
      </c>
      <c r="G82" s="23">
        <v>23925</v>
      </c>
      <c r="H82" s="27" t="str">
        <f t="shared" si="13"/>
        <v>N/A</v>
      </c>
      <c r="I82" s="8">
        <v>13.29</v>
      </c>
      <c r="J82" s="8">
        <v>-4.6399999999999997</v>
      </c>
      <c r="K82" s="28" t="s">
        <v>734</v>
      </c>
      <c r="L82" s="105" t="str">
        <f t="shared" si="14"/>
        <v>Yes</v>
      </c>
    </row>
    <row r="83" spans="1:12" x14ac:dyDescent="0.2">
      <c r="A83" s="168" t="s">
        <v>1422</v>
      </c>
      <c r="B83" s="22" t="s">
        <v>213</v>
      </c>
      <c r="C83" s="29">
        <v>255.46825612000001</v>
      </c>
      <c r="D83" s="27" t="str">
        <f t="shared" si="11"/>
        <v>N/A</v>
      </c>
      <c r="E83" s="29">
        <v>747.32339578000006</v>
      </c>
      <c r="F83" s="27" t="str">
        <f t="shared" si="12"/>
        <v>N/A</v>
      </c>
      <c r="G83" s="29">
        <v>305.58290491000002</v>
      </c>
      <c r="H83" s="27" t="str">
        <f t="shared" si="13"/>
        <v>N/A</v>
      </c>
      <c r="I83" s="8">
        <v>192.5</v>
      </c>
      <c r="J83" s="8">
        <v>-59.1</v>
      </c>
      <c r="K83" s="28" t="s">
        <v>734</v>
      </c>
      <c r="L83" s="105" t="str">
        <f t="shared" si="14"/>
        <v>No</v>
      </c>
    </row>
    <row r="84" spans="1:12" ht="25.5" x14ac:dyDescent="0.2">
      <c r="A84" s="168" t="s">
        <v>614</v>
      </c>
      <c r="B84" s="22" t="s">
        <v>213</v>
      </c>
      <c r="C84" s="29">
        <v>662777</v>
      </c>
      <c r="D84" s="27" t="str">
        <f t="shared" si="11"/>
        <v>N/A</v>
      </c>
      <c r="E84" s="29">
        <v>540749</v>
      </c>
      <c r="F84" s="27" t="str">
        <f t="shared" si="12"/>
        <v>N/A</v>
      </c>
      <c r="G84" s="29">
        <v>710295</v>
      </c>
      <c r="H84" s="27" t="str">
        <f t="shared" si="13"/>
        <v>N/A</v>
      </c>
      <c r="I84" s="8">
        <v>-18.399999999999999</v>
      </c>
      <c r="J84" s="8">
        <v>31.35</v>
      </c>
      <c r="K84" s="28" t="s">
        <v>734</v>
      </c>
      <c r="L84" s="105" t="str">
        <f t="shared" si="14"/>
        <v>No</v>
      </c>
    </row>
    <row r="85" spans="1:12" x14ac:dyDescent="0.2">
      <c r="A85" s="168" t="s">
        <v>615</v>
      </c>
      <c r="B85" s="22" t="s">
        <v>213</v>
      </c>
      <c r="C85" s="23">
        <v>289</v>
      </c>
      <c r="D85" s="27" t="str">
        <f t="shared" si="11"/>
        <v>N/A</v>
      </c>
      <c r="E85" s="23">
        <v>211</v>
      </c>
      <c r="F85" s="27" t="str">
        <f t="shared" si="12"/>
        <v>N/A</v>
      </c>
      <c r="G85" s="23">
        <v>177</v>
      </c>
      <c r="H85" s="27" t="str">
        <f t="shared" si="13"/>
        <v>N/A</v>
      </c>
      <c r="I85" s="8">
        <v>-27</v>
      </c>
      <c r="J85" s="8">
        <v>-16.100000000000001</v>
      </c>
      <c r="K85" s="28" t="s">
        <v>734</v>
      </c>
      <c r="L85" s="105" t="str">
        <f t="shared" si="14"/>
        <v>Yes</v>
      </c>
    </row>
    <row r="86" spans="1:12" ht="25.5" x14ac:dyDescent="0.2">
      <c r="A86" s="168" t="s">
        <v>1423</v>
      </c>
      <c r="B86" s="22" t="s">
        <v>213</v>
      </c>
      <c r="C86" s="29">
        <v>2293.3460208000001</v>
      </c>
      <c r="D86" s="27" t="str">
        <f t="shared" si="11"/>
        <v>N/A</v>
      </c>
      <c r="E86" s="29">
        <v>2562.7914691999999</v>
      </c>
      <c r="F86" s="27" t="str">
        <f t="shared" si="12"/>
        <v>N/A</v>
      </c>
      <c r="G86" s="29">
        <v>4012.9661016999999</v>
      </c>
      <c r="H86" s="27" t="str">
        <f t="shared" si="13"/>
        <v>N/A</v>
      </c>
      <c r="I86" s="8">
        <v>11.75</v>
      </c>
      <c r="J86" s="8">
        <v>56.59</v>
      </c>
      <c r="K86" s="28" t="s">
        <v>734</v>
      </c>
      <c r="L86" s="105" t="str">
        <f t="shared" si="14"/>
        <v>No</v>
      </c>
    </row>
    <row r="87" spans="1:12" ht="25.5" x14ac:dyDescent="0.2">
      <c r="A87" s="168" t="s">
        <v>616</v>
      </c>
      <c r="B87" s="22" t="s">
        <v>213</v>
      </c>
      <c r="C87" s="29">
        <v>8386738</v>
      </c>
      <c r="D87" s="27" t="str">
        <f t="shared" si="11"/>
        <v>N/A</v>
      </c>
      <c r="E87" s="29">
        <v>4113553</v>
      </c>
      <c r="F87" s="27" t="str">
        <f t="shared" si="12"/>
        <v>N/A</v>
      </c>
      <c r="G87" s="29">
        <v>7976852</v>
      </c>
      <c r="H87" s="27" t="str">
        <f t="shared" si="13"/>
        <v>N/A</v>
      </c>
      <c r="I87" s="8">
        <v>-51</v>
      </c>
      <c r="J87" s="8">
        <v>93.92</v>
      </c>
      <c r="K87" s="28" t="s">
        <v>734</v>
      </c>
      <c r="L87" s="105" t="str">
        <f t="shared" si="14"/>
        <v>No</v>
      </c>
    </row>
    <row r="88" spans="1:12" x14ac:dyDescent="0.2">
      <c r="A88" s="168" t="s">
        <v>617</v>
      </c>
      <c r="B88" s="22" t="s">
        <v>213</v>
      </c>
      <c r="C88" s="23">
        <v>66455</v>
      </c>
      <c r="D88" s="27" t="str">
        <f t="shared" si="11"/>
        <v>N/A</v>
      </c>
      <c r="E88" s="23">
        <v>62721</v>
      </c>
      <c r="F88" s="27" t="str">
        <f t="shared" si="12"/>
        <v>N/A</v>
      </c>
      <c r="G88" s="23">
        <v>62673</v>
      </c>
      <c r="H88" s="27" t="str">
        <f t="shared" si="13"/>
        <v>N/A</v>
      </c>
      <c r="I88" s="8">
        <v>-5.62</v>
      </c>
      <c r="J88" s="8">
        <v>-7.6999999999999999E-2</v>
      </c>
      <c r="K88" s="28" t="s">
        <v>734</v>
      </c>
      <c r="L88" s="105" t="str">
        <f t="shared" si="14"/>
        <v>Yes</v>
      </c>
    </row>
    <row r="89" spans="1:12" x14ac:dyDescent="0.2">
      <c r="A89" s="168" t="s">
        <v>1424</v>
      </c>
      <c r="B89" s="22" t="s">
        <v>213</v>
      </c>
      <c r="C89" s="29">
        <v>126.20176059000001</v>
      </c>
      <c r="D89" s="27" t="str">
        <f t="shared" si="11"/>
        <v>N/A</v>
      </c>
      <c r="E89" s="29">
        <v>65.584939653000006</v>
      </c>
      <c r="F89" s="27" t="str">
        <f t="shared" si="12"/>
        <v>N/A</v>
      </c>
      <c r="G89" s="29">
        <v>127.27732836</v>
      </c>
      <c r="H89" s="27" t="str">
        <f t="shared" si="13"/>
        <v>N/A</v>
      </c>
      <c r="I89" s="8">
        <v>-48</v>
      </c>
      <c r="J89" s="8">
        <v>94.06</v>
      </c>
      <c r="K89" s="28" t="s">
        <v>734</v>
      </c>
      <c r="L89" s="105" t="str">
        <f t="shared" si="14"/>
        <v>No</v>
      </c>
    </row>
    <row r="90" spans="1:12" x14ac:dyDescent="0.2">
      <c r="A90" s="168" t="s">
        <v>618</v>
      </c>
      <c r="B90" s="22" t="s">
        <v>213</v>
      </c>
      <c r="C90" s="29">
        <v>18657259</v>
      </c>
      <c r="D90" s="27" t="str">
        <f t="shared" si="11"/>
        <v>N/A</v>
      </c>
      <c r="E90" s="29">
        <v>11885531</v>
      </c>
      <c r="F90" s="27" t="str">
        <f t="shared" si="12"/>
        <v>N/A</v>
      </c>
      <c r="G90" s="29">
        <v>12362538</v>
      </c>
      <c r="H90" s="27" t="str">
        <f t="shared" si="13"/>
        <v>N/A</v>
      </c>
      <c r="I90" s="8">
        <v>-36.299999999999997</v>
      </c>
      <c r="J90" s="8">
        <v>4.0129999999999999</v>
      </c>
      <c r="K90" s="28" t="s">
        <v>734</v>
      </c>
      <c r="L90" s="105" t="str">
        <f t="shared" si="14"/>
        <v>Yes</v>
      </c>
    </row>
    <row r="91" spans="1:12" x14ac:dyDescent="0.2">
      <c r="A91" s="168" t="s">
        <v>619</v>
      </c>
      <c r="B91" s="22" t="s">
        <v>213</v>
      </c>
      <c r="C91" s="23">
        <v>44771</v>
      </c>
      <c r="D91" s="27" t="str">
        <f t="shared" si="11"/>
        <v>N/A</v>
      </c>
      <c r="E91" s="23">
        <v>27823</v>
      </c>
      <c r="F91" s="27" t="str">
        <f t="shared" si="12"/>
        <v>N/A</v>
      </c>
      <c r="G91" s="23">
        <v>24401</v>
      </c>
      <c r="H91" s="27" t="str">
        <f t="shared" si="13"/>
        <v>N/A</v>
      </c>
      <c r="I91" s="8">
        <v>-37.9</v>
      </c>
      <c r="J91" s="8">
        <v>-12.3</v>
      </c>
      <c r="K91" s="28" t="s">
        <v>734</v>
      </c>
      <c r="L91" s="105" t="str">
        <f t="shared" si="14"/>
        <v>Yes</v>
      </c>
    </row>
    <row r="92" spans="1:12" x14ac:dyDescent="0.2">
      <c r="A92" s="168" t="s">
        <v>1425</v>
      </c>
      <c r="B92" s="22" t="s">
        <v>213</v>
      </c>
      <c r="C92" s="29">
        <v>416.72643005999998</v>
      </c>
      <c r="D92" s="27" t="str">
        <f t="shared" si="11"/>
        <v>N/A</v>
      </c>
      <c r="E92" s="29">
        <v>427.18366099999997</v>
      </c>
      <c r="F92" s="27" t="str">
        <f t="shared" si="12"/>
        <v>N/A</v>
      </c>
      <c r="G92" s="29">
        <v>506.64062947999997</v>
      </c>
      <c r="H92" s="27" t="str">
        <f t="shared" si="13"/>
        <v>N/A</v>
      </c>
      <c r="I92" s="8">
        <v>2.5089999999999999</v>
      </c>
      <c r="J92" s="8">
        <v>18.600000000000001</v>
      </c>
      <c r="K92" s="28" t="s">
        <v>734</v>
      </c>
      <c r="L92" s="105" t="str">
        <f t="shared" si="14"/>
        <v>Yes</v>
      </c>
    </row>
    <row r="93" spans="1:12" ht="25.5" x14ac:dyDescent="0.2">
      <c r="A93" s="168" t="s">
        <v>620</v>
      </c>
      <c r="B93" s="22" t="s">
        <v>213</v>
      </c>
      <c r="C93" s="29">
        <v>320464401</v>
      </c>
      <c r="D93" s="27" t="str">
        <f t="shared" si="11"/>
        <v>N/A</v>
      </c>
      <c r="E93" s="29">
        <v>325661928</v>
      </c>
      <c r="F93" s="27" t="str">
        <f t="shared" si="12"/>
        <v>N/A</v>
      </c>
      <c r="G93" s="29">
        <v>333735884</v>
      </c>
      <c r="H93" s="27" t="str">
        <f t="shared" si="13"/>
        <v>N/A</v>
      </c>
      <c r="I93" s="8">
        <v>1.6220000000000001</v>
      </c>
      <c r="J93" s="8">
        <v>2.4790000000000001</v>
      </c>
      <c r="K93" s="28" t="s">
        <v>734</v>
      </c>
      <c r="L93" s="105" t="str">
        <f t="shared" si="14"/>
        <v>Yes</v>
      </c>
    </row>
    <row r="94" spans="1:12" x14ac:dyDescent="0.2">
      <c r="A94" s="172" t="s">
        <v>621</v>
      </c>
      <c r="B94" s="23" t="s">
        <v>213</v>
      </c>
      <c r="C94" s="23">
        <v>11390</v>
      </c>
      <c r="D94" s="27" t="str">
        <f t="shared" si="11"/>
        <v>N/A</v>
      </c>
      <c r="E94" s="23">
        <v>11034</v>
      </c>
      <c r="F94" s="27" t="str">
        <f t="shared" si="12"/>
        <v>N/A</v>
      </c>
      <c r="G94" s="23">
        <v>11117</v>
      </c>
      <c r="H94" s="27" t="str">
        <f t="shared" si="13"/>
        <v>N/A</v>
      </c>
      <c r="I94" s="8">
        <v>-3.13</v>
      </c>
      <c r="J94" s="8">
        <v>0.75219999999999998</v>
      </c>
      <c r="K94" s="31" t="s">
        <v>734</v>
      </c>
      <c r="L94" s="105" t="str">
        <f t="shared" si="14"/>
        <v>Yes</v>
      </c>
    </row>
    <row r="95" spans="1:12" ht="25.5" x14ac:dyDescent="0.2">
      <c r="A95" s="168" t="s">
        <v>1426</v>
      </c>
      <c r="B95" s="22" t="s">
        <v>213</v>
      </c>
      <c r="C95" s="29">
        <v>28135.592712999998</v>
      </c>
      <c r="D95" s="27" t="str">
        <f t="shared" si="11"/>
        <v>N/A</v>
      </c>
      <c r="E95" s="29">
        <v>29514.403480000001</v>
      </c>
      <c r="F95" s="27" t="str">
        <f t="shared" si="12"/>
        <v>N/A</v>
      </c>
      <c r="G95" s="29">
        <v>30020.318791000002</v>
      </c>
      <c r="H95" s="27" t="str">
        <f t="shared" si="13"/>
        <v>N/A</v>
      </c>
      <c r="I95" s="8">
        <v>4.9009999999999998</v>
      </c>
      <c r="J95" s="8">
        <v>1.714</v>
      </c>
      <c r="K95" s="28" t="s">
        <v>734</v>
      </c>
      <c r="L95" s="105" t="str">
        <f t="shared" si="14"/>
        <v>Yes</v>
      </c>
    </row>
    <row r="96" spans="1:12" ht="25.5" x14ac:dyDescent="0.2">
      <c r="A96" s="168" t="s">
        <v>622</v>
      </c>
      <c r="B96" s="22" t="s">
        <v>213</v>
      </c>
      <c r="C96" s="29">
        <v>8490880</v>
      </c>
      <c r="D96" s="27" t="str">
        <f t="shared" si="11"/>
        <v>N/A</v>
      </c>
      <c r="E96" s="29">
        <v>11040721</v>
      </c>
      <c r="F96" s="27" t="str">
        <f t="shared" si="12"/>
        <v>N/A</v>
      </c>
      <c r="G96" s="29">
        <v>12234843</v>
      </c>
      <c r="H96" s="27" t="str">
        <f t="shared" si="13"/>
        <v>N/A</v>
      </c>
      <c r="I96" s="8">
        <v>30.03</v>
      </c>
      <c r="J96" s="8">
        <v>10.82</v>
      </c>
      <c r="K96" s="28" t="s">
        <v>734</v>
      </c>
      <c r="L96" s="105" t="str">
        <f t="shared" si="14"/>
        <v>Yes</v>
      </c>
    </row>
    <row r="97" spans="1:12" x14ac:dyDescent="0.2">
      <c r="A97" s="168" t="s">
        <v>623</v>
      </c>
      <c r="B97" s="22" t="s">
        <v>213</v>
      </c>
      <c r="C97" s="23">
        <v>32515</v>
      </c>
      <c r="D97" s="27" t="str">
        <f t="shared" si="11"/>
        <v>N/A</v>
      </c>
      <c r="E97" s="23">
        <v>32396</v>
      </c>
      <c r="F97" s="27" t="str">
        <f t="shared" si="12"/>
        <v>N/A</v>
      </c>
      <c r="G97" s="23">
        <v>32719</v>
      </c>
      <c r="H97" s="27" t="str">
        <f t="shared" si="13"/>
        <v>N/A</v>
      </c>
      <c r="I97" s="8">
        <v>-0.36599999999999999</v>
      </c>
      <c r="J97" s="8">
        <v>0.997</v>
      </c>
      <c r="K97" s="28" t="s">
        <v>734</v>
      </c>
      <c r="L97" s="105" t="str">
        <f t="shared" si="14"/>
        <v>Yes</v>
      </c>
    </row>
    <row r="98" spans="1:12" ht="25.5" x14ac:dyDescent="0.2">
      <c r="A98" s="168" t="s">
        <v>1427</v>
      </c>
      <c r="B98" s="22" t="s">
        <v>213</v>
      </c>
      <c r="C98" s="29">
        <v>261.13732124000001</v>
      </c>
      <c r="D98" s="27" t="str">
        <f t="shared" si="11"/>
        <v>N/A</v>
      </c>
      <c r="E98" s="29">
        <v>340.80506853000003</v>
      </c>
      <c r="F98" s="27" t="str">
        <f t="shared" si="12"/>
        <v>N/A</v>
      </c>
      <c r="G98" s="29">
        <v>373.93694794999999</v>
      </c>
      <c r="H98" s="27" t="str">
        <f t="shared" si="13"/>
        <v>N/A</v>
      </c>
      <c r="I98" s="8">
        <v>30.51</v>
      </c>
      <c r="J98" s="8">
        <v>9.7219999999999995</v>
      </c>
      <c r="K98" s="28" t="s">
        <v>734</v>
      </c>
      <c r="L98" s="105" t="str">
        <f t="shared" si="14"/>
        <v>Yes</v>
      </c>
    </row>
    <row r="99" spans="1:12" ht="25.5" x14ac:dyDescent="0.2">
      <c r="A99" s="168" t="s">
        <v>624</v>
      </c>
      <c r="B99" s="22" t="s">
        <v>213</v>
      </c>
      <c r="C99" s="29">
        <v>133356142</v>
      </c>
      <c r="D99" s="27" t="str">
        <f t="shared" si="11"/>
        <v>N/A</v>
      </c>
      <c r="E99" s="29">
        <v>149412821</v>
      </c>
      <c r="F99" s="27" t="str">
        <f t="shared" si="12"/>
        <v>N/A</v>
      </c>
      <c r="G99" s="29">
        <v>136162463</v>
      </c>
      <c r="H99" s="27" t="str">
        <f t="shared" si="13"/>
        <v>N/A</v>
      </c>
      <c r="I99" s="8">
        <v>12.04</v>
      </c>
      <c r="J99" s="8">
        <v>-8.8699999999999992</v>
      </c>
      <c r="K99" s="28" t="s">
        <v>734</v>
      </c>
      <c r="L99" s="105" t="str">
        <f t="shared" si="14"/>
        <v>Yes</v>
      </c>
    </row>
    <row r="100" spans="1:12" x14ac:dyDescent="0.2">
      <c r="A100" s="168" t="s">
        <v>625</v>
      </c>
      <c r="B100" s="22" t="s">
        <v>213</v>
      </c>
      <c r="C100" s="23">
        <v>11489</v>
      </c>
      <c r="D100" s="27" t="str">
        <f t="shared" si="11"/>
        <v>N/A</v>
      </c>
      <c r="E100" s="23">
        <v>12419</v>
      </c>
      <c r="F100" s="27" t="str">
        <f t="shared" si="12"/>
        <v>N/A</v>
      </c>
      <c r="G100" s="23">
        <v>11498</v>
      </c>
      <c r="H100" s="27" t="str">
        <f t="shared" si="13"/>
        <v>N/A</v>
      </c>
      <c r="I100" s="8">
        <v>8.0950000000000006</v>
      </c>
      <c r="J100" s="8">
        <v>-7.42</v>
      </c>
      <c r="K100" s="28" t="s">
        <v>734</v>
      </c>
      <c r="L100" s="105" t="str">
        <f t="shared" si="14"/>
        <v>Yes</v>
      </c>
    </row>
    <row r="101" spans="1:12" ht="25.5" x14ac:dyDescent="0.2">
      <c r="A101" s="168" t="s">
        <v>1428</v>
      </c>
      <c r="B101" s="22" t="s">
        <v>213</v>
      </c>
      <c r="C101" s="29">
        <v>11607.288885</v>
      </c>
      <c r="D101" s="27" t="str">
        <f t="shared" si="11"/>
        <v>N/A</v>
      </c>
      <c r="E101" s="29">
        <v>12030.986472000001</v>
      </c>
      <c r="F101" s="27" t="str">
        <f t="shared" si="12"/>
        <v>N/A</v>
      </c>
      <c r="G101" s="29">
        <v>11842.2737</v>
      </c>
      <c r="H101" s="27" t="str">
        <f t="shared" si="13"/>
        <v>N/A</v>
      </c>
      <c r="I101" s="8">
        <v>3.65</v>
      </c>
      <c r="J101" s="8">
        <v>-1.57</v>
      </c>
      <c r="K101" s="28" t="s">
        <v>734</v>
      </c>
      <c r="L101" s="105" t="str">
        <f t="shared" si="14"/>
        <v>Yes</v>
      </c>
    </row>
    <row r="102" spans="1:12" ht="25.5" x14ac:dyDescent="0.2">
      <c r="A102" s="168" t="s">
        <v>626</v>
      </c>
      <c r="B102" s="22" t="s">
        <v>213</v>
      </c>
      <c r="C102" s="29">
        <v>9513501</v>
      </c>
      <c r="D102" s="27" t="str">
        <f t="shared" si="11"/>
        <v>N/A</v>
      </c>
      <c r="E102" s="29">
        <v>2893281</v>
      </c>
      <c r="F102" s="27" t="str">
        <f t="shared" si="12"/>
        <v>N/A</v>
      </c>
      <c r="G102" s="29">
        <v>1581392</v>
      </c>
      <c r="H102" s="27" t="str">
        <f t="shared" si="13"/>
        <v>N/A</v>
      </c>
      <c r="I102" s="8">
        <v>-69.599999999999994</v>
      </c>
      <c r="J102" s="8">
        <v>-45.3</v>
      </c>
      <c r="K102" s="28" t="s">
        <v>734</v>
      </c>
      <c r="L102" s="105" t="str">
        <f t="shared" si="14"/>
        <v>No</v>
      </c>
    </row>
    <row r="103" spans="1:12" ht="25.5" x14ac:dyDescent="0.2">
      <c r="A103" s="168" t="s">
        <v>627</v>
      </c>
      <c r="B103" s="22" t="s">
        <v>213</v>
      </c>
      <c r="C103" s="23">
        <v>5287</v>
      </c>
      <c r="D103" s="27" t="str">
        <f t="shared" si="11"/>
        <v>N/A</v>
      </c>
      <c r="E103" s="23">
        <v>5126</v>
      </c>
      <c r="F103" s="27" t="str">
        <f t="shared" si="12"/>
        <v>N/A</v>
      </c>
      <c r="G103" s="23">
        <v>923</v>
      </c>
      <c r="H103" s="27" t="str">
        <f t="shared" si="13"/>
        <v>N/A</v>
      </c>
      <c r="I103" s="8">
        <v>-3.05</v>
      </c>
      <c r="J103" s="8">
        <v>-82</v>
      </c>
      <c r="K103" s="28" t="s">
        <v>734</v>
      </c>
      <c r="L103" s="105" t="str">
        <f t="shared" si="14"/>
        <v>No</v>
      </c>
    </row>
    <row r="104" spans="1:12" ht="25.5" x14ac:dyDescent="0.2">
      <c r="A104" s="168" t="s">
        <v>1429</v>
      </c>
      <c r="B104" s="22" t="s">
        <v>213</v>
      </c>
      <c r="C104" s="29">
        <v>1799.4138453</v>
      </c>
      <c r="D104" s="27" t="str">
        <f t="shared" si="11"/>
        <v>N/A</v>
      </c>
      <c r="E104" s="29">
        <v>564.43250097999999</v>
      </c>
      <c r="F104" s="27" t="str">
        <f t="shared" si="12"/>
        <v>N/A</v>
      </c>
      <c r="G104" s="29">
        <v>1713.3174431</v>
      </c>
      <c r="H104" s="27" t="str">
        <f t="shared" si="13"/>
        <v>N/A</v>
      </c>
      <c r="I104" s="8">
        <v>-68.599999999999994</v>
      </c>
      <c r="J104" s="8">
        <v>203.5</v>
      </c>
      <c r="K104" s="28" t="s">
        <v>734</v>
      </c>
      <c r="L104" s="105" t="str">
        <f t="shared" si="14"/>
        <v>No</v>
      </c>
    </row>
    <row r="105" spans="1:12" ht="25.5" x14ac:dyDescent="0.2">
      <c r="A105" s="168" t="s">
        <v>628</v>
      </c>
      <c r="B105" s="22" t="s">
        <v>213</v>
      </c>
      <c r="C105" s="29">
        <v>34928</v>
      </c>
      <c r="D105" s="27" t="str">
        <f t="shared" si="11"/>
        <v>N/A</v>
      </c>
      <c r="E105" s="29">
        <v>1045</v>
      </c>
      <c r="F105" s="27" t="str">
        <f t="shared" si="12"/>
        <v>N/A</v>
      </c>
      <c r="G105" s="29">
        <v>13124</v>
      </c>
      <c r="H105" s="27" t="str">
        <f t="shared" si="13"/>
        <v>N/A</v>
      </c>
      <c r="I105" s="8">
        <v>-97</v>
      </c>
      <c r="J105" s="8">
        <v>1156</v>
      </c>
      <c r="K105" s="28" t="s">
        <v>734</v>
      </c>
      <c r="L105" s="105" t="str">
        <f t="shared" si="14"/>
        <v>No</v>
      </c>
    </row>
    <row r="106" spans="1:12" x14ac:dyDescent="0.2">
      <c r="A106" s="168" t="s">
        <v>629</v>
      </c>
      <c r="B106" s="22" t="s">
        <v>213</v>
      </c>
      <c r="C106" s="23">
        <v>138</v>
      </c>
      <c r="D106" s="27" t="str">
        <f t="shared" si="11"/>
        <v>N/A</v>
      </c>
      <c r="E106" s="23">
        <v>19</v>
      </c>
      <c r="F106" s="27" t="str">
        <f t="shared" si="12"/>
        <v>N/A</v>
      </c>
      <c r="G106" s="23">
        <v>107</v>
      </c>
      <c r="H106" s="27" t="str">
        <f t="shared" si="13"/>
        <v>N/A</v>
      </c>
      <c r="I106" s="8">
        <v>-86.2</v>
      </c>
      <c r="J106" s="8">
        <v>463.2</v>
      </c>
      <c r="K106" s="28" t="s">
        <v>734</v>
      </c>
      <c r="L106" s="105" t="str">
        <f t="shared" si="14"/>
        <v>No</v>
      </c>
    </row>
    <row r="107" spans="1:12" ht="25.5" x14ac:dyDescent="0.2">
      <c r="A107" s="168" t="s">
        <v>1430</v>
      </c>
      <c r="B107" s="22" t="s">
        <v>213</v>
      </c>
      <c r="C107" s="29">
        <v>253.10144928</v>
      </c>
      <c r="D107" s="27" t="str">
        <f t="shared" si="11"/>
        <v>N/A</v>
      </c>
      <c r="E107" s="29">
        <v>55</v>
      </c>
      <c r="F107" s="27" t="str">
        <f t="shared" si="12"/>
        <v>N/A</v>
      </c>
      <c r="G107" s="29">
        <v>122.65420561000001</v>
      </c>
      <c r="H107" s="27" t="str">
        <f t="shared" si="13"/>
        <v>N/A</v>
      </c>
      <c r="I107" s="8">
        <v>-78.3</v>
      </c>
      <c r="J107" s="8">
        <v>123</v>
      </c>
      <c r="K107" s="28" t="s">
        <v>734</v>
      </c>
      <c r="L107" s="105" t="str">
        <f t="shared" si="14"/>
        <v>No</v>
      </c>
    </row>
    <row r="108" spans="1:12" ht="25.5" x14ac:dyDescent="0.2">
      <c r="A108" s="168" t="s">
        <v>630</v>
      </c>
      <c r="B108" s="22" t="s">
        <v>213</v>
      </c>
      <c r="C108" s="29">
        <v>9629</v>
      </c>
      <c r="D108" s="27" t="str">
        <f t="shared" si="11"/>
        <v>N/A</v>
      </c>
      <c r="E108" s="29">
        <v>15630</v>
      </c>
      <c r="F108" s="27" t="str">
        <f t="shared" si="12"/>
        <v>N/A</v>
      </c>
      <c r="G108" s="29">
        <v>18097</v>
      </c>
      <c r="H108" s="27" t="str">
        <f t="shared" si="13"/>
        <v>N/A</v>
      </c>
      <c r="I108" s="8">
        <v>62.32</v>
      </c>
      <c r="J108" s="8">
        <v>15.78</v>
      </c>
      <c r="K108" s="28" t="s">
        <v>734</v>
      </c>
      <c r="L108" s="105" t="str">
        <f t="shared" si="14"/>
        <v>Yes</v>
      </c>
    </row>
    <row r="109" spans="1:12" x14ac:dyDescent="0.2">
      <c r="A109" s="168" t="s">
        <v>631</v>
      </c>
      <c r="B109" s="22" t="s">
        <v>213</v>
      </c>
      <c r="C109" s="23">
        <v>189</v>
      </c>
      <c r="D109" s="27" t="str">
        <f t="shared" si="11"/>
        <v>N/A</v>
      </c>
      <c r="E109" s="23">
        <v>314</v>
      </c>
      <c r="F109" s="27" t="str">
        <f t="shared" si="12"/>
        <v>N/A</v>
      </c>
      <c r="G109" s="23">
        <v>327</v>
      </c>
      <c r="H109" s="27" t="str">
        <f t="shared" si="13"/>
        <v>N/A</v>
      </c>
      <c r="I109" s="8">
        <v>66.14</v>
      </c>
      <c r="J109" s="8">
        <v>4.1399999999999997</v>
      </c>
      <c r="K109" s="28" t="s">
        <v>734</v>
      </c>
      <c r="L109" s="105" t="str">
        <f t="shared" si="14"/>
        <v>Yes</v>
      </c>
    </row>
    <row r="110" spans="1:12" ht="25.5" x14ac:dyDescent="0.2">
      <c r="A110" s="168" t="s">
        <v>1431</v>
      </c>
      <c r="B110" s="22" t="s">
        <v>213</v>
      </c>
      <c r="C110" s="29">
        <v>50.947089947000002</v>
      </c>
      <c r="D110" s="27" t="str">
        <f t="shared" si="11"/>
        <v>N/A</v>
      </c>
      <c r="E110" s="29">
        <v>49.777070064</v>
      </c>
      <c r="F110" s="27" t="str">
        <f t="shared" si="12"/>
        <v>N/A</v>
      </c>
      <c r="G110" s="29">
        <v>55.342507644999998</v>
      </c>
      <c r="H110" s="27" t="str">
        <f t="shared" si="13"/>
        <v>N/A</v>
      </c>
      <c r="I110" s="8">
        <v>-2.2999999999999998</v>
      </c>
      <c r="J110" s="8">
        <v>11.18</v>
      </c>
      <c r="K110" s="28" t="s">
        <v>734</v>
      </c>
      <c r="L110" s="105" t="str">
        <f t="shared" si="14"/>
        <v>Yes</v>
      </c>
    </row>
    <row r="111" spans="1:12" ht="25.5" x14ac:dyDescent="0.2">
      <c r="A111" s="168" t="s">
        <v>632</v>
      </c>
      <c r="B111" s="22" t="s">
        <v>213</v>
      </c>
      <c r="C111" s="29">
        <v>48524165</v>
      </c>
      <c r="D111" s="27" t="str">
        <f t="shared" si="11"/>
        <v>N/A</v>
      </c>
      <c r="E111" s="29">
        <v>50556669</v>
      </c>
      <c r="F111" s="27" t="str">
        <f t="shared" si="12"/>
        <v>N/A</v>
      </c>
      <c r="G111" s="29">
        <v>49970771</v>
      </c>
      <c r="H111" s="27" t="str">
        <f t="shared" si="13"/>
        <v>N/A</v>
      </c>
      <c r="I111" s="8">
        <v>4.1890000000000001</v>
      </c>
      <c r="J111" s="8">
        <v>-1.1599999999999999</v>
      </c>
      <c r="K111" s="28" t="s">
        <v>734</v>
      </c>
      <c r="L111" s="105" t="str">
        <f t="shared" si="14"/>
        <v>Yes</v>
      </c>
    </row>
    <row r="112" spans="1:12" x14ac:dyDescent="0.2">
      <c r="A112" s="168" t="s">
        <v>633</v>
      </c>
      <c r="B112" s="22" t="s">
        <v>213</v>
      </c>
      <c r="C112" s="23">
        <v>4127</v>
      </c>
      <c r="D112" s="27" t="str">
        <f t="shared" si="11"/>
        <v>N/A</v>
      </c>
      <c r="E112" s="23">
        <v>4083</v>
      </c>
      <c r="F112" s="27" t="str">
        <f t="shared" si="12"/>
        <v>N/A</v>
      </c>
      <c r="G112" s="23">
        <v>4160</v>
      </c>
      <c r="H112" s="27" t="str">
        <f t="shared" si="13"/>
        <v>N/A</v>
      </c>
      <c r="I112" s="8">
        <v>-1.07</v>
      </c>
      <c r="J112" s="8">
        <v>1.8859999999999999</v>
      </c>
      <c r="K112" s="28" t="s">
        <v>734</v>
      </c>
      <c r="L112" s="105" t="str">
        <f t="shared" si="14"/>
        <v>Yes</v>
      </c>
    </row>
    <row r="113" spans="1:12" x14ac:dyDescent="0.2">
      <c r="A113" s="168" t="s">
        <v>1432</v>
      </c>
      <c r="B113" s="22" t="s">
        <v>213</v>
      </c>
      <c r="C113" s="29">
        <v>11757.73322</v>
      </c>
      <c r="D113" s="27" t="str">
        <f t="shared" si="11"/>
        <v>N/A</v>
      </c>
      <c r="E113" s="29">
        <v>12382.235855999999</v>
      </c>
      <c r="F113" s="27" t="str">
        <f t="shared" si="12"/>
        <v>N/A</v>
      </c>
      <c r="G113" s="29">
        <v>12012.204567000001</v>
      </c>
      <c r="H113" s="27" t="str">
        <f t="shared" si="13"/>
        <v>N/A</v>
      </c>
      <c r="I113" s="8">
        <v>5.3109999999999999</v>
      </c>
      <c r="J113" s="8">
        <v>-2.99</v>
      </c>
      <c r="K113" s="28" t="s">
        <v>734</v>
      </c>
      <c r="L113" s="105" t="str">
        <f t="shared" si="14"/>
        <v>Yes</v>
      </c>
    </row>
    <row r="114" spans="1:12" ht="25.5" x14ac:dyDescent="0.2">
      <c r="A114" s="168" t="s">
        <v>634</v>
      </c>
      <c r="B114" s="22" t="s">
        <v>213</v>
      </c>
      <c r="C114" s="29">
        <v>266699</v>
      </c>
      <c r="D114" s="27" t="str">
        <f t="shared" si="11"/>
        <v>N/A</v>
      </c>
      <c r="E114" s="29">
        <v>302039</v>
      </c>
      <c r="F114" s="27" t="str">
        <f t="shared" si="12"/>
        <v>N/A</v>
      </c>
      <c r="G114" s="29">
        <v>363229</v>
      </c>
      <c r="H114" s="27" t="str">
        <f t="shared" si="13"/>
        <v>N/A</v>
      </c>
      <c r="I114" s="8">
        <v>13.25</v>
      </c>
      <c r="J114" s="8">
        <v>20.260000000000002</v>
      </c>
      <c r="K114" s="28" t="s">
        <v>734</v>
      </c>
      <c r="L114" s="105" t="str">
        <f>IF(J114="Div by 0", "N/A", IF(OR(J114="N/A",K114="N/A"),"N/A", IF(J114&gt;VALUE(MID(K114,1,2)), "No", IF(J114&lt;-1*VALUE(MID(K114,1,2)), "No", "Yes"))))</f>
        <v>Yes</v>
      </c>
    </row>
    <row r="115" spans="1:12" x14ac:dyDescent="0.2">
      <c r="A115" s="168" t="s">
        <v>635</v>
      </c>
      <c r="B115" s="22" t="s">
        <v>213</v>
      </c>
      <c r="C115" s="23">
        <v>3597</v>
      </c>
      <c r="D115" s="27" t="str">
        <f t="shared" si="11"/>
        <v>N/A</v>
      </c>
      <c r="E115" s="23">
        <v>3702</v>
      </c>
      <c r="F115" s="27" t="str">
        <f t="shared" si="12"/>
        <v>N/A</v>
      </c>
      <c r="G115" s="23">
        <v>7484</v>
      </c>
      <c r="H115" s="27" t="str">
        <f t="shared" si="13"/>
        <v>N/A</v>
      </c>
      <c r="I115" s="8">
        <v>2.919</v>
      </c>
      <c r="J115" s="8">
        <v>102.2</v>
      </c>
      <c r="K115" s="28" t="s">
        <v>734</v>
      </c>
      <c r="L115" s="105" t="str">
        <f t="shared" ref="L115:L119" si="15">IF(J115="Div by 0", "N/A", IF(OR(J115="N/A",K115="N/A"),"N/A", IF(J115&gt;VALUE(MID(K115,1,2)), "No", IF(J115&lt;-1*VALUE(MID(K115,1,2)), "No", "Yes"))))</f>
        <v>No</v>
      </c>
    </row>
    <row r="116" spans="1:12" ht="25.5" x14ac:dyDescent="0.2">
      <c r="A116" s="168" t="s">
        <v>1433</v>
      </c>
      <c r="B116" s="22" t="s">
        <v>213</v>
      </c>
      <c r="C116" s="29">
        <v>74.144842925000006</v>
      </c>
      <c r="D116" s="27" t="str">
        <f t="shared" si="11"/>
        <v>N/A</v>
      </c>
      <c r="E116" s="29">
        <v>81.588060507999998</v>
      </c>
      <c r="F116" s="27" t="str">
        <f t="shared" si="12"/>
        <v>N/A</v>
      </c>
      <c r="G116" s="29">
        <v>48.534072688000002</v>
      </c>
      <c r="H116" s="27" t="str">
        <f t="shared" si="13"/>
        <v>N/A</v>
      </c>
      <c r="I116" s="8">
        <v>10.039999999999999</v>
      </c>
      <c r="J116" s="8">
        <v>-40.5</v>
      </c>
      <c r="K116" s="28" t="s">
        <v>734</v>
      </c>
      <c r="L116" s="105" t="str">
        <f t="shared" si="15"/>
        <v>No</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734</v>
      </c>
      <c r="L119" s="105" t="str">
        <f t="shared" si="15"/>
        <v>N/A</v>
      </c>
    </row>
    <row r="120" spans="1:12" ht="25.5" x14ac:dyDescent="0.2">
      <c r="A120" s="168" t="s">
        <v>638</v>
      </c>
      <c r="B120" s="22" t="s">
        <v>213</v>
      </c>
      <c r="C120" s="29">
        <v>22987022</v>
      </c>
      <c r="D120" s="27" t="str">
        <f t="shared" si="11"/>
        <v>N/A</v>
      </c>
      <c r="E120" s="29">
        <v>9285253</v>
      </c>
      <c r="F120" s="27" t="str">
        <f t="shared" si="12"/>
        <v>N/A</v>
      </c>
      <c r="G120" s="29">
        <v>21254257</v>
      </c>
      <c r="H120" s="27" t="str">
        <f t="shared" si="13"/>
        <v>N/A</v>
      </c>
      <c r="I120" s="8">
        <v>-59.6</v>
      </c>
      <c r="J120" s="8">
        <v>128.9</v>
      </c>
      <c r="K120" s="28" t="s">
        <v>734</v>
      </c>
      <c r="L120" s="105" t="str">
        <f t="shared" ref="L120:L131" si="16">IF(J120="Div by 0", "N/A", IF(K120="N/A","N/A", IF(J120&gt;VALUE(MID(K120,1,2)), "No", IF(J120&lt;-1*VALUE(MID(K120,1,2)), "No", "Yes"))))</f>
        <v>No</v>
      </c>
    </row>
    <row r="121" spans="1:12" ht="25.5" x14ac:dyDescent="0.2">
      <c r="A121" s="168" t="s">
        <v>639</v>
      </c>
      <c r="B121" s="22" t="s">
        <v>213</v>
      </c>
      <c r="C121" s="23">
        <v>38941</v>
      </c>
      <c r="D121" s="27" t="str">
        <f t="shared" si="11"/>
        <v>N/A</v>
      </c>
      <c r="E121" s="23">
        <v>30989</v>
      </c>
      <c r="F121" s="27" t="str">
        <f t="shared" si="12"/>
        <v>N/A</v>
      </c>
      <c r="G121" s="23">
        <v>35967</v>
      </c>
      <c r="H121" s="27" t="str">
        <f t="shared" si="13"/>
        <v>N/A</v>
      </c>
      <c r="I121" s="8">
        <v>-20.399999999999999</v>
      </c>
      <c r="J121" s="8">
        <v>16.059999999999999</v>
      </c>
      <c r="K121" s="28" t="s">
        <v>734</v>
      </c>
      <c r="L121" s="105" t="str">
        <f t="shared" si="16"/>
        <v>Yes</v>
      </c>
    </row>
    <row r="122" spans="1:12" ht="25.5" x14ac:dyDescent="0.2">
      <c r="A122" s="168" t="s">
        <v>1435</v>
      </c>
      <c r="B122" s="22" t="s">
        <v>213</v>
      </c>
      <c r="C122" s="29">
        <v>590.30384428000002</v>
      </c>
      <c r="D122" s="27" t="str">
        <f t="shared" si="11"/>
        <v>N/A</v>
      </c>
      <c r="E122" s="29">
        <v>299.63061085999999</v>
      </c>
      <c r="F122" s="27" t="str">
        <f t="shared" si="12"/>
        <v>N/A</v>
      </c>
      <c r="G122" s="29">
        <v>590.93772068999999</v>
      </c>
      <c r="H122" s="27" t="str">
        <f t="shared" si="13"/>
        <v>N/A</v>
      </c>
      <c r="I122" s="8">
        <v>-49.2</v>
      </c>
      <c r="J122" s="8">
        <v>97.22</v>
      </c>
      <c r="K122" s="28" t="s">
        <v>734</v>
      </c>
      <c r="L122" s="105" t="str">
        <f t="shared" si="16"/>
        <v>No</v>
      </c>
    </row>
    <row r="123" spans="1:12" ht="25.5" x14ac:dyDescent="0.2">
      <c r="A123" s="168" t="s">
        <v>640</v>
      </c>
      <c r="B123" s="22" t="s">
        <v>213</v>
      </c>
      <c r="C123" s="29">
        <v>0</v>
      </c>
      <c r="D123" s="27" t="str">
        <f t="shared" ref="D123:D131" si="17">IF($B123="N/A","N/A",IF(C123&gt;10,"No",IF(C123&lt;-10,"No","Yes")))</f>
        <v>N/A</v>
      </c>
      <c r="E123" s="29">
        <v>54000</v>
      </c>
      <c r="F123" s="27" t="str">
        <f t="shared" ref="F123:F131" si="18">IF($B123="N/A","N/A",IF(E123&gt;10,"No",IF(E123&lt;-10,"No","Yes")))</f>
        <v>N/A</v>
      </c>
      <c r="G123" s="29">
        <v>76500</v>
      </c>
      <c r="H123" s="27" t="str">
        <f t="shared" ref="H123:H131" si="19">IF($B123="N/A","N/A",IF(G123&gt;10,"No",IF(G123&lt;-10,"No","Yes")))</f>
        <v>N/A</v>
      </c>
      <c r="I123" s="8" t="s">
        <v>1748</v>
      </c>
      <c r="J123" s="8">
        <v>41.67</v>
      </c>
      <c r="K123" s="28" t="s">
        <v>734</v>
      </c>
      <c r="L123" s="105" t="str">
        <f t="shared" si="16"/>
        <v>No</v>
      </c>
    </row>
    <row r="124" spans="1:12" x14ac:dyDescent="0.2">
      <c r="A124" s="168" t="s">
        <v>641</v>
      </c>
      <c r="B124" s="22" t="s">
        <v>213</v>
      </c>
      <c r="C124" s="23">
        <v>0</v>
      </c>
      <c r="D124" s="27" t="str">
        <f t="shared" si="17"/>
        <v>N/A</v>
      </c>
      <c r="E124" s="23">
        <v>90</v>
      </c>
      <c r="F124" s="27" t="str">
        <f t="shared" si="18"/>
        <v>N/A</v>
      </c>
      <c r="G124" s="23">
        <v>144</v>
      </c>
      <c r="H124" s="27" t="str">
        <f t="shared" si="19"/>
        <v>N/A</v>
      </c>
      <c r="I124" s="8" t="s">
        <v>1748</v>
      </c>
      <c r="J124" s="8">
        <v>60</v>
      </c>
      <c r="K124" s="28" t="s">
        <v>734</v>
      </c>
      <c r="L124" s="105" t="str">
        <f t="shared" si="16"/>
        <v>No</v>
      </c>
    </row>
    <row r="125" spans="1:12" ht="25.5" x14ac:dyDescent="0.2">
      <c r="A125" s="168" t="s">
        <v>1436</v>
      </c>
      <c r="B125" s="22" t="s">
        <v>213</v>
      </c>
      <c r="C125" s="29" t="s">
        <v>1748</v>
      </c>
      <c r="D125" s="27" t="str">
        <f t="shared" si="17"/>
        <v>N/A</v>
      </c>
      <c r="E125" s="29">
        <v>600</v>
      </c>
      <c r="F125" s="27" t="str">
        <f t="shared" si="18"/>
        <v>N/A</v>
      </c>
      <c r="G125" s="29">
        <v>531.25</v>
      </c>
      <c r="H125" s="27" t="str">
        <f t="shared" si="19"/>
        <v>N/A</v>
      </c>
      <c r="I125" s="8" t="s">
        <v>1748</v>
      </c>
      <c r="J125" s="8">
        <v>-11.5</v>
      </c>
      <c r="K125" s="28" t="s">
        <v>734</v>
      </c>
      <c r="L125" s="105" t="str">
        <f t="shared" si="16"/>
        <v>Yes</v>
      </c>
    </row>
    <row r="126" spans="1:12" ht="25.5" x14ac:dyDescent="0.2">
      <c r="A126" s="168" t="s">
        <v>642</v>
      </c>
      <c r="B126" s="22" t="s">
        <v>213</v>
      </c>
      <c r="C126" s="29">
        <v>972062</v>
      </c>
      <c r="D126" s="27" t="str">
        <f t="shared" si="17"/>
        <v>N/A</v>
      </c>
      <c r="E126" s="29">
        <v>141217</v>
      </c>
      <c r="F126" s="27" t="str">
        <f t="shared" si="18"/>
        <v>N/A</v>
      </c>
      <c r="G126" s="29">
        <v>199812</v>
      </c>
      <c r="H126" s="27" t="str">
        <f t="shared" si="19"/>
        <v>N/A</v>
      </c>
      <c r="I126" s="8">
        <v>-85.5</v>
      </c>
      <c r="J126" s="8">
        <v>41.49</v>
      </c>
      <c r="K126" s="28" t="s">
        <v>734</v>
      </c>
      <c r="L126" s="105" t="str">
        <f t="shared" si="16"/>
        <v>No</v>
      </c>
    </row>
    <row r="127" spans="1:12" x14ac:dyDescent="0.2">
      <c r="A127" s="168" t="s">
        <v>643</v>
      </c>
      <c r="B127" s="22" t="s">
        <v>213</v>
      </c>
      <c r="C127" s="23">
        <v>6453</v>
      </c>
      <c r="D127" s="27" t="str">
        <f t="shared" si="17"/>
        <v>N/A</v>
      </c>
      <c r="E127" s="23">
        <v>1400</v>
      </c>
      <c r="F127" s="27" t="str">
        <f t="shared" si="18"/>
        <v>N/A</v>
      </c>
      <c r="G127" s="23">
        <v>814</v>
      </c>
      <c r="H127" s="27" t="str">
        <f t="shared" si="19"/>
        <v>N/A</v>
      </c>
      <c r="I127" s="8">
        <v>-78.3</v>
      </c>
      <c r="J127" s="8">
        <v>-41.9</v>
      </c>
      <c r="K127" s="28" t="s">
        <v>734</v>
      </c>
      <c r="L127" s="105" t="str">
        <f t="shared" si="16"/>
        <v>No</v>
      </c>
    </row>
    <row r="128" spans="1:12" ht="25.5" x14ac:dyDescent="0.2">
      <c r="A128" s="168" t="s">
        <v>1437</v>
      </c>
      <c r="B128" s="22" t="s">
        <v>213</v>
      </c>
      <c r="C128" s="29">
        <v>150.63722300000001</v>
      </c>
      <c r="D128" s="27" t="str">
        <f t="shared" si="17"/>
        <v>N/A</v>
      </c>
      <c r="E128" s="29">
        <v>100.86928571</v>
      </c>
      <c r="F128" s="27" t="str">
        <f t="shared" si="18"/>
        <v>N/A</v>
      </c>
      <c r="G128" s="29">
        <v>245.46928747000001</v>
      </c>
      <c r="H128" s="27" t="str">
        <f t="shared" si="19"/>
        <v>N/A</v>
      </c>
      <c r="I128" s="8">
        <v>-33</v>
      </c>
      <c r="J128" s="8">
        <v>143.4</v>
      </c>
      <c r="K128" s="28" t="s">
        <v>734</v>
      </c>
      <c r="L128" s="105" t="str">
        <f t="shared" si="16"/>
        <v>No</v>
      </c>
    </row>
    <row r="129" spans="1:12" ht="25.5" x14ac:dyDescent="0.2">
      <c r="A129" s="168" t="s">
        <v>644</v>
      </c>
      <c r="B129" s="22" t="s">
        <v>213</v>
      </c>
      <c r="C129" s="29">
        <v>13037124</v>
      </c>
      <c r="D129" s="27" t="str">
        <f t="shared" si="17"/>
        <v>N/A</v>
      </c>
      <c r="E129" s="29">
        <v>13360301</v>
      </c>
      <c r="F129" s="27" t="str">
        <f t="shared" si="18"/>
        <v>N/A</v>
      </c>
      <c r="G129" s="29">
        <v>13809154</v>
      </c>
      <c r="H129" s="27" t="str">
        <f t="shared" si="19"/>
        <v>N/A</v>
      </c>
      <c r="I129" s="8">
        <v>2.4790000000000001</v>
      </c>
      <c r="J129" s="8">
        <v>3.36</v>
      </c>
      <c r="K129" s="28" t="s">
        <v>734</v>
      </c>
      <c r="L129" s="105" t="str">
        <f t="shared" si="16"/>
        <v>Yes</v>
      </c>
    </row>
    <row r="130" spans="1:12" x14ac:dyDescent="0.2">
      <c r="A130" s="168" t="s">
        <v>645</v>
      </c>
      <c r="B130" s="22" t="s">
        <v>213</v>
      </c>
      <c r="C130" s="23">
        <v>1891</v>
      </c>
      <c r="D130" s="27" t="str">
        <f t="shared" si="17"/>
        <v>N/A</v>
      </c>
      <c r="E130" s="23">
        <v>1926</v>
      </c>
      <c r="F130" s="27" t="str">
        <f t="shared" si="18"/>
        <v>N/A</v>
      </c>
      <c r="G130" s="23">
        <v>1950</v>
      </c>
      <c r="H130" s="27" t="str">
        <f t="shared" si="19"/>
        <v>N/A</v>
      </c>
      <c r="I130" s="8">
        <v>1.851</v>
      </c>
      <c r="J130" s="8">
        <v>1.246</v>
      </c>
      <c r="K130" s="28" t="s">
        <v>734</v>
      </c>
      <c r="L130" s="105" t="str">
        <f t="shared" si="16"/>
        <v>Yes</v>
      </c>
    </row>
    <row r="131" spans="1:12" ht="25.5" x14ac:dyDescent="0.2">
      <c r="A131" s="168" t="s">
        <v>1438</v>
      </c>
      <c r="B131" s="22" t="s">
        <v>213</v>
      </c>
      <c r="C131" s="29">
        <v>6894.3014278000001</v>
      </c>
      <c r="D131" s="27" t="str">
        <f t="shared" si="17"/>
        <v>N/A</v>
      </c>
      <c r="E131" s="29">
        <v>6936.8125649000003</v>
      </c>
      <c r="F131" s="27" t="str">
        <f t="shared" si="18"/>
        <v>N/A</v>
      </c>
      <c r="G131" s="29">
        <v>7081.6174358999997</v>
      </c>
      <c r="H131" s="27" t="str">
        <f t="shared" si="19"/>
        <v>N/A</v>
      </c>
      <c r="I131" s="8">
        <v>0.61660000000000004</v>
      </c>
      <c r="J131" s="8">
        <v>2.0870000000000002</v>
      </c>
      <c r="K131" s="28" t="s">
        <v>734</v>
      </c>
      <c r="L131" s="105" t="str">
        <f t="shared" si="16"/>
        <v>Yes</v>
      </c>
    </row>
    <row r="132" spans="1:12" x14ac:dyDescent="0.2">
      <c r="A132" s="168" t="s">
        <v>1439</v>
      </c>
      <c r="B132" s="22" t="s">
        <v>213</v>
      </c>
      <c r="C132" s="29">
        <v>221.27545892000001</v>
      </c>
      <c r="D132" s="27" t="str">
        <f t="shared" ref="D132:D143" si="20">IF($B132="N/A","N/A",IF(C132&gt;10,"No",IF(C132&lt;-10,"No","Yes")))</f>
        <v>N/A</v>
      </c>
      <c r="E132" s="29">
        <v>177.01083954000001</v>
      </c>
      <c r="F132" s="27" t="str">
        <f t="shared" ref="F132:F143" si="21">IF($B132="N/A","N/A",IF(E132&gt;10,"No",IF(E132&lt;-10,"No","Yes")))</f>
        <v>N/A</v>
      </c>
      <c r="G132" s="29">
        <v>162.95713456999999</v>
      </c>
      <c r="H132" s="27" t="str">
        <f t="shared" ref="H132:H143" si="22">IF($B132="N/A","N/A",IF(G132&gt;10,"No",IF(G132&lt;-10,"No","Yes")))</f>
        <v>N/A</v>
      </c>
      <c r="I132" s="8">
        <v>-20</v>
      </c>
      <c r="J132" s="8">
        <v>-7.94</v>
      </c>
      <c r="K132" s="28" t="s">
        <v>734</v>
      </c>
      <c r="L132" s="105" t="str">
        <f t="shared" ref="L132:L143" si="23">IF(J132="Div by 0", "N/A", IF(K132="N/A","N/A", IF(J132&gt;VALUE(MID(K132,1,2)), "No", IF(J132&lt;-1*VALUE(MID(K132,1,2)), "No", "Yes"))))</f>
        <v>Yes</v>
      </c>
    </row>
    <row r="133" spans="1:12" x14ac:dyDescent="0.2">
      <c r="A133" s="168" t="s">
        <v>1440</v>
      </c>
      <c r="B133" s="22" t="s">
        <v>213</v>
      </c>
      <c r="C133" s="29">
        <v>219.60560623000001</v>
      </c>
      <c r="D133" s="27" t="str">
        <f t="shared" si="20"/>
        <v>N/A</v>
      </c>
      <c r="E133" s="29">
        <v>173.21591040000001</v>
      </c>
      <c r="F133" s="27" t="str">
        <f t="shared" si="21"/>
        <v>N/A</v>
      </c>
      <c r="G133" s="29">
        <v>157.81583208999999</v>
      </c>
      <c r="H133" s="27" t="str">
        <f t="shared" si="22"/>
        <v>N/A</v>
      </c>
      <c r="I133" s="8">
        <v>-21.1</v>
      </c>
      <c r="J133" s="8">
        <v>-8.89</v>
      </c>
      <c r="K133" s="28" t="s">
        <v>734</v>
      </c>
      <c r="L133" s="105" t="str">
        <f t="shared" si="23"/>
        <v>Yes</v>
      </c>
    </row>
    <row r="134" spans="1:12" x14ac:dyDescent="0.2">
      <c r="A134" s="168" t="s">
        <v>1441</v>
      </c>
      <c r="B134" s="22" t="s">
        <v>213</v>
      </c>
      <c r="C134" s="29">
        <v>221.87640146999999</v>
      </c>
      <c r="D134" s="27" t="str">
        <f t="shared" si="20"/>
        <v>N/A</v>
      </c>
      <c r="E134" s="29">
        <v>178.66272624000001</v>
      </c>
      <c r="F134" s="27" t="str">
        <f t="shared" si="21"/>
        <v>N/A</v>
      </c>
      <c r="G134" s="29">
        <v>171.67267498999999</v>
      </c>
      <c r="H134" s="27" t="str">
        <f t="shared" si="22"/>
        <v>N/A</v>
      </c>
      <c r="I134" s="8">
        <v>-19.5</v>
      </c>
      <c r="J134" s="8">
        <v>-3.91</v>
      </c>
      <c r="K134" s="28" t="s">
        <v>734</v>
      </c>
      <c r="L134" s="105" t="str">
        <f t="shared" si="23"/>
        <v>Yes</v>
      </c>
    </row>
    <row r="135" spans="1:12" x14ac:dyDescent="0.2">
      <c r="A135" s="168" t="s">
        <v>1442</v>
      </c>
      <c r="B135" s="22" t="s">
        <v>213</v>
      </c>
      <c r="C135" s="29">
        <v>8621.8760906000007</v>
      </c>
      <c r="D135" s="27" t="str">
        <f t="shared" si="20"/>
        <v>N/A</v>
      </c>
      <c r="E135" s="29">
        <v>8327.4078291000005</v>
      </c>
      <c r="F135" s="27" t="str">
        <f t="shared" si="21"/>
        <v>N/A</v>
      </c>
      <c r="G135" s="29">
        <v>8626.0443321000002</v>
      </c>
      <c r="H135" s="27" t="str">
        <f t="shared" si="22"/>
        <v>N/A</v>
      </c>
      <c r="I135" s="8">
        <v>-3.42</v>
      </c>
      <c r="J135" s="8">
        <v>3.5859999999999999</v>
      </c>
      <c r="K135" s="28" t="s">
        <v>734</v>
      </c>
      <c r="L135" s="105" t="str">
        <f t="shared" si="23"/>
        <v>Yes</v>
      </c>
    </row>
    <row r="136" spans="1:12" x14ac:dyDescent="0.2">
      <c r="A136" s="168" t="s">
        <v>1443</v>
      </c>
      <c r="B136" s="22" t="s">
        <v>213</v>
      </c>
      <c r="C136" s="29">
        <v>10822.393284</v>
      </c>
      <c r="D136" s="27" t="str">
        <f t="shared" si="20"/>
        <v>N/A</v>
      </c>
      <c r="E136" s="29">
        <v>10940.262261</v>
      </c>
      <c r="F136" s="27" t="str">
        <f t="shared" si="21"/>
        <v>N/A</v>
      </c>
      <c r="G136" s="29">
        <v>11862.648729</v>
      </c>
      <c r="H136" s="27" t="str">
        <f t="shared" si="22"/>
        <v>N/A</v>
      </c>
      <c r="I136" s="8">
        <v>1.089</v>
      </c>
      <c r="J136" s="8">
        <v>8.4309999999999992</v>
      </c>
      <c r="K136" s="28" t="s">
        <v>734</v>
      </c>
      <c r="L136" s="105" t="str">
        <f t="shared" si="23"/>
        <v>Yes</v>
      </c>
    </row>
    <row r="137" spans="1:12" x14ac:dyDescent="0.2">
      <c r="A137" s="168" t="s">
        <v>1444</v>
      </c>
      <c r="B137" s="22" t="s">
        <v>213</v>
      </c>
      <c r="C137" s="29">
        <v>6237.6530487</v>
      </c>
      <c r="D137" s="27" t="str">
        <f t="shared" si="20"/>
        <v>N/A</v>
      </c>
      <c r="E137" s="29">
        <v>5589.2391590999996</v>
      </c>
      <c r="F137" s="27" t="str">
        <f t="shared" si="21"/>
        <v>N/A</v>
      </c>
      <c r="G137" s="29">
        <v>5798.8265048000003</v>
      </c>
      <c r="H137" s="27" t="str">
        <f t="shared" si="22"/>
        <v>N/A</v>
      </c>
      <c r="I137" s="8">
        <v>-10.4</v>
      </c>
      <c r="J137" s="8">
        <v>3.75</v>
      </c>
      <c r="K137" s="28" t="s">
        <v>734</v>
      </c>
      <c r="L137" s="105" t="str">
        <f t="shared" si="23"/>
        <v>Yes</v>
      </c>
    </row>
    <row r="138" spans="1:12" x14ac:dyDescent="0.2">
      <c r="A138" s="168" t="s">
        <v>1445</v>
      </c>
      <c r="B138" s="22" t="s">
        <v>213</v>
      </c>
      <c r="C138" s="29">
        <v>162.78058037</v>
      </c>
      <c r="D138" s="27" t="str">
        <f t="shared" si="20"/>
        <v>N/A</v>
      </c>
      <c r="E138" s="29">
        <v>103.23215558</v>
      </c>
      <c r="F138" s="27" t="str">
        <f t="shared" si="21"/>
        <v>N/A</v>
      </c>
      <c r="G138" s="29">
        <v>105.41584665000001</v>
      </c>
      <c r="H138" s="27" t="str">
        <f t="shared" si="22"/>
        <v>N/A</v>
      </c>
      <c r="I138" s="8">
        <v>-36.6</v>
      </c>
      <c r="J138" s="8">
        <v>2.1150000000000002</v>
      </c>
      <c r="K138" s="28" t="s">
        <v>734</v>
      </c>
      <c r="L138" s="105" t="str">
        <f t="shared" si="23"/>
        <v>Yes</v>
      </c>
    </row>
    <row r="139" spans="1:12" x14ac:dyDescent="0.2">
      <c r="A139" s="168" t="s">
        <v>1446</v>
      </c>
      <c r="B139" s="22" t="s">
        <v>213</v>
      </c>
      <c r="C139" s="29">
        <v>132.34740328999999</v>
      </c>
      <c r="D139" s="27" t="str">
        <f t="shared" si="20"/>
        <v>N/A</v>
      </c>
      <c r="E139" s="29">
        <v>82.878425477999997</v>
      </c>
      <c r="F139" s="27" t="str">
        <f t="shared" si="21"/>
        <v>N/A</v>
      </c>
      <c r="G139" s="29">
        <v>88.386952965000006</v>
      </c>
      <c r="H139" s="27" t="str">
        <f t="shared" si="22"/>
        <v>N/A</v>
      </c>
      <c r="I139" s="8">
        <v>-37.4</v>
      </c>
      <c r="J139" s="8">
        <v>6.6470000000000002</v>
      </c>
      <c r="K139" s="28" t="s">
        <v>734</v>
      </c>
      <c r="L139" s="105" t="str">
        <f t="shared" si="23"/>
        <v>Yes</v>
      </c>
    </row>
    <row r="140" spans="1:12" x14ac:dyDescent="0.2">
      <c r="A140" s="168" t="s">
        <v>1447</v>
      </c>
      <c r="B140" s="22" t="s">
        <v>213</v>
      </c>
      <c r="C140" s="29">
        <v>190.49473967</v>
      </c>
      <c r="D140" s="27" t="str">
        <f t="shared" si="20"/>
        <v>N/A</v>
      </c>
      <c r="E140" s="29">
        <v>120.85265837</v>
      </c>
      <c r="F140" s="27" t="str">
        <f t="shared" si="21"/>
        <v>N/A</v>
      </c>
      <c r="G140" s="29">
        <v>115.08856167</v>
      </c>
      <c r="H140" s="27" t="str">
        <f t="shared" si="22"/>
        <v>N/A</v>
      </c>
      <c r="I140" s="8">
        <v>-36.6</v>
      </c>
      <c r="J140" s="8">
        <v>-4.7699999999999996</v>
      </c>
      <c r="K140" s="28" t="s">
        <v>734</v>
      </c>
      <c r="L140" s="105" t="str">
        <f t="shared" si="23"/>
        <v>Yes</v>
      </c>
    </row>
    <row r="141" spans="1:12" x14ac:dyDescent="0.2">
      <c r="A141" s="168" t="s">
        <v>1448</v>
      </c>
      <c r="B141" s="22" t="s">
        <v>213</v>
      </c>
      <c r="C141" s="29">
        <v>5227.8030117999997</v>
      </c>
      <c r="D141" s="27" t="str">
        <f t="shared" si="20"/>
        <v>N/A</v>
      </c>
      <c r="E141" s="29">
        <v>5385.5143484999999</v>
      </c>
      <c r="F141" s="27" t="str">
        <f t="shared" si="21"/>
        <v>N/A</v>
      </c>
      <c r="G141" s="29">
        <v>5255.1370039000003</v>
      </c>
      <c r="H141" s="27" t="str">
        <f t="shared" si="22"/>
        <v>N/A</v>
      </c>
      <c r="I141" s="8">
        <v>3.0169999999999999</v>
      </c>
      <c r="J141" s="8">
        <v>-2.42</v>
      </c>
      <c r="K141" s="28" t="s">
        <v>734</v>
      </c>
      <c r="L141" s="105" t="str">
        <f t="shared" si="23"/>
        <v>Yes</v>
      </c>
    </row>
    <row r="142" spans="1:12" x14ac:dyDescent="0.2">
      <c r="A142" s="168" t="s">
        <v>1449</v>
      </c>
      <c r="B142" s="22" t="s">
        <v>213</v>
      </c>
      <c r="C142" s="29">
        <v>4287.9746610000002</v>
      </c>
      <c r="D142" s="27" t="str">
        <f t="shared" si="20"/>
        <v>N/A</v>
      </c>
      <c r="E142" s="29">
        <v>4466.4627099999998</v>
      </c>
      <c r="F142" s="27" t="str">
        <f t="shared" si="21"/>
        <v>N/A</v>
      </c>
      <c r="G142" s="29">
        <v>4372.8919537000002</v>
      </c>
      <c r="H142" s="27" t="str">
        <f t="shared" si="22"/>
        <v>N/A</v>
      </c>
      <c r="I142" s="8">
        <v>4.1630000000000003</v>
      </c>
      <c r="J142" s="8">
        <v>-2.09</v>
      </c>
      <c r="K142" s="28" t="s">
        <v>734</v>
      </c>
      <c r="L142" s="105" t="str">
        <f t="shared" si="23"/>
        <v>Yes</v>
      </c>
    </row>
    <row r="143" spans="1:12" x14ac:dyDescent="0.2">
      <c r="A143" s="168" t="s">
        <v>1450</v>
      </c>
      <c r="B143" s="22" t="s">
        <v>213</v>
      </c>
      <c r="C143" s="29">
        <v>6437.5154353999997</v>
      </c>
      <c r="D143" s="27" t="str">
        <f t="shared" si="20"/>
        <v>N/A</v>
      </c>
      <c r="E143" s="29">
        <v>6573.6272435999999</v>
      </c>
      <c r="F143" s="27" t="str">
        <f t="shared" si="21"/>
        <v>N/A</v>
      </c>
      <c r="G143" s="29">
        <v>6787.3334813000001</v>
      </c>
      <c r="H143" s="27" t="str">
        <f t="shared" si="22"/>
        <v>N/A</v>
      </c>
      <c r="I143" s="8">
        <v>2.1139999999999999</v>
      </c>
      <c r="J143" s="8">
        <v>3.2509999999999999</v>
      </c>
      <c r="K143" s="28" t="s">
        <v>734</v>
      </c>
      <c r="L143" s="105" t="str">
        <f t="shared" si="23"/>
        <v>Yes</v>
      </c>
    </row>
    <row r="144" spans="1:12" x14ac:dyDescent="0.2">
      <c r="A144" s="168" t="s">
        <v>89</v>
      </c>
      <c r="B144" s="22" t="s">
        <v>213</v>
      </c>
      <c r="C144" s="4">
        <v>11.193027152000001</v>
      </c>
      <c r="D144" s="27" t="str">
        <f t="shared" ref="D144:D161" si="24">IF($B144="N/A","N/A",IF(C144&gt;10,"No",IF(C144&lt;-10,"No","Yes")))</f>
        <v>N/A</v>
      </c>
      <c r="E144" s="4">
        <v>8.7402504906999994</v>
      </c>
      <c r="F144" s="27" t="str">
        <f t="shared" ref="F144:F161" si="25">IF($B144="N/A","N/A",IF(E144&gt;10,"No",IF(E144&lt;-10,"No","Yes")))</f>
        <v>N/A</v>
      </c>
      <c r="G144" s="4">
        <v>7.6214676739999998</v>
      </c>
      <c r="H144" s="27" t="str">
        <f t="shared" ref="H144:H161" si="26">IF($B144="N/A","N/A",IF(G144&gt;10,"No",IF(G144&lt;-10,"No","Yes")))</f>
        <v>N/A</v>
      </c>
      <c r="I144" s="8">
        <v>-21.9</v>
      </c>
      <c r="J144" s="8">
        <v>-12.8</v>
      </c>
      <c r="K144" s="28" t="s">
        <v>734</v>
      </c>
      <c r="L144" s="105" t="str">
        <f t="shared" ref="L144:L161" si="27">IF(J144="Div by 0", "N/A", IF(K144="N/A","N/A", IF(J144&gt;VALUE(MID(K144,1,2)), "No", IF(J144&lt;-1*VALUE(MID(K144,1,2)), "No", "Yes"))))</f>
        <v>Yes</v>
      </c>
    </row>
    <row r="145" spans="1:12" x14ac:dyDescent="0.2">
      <c r="A145" s="168" t="s">
        <v>474</v>
      </c>
      <c r="B145" s="22" t="s">
        <v>213</v>
      </c>
      <c r="C145" s="4">
        <v>13.124704270000001</v>
      </c>
      <c r="D145" s="27" t="str">
        <f t="shared" si="24"/>
        <v>N/A</v>
      </c>
      <c r="E145" s="4">
        <v>10.91858141</v>
      </c>
      <c r="F145" s="27" t="str">
        <f t="shared" si="25"/>
        <v>N/A</v>
      </c>
      <c r="G145" s="4">
        <v>9.8695964334999999</v>
      </c>
      <c r="H145" s="27" t="str">
        <f t="shared" si="26"/>
        <v>N/A</v>
      </c>
      <c r="I145" s="8">
        <v>-16.8</v>
      </c>
      <c r="J145" s="8">
        <v>-9.61</v>
      </c>
      <c r="K145" s="28" t="s">
        <v>734</v>
      </c>
      <c r="L145" s="105" t="str">
        <f t="shared" si="27"/>
        <v>Yes</v>
      </c>
    </row>
    <row r="146" spans="1:12" x14ac:dyDescent="0.2">
      <c r="A146" s="168" t="s">
        <v>475</v>
      </c>
      <c r="B146" s="22" t="s">
        <v>213</v>
      </c>
      <c r="C146" s="4">
        <v>9.0654277377000003</v>
      </c>
      <c r="D146" s="27" t="str">
        <f t="shared" si="24"/>
        <v>N/A</v>
      </c>
      <c r="E146" s="4">
        <v>6.4196832579000001</v>
      </c>
      <c r="F146" s="27" t="str">
        <f t="shared" si="25"/>
        <v>N/A</v>
      </c>
      <c r="G146" s="4">
        <v>5.4711774128000004</v>
      </c>
      <c r="H146" s="27" t="str">
        <f t="shared" si="26"/>
        <v>N/A</v>
      </c>
      <c r="I146" s="8">
        <v>-29.2</v>
      </c>
      <c r="J146" s="8">
        <v>-14.8</v>
      </c>
      <c r="K146" s="28" t="s">
        <v>734</v>
      </c>
      <c r="L146" s="105" t="str">
        <f t="shared" si="27"/>
        <v>Yes</v>
      </c>
    </row>
    <row r="147" spans="1:12" x14ac:dyDescent="0.2">
      <c r="A147" s="168" t="s">
        <v>1451</v>
      </c>
      <c r="B147" s="22" t="s">
        <v>213</v>
      </c>
      <c r="C147" s="4">
        <v>23.880610037</v>
      </c>
      <c r="D147" s="27" t="str">
        <f t="shared" si="24"/>
        <v>N/A</v>
      </c>
      <c r="E147" s="4">
        <v>22.157659769999999</v>
      </c>
      <c r="F147" s="27" t="str">
        <f t="shared" si="25"/>
        <v>N/A</v>
      </c>
      <c r="G147" s="4">
        <v>22.211231816000002</v>
      </c>
      <c r="H147" s="27" t="str">
        <f t="shared" si="26"/>
        <v>N/A</v>
      </c>
      <c r="I147" s="8">
        <v>-7.21</v>
      </c>
      <c r="J147" s="8">
        <v>0.24179999999999999</v>
      </c>
      <c r="K147" s="28" t="s">
        <v>734</v>
      </c>
      <c r="L147" s="105" t="str">
        <f t="shared" si="27"/>
        <v>Yes</v>
      </c>
    </row>
    <row r="148" spans="1:12" x14ac:dyDescent="0.2">
      <c r="A148" s="168" t="s">
        <v>1452</v>
      </c>
      <c r="B148" s="22" t="s">
        <v>213</v>
      </c>
      <c r="C148" s="4">
        <v>33.200084844000003</v>
      </c>
      <c r="D148" s="27" t="str">
        <f t="shared" si="24"/>
        <v>N/A</v>
      </c>
      <c r="E148" s="4">
        <v>32.722707675999999</v>
      </c>
      <c r="F148" s="27" t="str">
        <f t="shared" si="25"/>
        <v>N/A</v>
      </c>
      <c r="G148" s="4">
        <v>33.854836286000001</v>
      </c>
      <c r="H148" s="27" t="str">
        <f t="shared" si="26"/>
        <v>N/A</v>
      </c>
      <c r="I148" s="8">
        <v>-1.44</v>
      </c>
      <c r="J148" s="8">
        <v>3.46</v>
      </c>
      <c r="K148" s="28" t="s">
        <v>734</v>
      </c>
      <c r="L148" s="105" t="str">
        <f t="shared" si="27"/>
        <v>Yes</v>
      </c>
    </row>
    <row r="149" spans="1:12" x14ac:dyDescent="0.2">
      <c r="A149" s="168" t="s">
        <v>1453</v>
      </c>
      <c r="B149" s="22" t="s">
        <v>213</v>
      </c>
      <c r="C149" s="4">
        <v>13.475272616</v>
      </c>
      <c r="D149" s="27" t="str">
        <f t="shared" si="24"/>
        <v>N/A</v>
      </c>
      <c r="E149" s="4">
        <v>10.744720965000001</v>
      </c>
      <c r="F149" s="27" t="str">
        <f t="shared" si="25"/>
        <v>N/A</v>
      </c>
      <c r="G149" s="4">
        <v>10.986741802999999</v>
      </c>
      <c r="H149" s="27" t="str">
        <f t="shared" si="26"/>
        <v>N/A</v>
      </c>
      <c r="I149" s="8">
        <v>-20.3</v>
      </c>
      <c r="J149" s="8">
        <v>2.2519999999999998</v>
      </c>
      <c r="K149" s="28" t="s">
        <v>734</v>
      </c>
      <c r="L149" s="105" t="str">
        <f t="shared" si="27"/>
        <v>Yes</v>
      </c>
    </row>
    <row r="150" spans="1:12" x14ac:dyDescent="0.2">
      <c r="A150" s="168" t="s">
        <v>90</v>
      </c>
      <c r="B150" s="22" t="s">
        <v>213</v>
      </c>
      <c r="C150" s="4">
        <v>39.061736580999998</v>
      </c>
      <c r="D150" s="27" t="str">
        <f t="shared" si="24"/>
        <v>N/A</v>
      </c>
      <c r="E150" s="4">
        <v>24.165754686</v>
      </c>
      <c r="F150" s="27" t="str">
        <f t="shared" si="25"/>
        <v>N/A</v>
      </c>
      <c r="G150" s="4">
        <v>20.806828453000001</v>
      </c>
      <c r="H150" s="27" t="str">
        <f t="shared" si="26"/>
        <v>N/A</v>
      </c>
      <c r="I150" s="8">
        <v>-38.1</v>
      </c>
      <c r="J150" s="8">
        <v>-13.9</v>
      </c>
      <c r="K150" s="28" t="s">
        <v>734</v>
      </c>
      <c r="L150" s="105" t="str">
        <f t="shared" si="27"/>
        <v>Yes</v>
      </c>
    </row>
    <row r="151" spans="1:12" x14ac:dyDescent="0.2">
      <c r="A151" s="168" t="s">
        <v>476</v>
      </c>
      <c r="B151" s="22" t="s">
        <v>213</v>
      </c>
      <c r="C151" s="4">
        <v>39.861965441999999</v>
      </c>
      <c r="D151" s="27" t="str">
        <f t="shared" si="24"/>
        <v>N/A</v>
      </c>
      <c r="E151" s="4">
        <v>26.928095937999998</v>
      </c>
      <c r="F151" s="27" t="str">
        <f t="shared" si="25"/>
        <v>N/A</v>
      </c>
      <c r="G151" s="4">
        <v>24.464443739</v>
      </c>
      <c r="H151" s="27" t="str">
        <f t="shared" si="26"/>
        <v>N/A</v>
      </c>
      <c r="I151" s="8">
        <v>-32.4</v>
      </c>
      <c r="J151" s="8">
        <v>-9.15</v>
      </c>
      <c r="K151" s="28" t="s">
        <v>734</v>
      </c>
      <c r="L151" s="105" t="str">
        <f t="shared" si="27"/>
        <v>Yes</v>
      </c>
    </row>
    <row r="152" spans="1:12" x14ac:dyDescent="0.2">
      <c r="A152" s="168" t="s">
        <v>477</v>
      </c>
      <c r="B152" s="22" t="s">
        <v>213</v>
      </c>
      <c r="C152" s="4">
        <v>38.590462295000002</v>
      </c>
      <c r="D152" s="27" t="str">
        <f t="shared" si="24"/>
        <v>N/A</v>
      </c>
      <c r="E152" s="4">
        <v>21.323529411999999</v>
      </c>
      <c r="F152" s="27" t="str">
        <f t="shared" si="25"/>
        <v>N/A</v>
      </c>
      <c r="G152" s="4">
        <v>18.036551711000001</v>
      </c>
      <c r="H152" s="27" t="str">
        <f t="shared" si="26"/>
        <v>N/A</v>
      </c>
      <c r="I152" s="8">
        <v>-44.7</v>
      </c>
      <c r="J152" s="8">
        <v>-15.4</v>
      </c>
      <c r="K152" s="28" t="s">
        <v>734</v>
      </c>
      <c r="L152" s="105" t="str">
        <f t="shared" si="27"/>
        <v>Yes</v>
      </c>
    </row>
    <row r="153" spans="1:12" x14ac:dyDescent="0.2">
      <c r="A153" s="168" t="s">
        <v>117</v>
      </c>
      <c r="B153" s="22" t="s">
        <v>213</v>
      </c>
      <c r="C153" s="4">
        <v>87.779193132000003</v>
      </c>
      <c r="D153" s="27" t="str">
        <f t="shared" si="24"/>
        <v>N/A</v>
      </c>
      <c r="E153" s="4">
        <v>87.697812983000006</v>
      </c>
      <c r="F153" s="27" t="str">
        <f t="shared" si="25"/>
        <v>N/A</v>
      </c>
      <c r="G153" s="4">
        <v>85.835735115999995</v>
      </c>
      <c r="H153" s="27" t="str">
        <f t="shared" si="26"/>
        <v>N/A</v>
      </c>
      <c r="I153" s="8">
        <v>-9.2999999999999999E-2</v>
      </c>
      <c r="J153" s="8">
        <v>-2.12</v>
      </c>
      <c r="K153" s="28" t="s">
        <v>734</v>
      </c>
      <c r="L153" s="105" t="str">
        <f t="shared" si="27"/>
        <v>Yes</v>
      </c>
    </row>
    <row r="154" spans="1:12" x14ac:dyDescent="0.2">
      <c r="A154" s="168" t="s">
        <v>478</v>
      </c>
      <c r="B154" s="22" t="s">
        <v>213</v>
      </c>
      <c r="C154" s="4">
        <v>88.110427646000005</v>
      </c>
      <c r="D154" s="27" t="str">
        <f t="shared" si="24"/>
        <v>N/A</v>
      </c>
      <c r="E154" s="4">
        <v>88.772526800999998</v>
      </c>
      <c r="F154" s="27" t="str">
        <f t="shared" si="25"/>
        <v>N/A</v>
      </c>
      <c r="G154" s="4">
        <v>88.671085805999994</v>
      </c>
      <c r="H154" s="27" t="str">
        <f t="shared" si="26"/>
        <v>N/A</v>
      </c>
      <c r="I154" s="8">
        <v>0.75139999999999996</v>
      </c>
      <c r="J154" s="8">
        <v>-0.114</v>
      </c>
      <c r="K154" s="28" t="s">
        <v>734</v>
      </c>
      <c r="L154" s="105" t="str">
        <f t="shared" si="27"/>
        <v>Yes</v>
      </c>
    </row>
    <row r="155" spans="1:12" x14ac:dyDescent="0.2">
      <c r="A155" s="168" t="s">
        <v>479</v>
      </c>
      <c r="B155" s="22" t="s">
        <v>213</v>
      </c>
      <c r="C155" s="4">
        <v>87.966518199999996</v>
      </c>
      <c r="D155" s="27" t="str">
        <f t="shared" si="24"/>
        <v>N/A</v>
      </c>
      <c r="E155" s="4">
        <v>87.530165913000005</v>
      </c>
      <c r="F155" s="27" t="str">
        <f t="shared" si="25"/>
        <v>N/A</v>
      </c>
      <c r="G155" s="4">
        <v>87.224270027000003</v>
      </c>
      <c r="H155" s="27" t="str">
        <f t="shared" si="26"/>
        <v>N/A</v>
      </c>
      <c r="I155" s="8">
        <v>-0.496</v>
      </c>
      <c r="J155" s="8">
        <v>-0.34899999999999998</v>
      </c>
      <c r="K155" s="28" t="s">
        <v>734</v>
      </c>
      <c r="L155" s="105" t="str">
        <f t="shared" si="27"/>
        <v>Yes</v>
      </c>
    </row>
    <row r="156" spans="1:12" x14ac:dyDescent="0.2">
      <c r="A156" s="168" t="s">
        <v>1454</v>
      </c>
      <c r="B156" s="22" t="s">
        <v>213</v>
      </c>
      <c r="C156" s="23">
        <v>0.62919946999999998</v>
      </c>
      <c r="D156" s="27" t="str">
        <f t="shared" si="24"/>
        <v>N/A</v>
      </c>
      <c r="E156" s="23">
        <v>0.7368577959</v>
      </c>
      <c r="F156" s="27" t="str">
        <f t="shared" si="25"/>
        <v>N/A</v>
      </c>
      <c r="G156" s="23">
        <v>0.69523383309999998</v>
      </c>
      <c r="H156" s="27" t="str">
        <f t="shared" si="26"/>
        <v>N/A</v>
      </c>
      <c r="I156" s="8">
        <v>17.11</v>
      </c>
      <c r="J156" s="8">
        <v>-5.65</v>
      </c>
      <c r="K156" s="28" t="s">
        <v>734</v>
      </c>
      <c r="L156" s="105" t="str">
        <f t="shared" si="27"/>
        <v>Yes</v>
      </c>
    </row>
    <row r="157" spans="1:12" x14ac:dyDescent="0.2">
      <c r="A157" s="168" t="s">
        <v>1455</v>
      </c>
      <c r="B157" s="22" t="s">
        <v>213</v>
      </c>
      <c r="C157" s="23">
        <v>0.28878667330000002</v>
      </c>
      <c r="D157" s="27" t="str">
        <f t="shared" si="24"/>
        <v>N/A</v>
      </c>
      <c r="E157" s="23">
        <v>0.29909228440000002</v>
      </c>
      <c r="F157" s="27" t="str">
        <f t="shared" si="25"/>
        <v>N/A</v>
      </c>
      <c r="G157" s="23">
        <v>0.2498731179</v>
      </c>
      <c r="H157" s="27" t="str">
        <f t="shared" si="26"/>
        <v>N/A</v>
      </c>
      <c r="I157" s="8">
        <v>3.569</v>
      </c>
      <c r="J157" s="8">
        <v>-16.5</v>
      </c>
      <c r="K157" s="28" t="s">
        <v>734</v>
      </c>
      <c r="L157" s="105" t="str">
        <f t="shared" si="27"/>
        <v>Yes</v>
      </c>
    </row>
    <row r="158" spans="1:12" x14ac:dyDescent="0.2">
      <c r="A158" s="168" t="s">
        <v>1456</v>
      </c>
      <c r="B158" s="22" t="s">
        <v>213</v>
      </c>
      <c r="C158" s="23">
        <v>1.1620076238999999</v>
      </c>
      <c r="D158" s="27" t="str">
        <f t="shared" si="24"/>
        <v>N/A</v>
      </c>
      <c r="E158" s="23">
        <v>1.4975036711</v>
      </c>
      <c r="F158" s="27" t="str">
        <f t="shared" si="25"/>
        <v>N/A</v>
      </c>
      <c r="G158" s="23">
        <v>1.4768959436</v>
      </c>
      <c r="H158" s="27" t="str">
        <f t="shared" si="26"/>
        <v>N/A</v>
      </c>
      <c r="I158" s="8">
        <v>28.87</v>
      </c>
      <c r="J158" s="8">
        <v>-1.38</v>
      </c>
      <c r="K158" s="28" t="s">
        <v>734</v>
      </c>
      <c r="L158" s="105" t="str">
        <f t="shared" si="27"/>
        <v>Yes</v>
      </c>
    </row>
    <row r="159" spans="1:12" x14ac:dyDescent="0.2">
      <c r="A159" s="168" t="s">
        <v>1457</v>
      </c>
      <c r="B159" s="22" t="s">
        <v>213</v>
      </c>
      <c r="C159" s="23">
        <v>250.90175733000001</v>
      </c>
      <c r="D159" s="27" t="str">
        <f t="shared" si="24"/>
        <v>N/A</v>
      </c>
      <c r="E159" s="23">
        <v>261.94829680999999</v>
      </c>
      <c r="F159" s="27" t="str">
        <f t="shared" si="25"/>
        <v>N/A</v>
      </c>
      <c r="G159" s="23">
        <v>262.77230498</v>
      </c>
      <c r="H159" s="27" t="str">
        <f t="shared" si="26"/>
        <v>N/A</v>
      </c>
      <c r="I159" s="8">
        <v>4.4029999999999996</v>
      </c>
      <c r="J159" s="8">
        <v>0.31459999999999999</v>
      </c>
      <c r="K159" s="28" t="s">
        <v>734</v>
      </c>
      <c r="L159" s="105" t="str">
        <f t="shared" si="27"/>
        <v>Yes</v>
      </c>
    </row>
    <row r="160" spans="1:12" x14ac:dyDescent="0.2">
      <c r="A160" s="168" t="s">
        <v>1458</v>
      </c>
      <c r="B160" s="22" t="s">
        <v>213</v>
      </c>
      <c r="C160" s="23">
        <v>252.90623156999999</v>
      </c>
      <c r="D160" s="27" t="str">
        <f t="shared" si="24"/>
        <v>N/A</v>
      </c>
      <c r="E160" s="23">
        <v>251.36577485999999</v>
      </c>
      <c r="F160" s="27" t="str">
        <f t="shared" si="25"/>
        <v>N/A</v>
      </c>
      <c r="G160" s="23">
        <v>252.96458867999999</v>
      </c>
      <c r="H160" s="27" t="str">
        <f t="shared" si="26"/>
        <v>N/A</v>
      </c>
      <c r="I160" s="8">
        <v>-0.60899999999999999</v>
      </c>
      <c r="J160" s="8">
        <v>0.6361</v>
      </c>
      <c r="K160" s="28" t="s">
        <v>734</v>
      </c>
      <c r="L160" s="105" t="str">
        <f t="shared" si="27"/>
        <v>Yes</v>
      </c>
    </row>
    <row r="161" spans="1:12" x14ac:dyDescent="0.2">
      <c r="A161" s="168" t="s">
        <v>1459</v>
      </c>
      <c r="B161" s="22" t="s">
        <v>213</v>
      </c>
      <c r="C161" s="23">
        <v>245.23336657999999</v>
      </c>
      <c r="D161" s="27" t="str">
        <f t="shared" si="24"/>
        <v>N/A</v>
      </c>
      <c r="E161" s="23">
        <v>298.82558344</v>
      </c>
      <c r="F161" s="27" t="str">
        <f t="shared" si="25"/>
        <v>N/A</v>
      </c>
      <c r="G161" s="23">
        <v>300.66871596999999</v>
      </c>
      <c r="H161" s="27" t="str">
        <f t="shared" si="26"/>
        <v>N/A</v>
      </c>
      <c r="I161" s="8">
        <v>21.85</v>
      </c>
      <c r="J161" s="8">
        <v>0.61680000000000001</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11</v>
      </c>
      <c r="F163" s="27" t="str">
        <f t="shared" si="29"/>
        <v>N/A</v>
      </c>
      <c r="G163" s="23">
        <v>11</v>
      </c>
      <c r="H163" s="27" t="str">
        <f t="shared" si="30"/>
        <v>N/A</v>
      </c>
      <c r="I163" s="8" t="s">
        <v>1748</v>
      </c>
      <c r="J163" s="8">
        <v>0</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401</v>
      </c>
      <c r="D165" s="27" t="str">
        <f t="shared" si="28"/>
        <v>N/A</v>
      </c>
      <c r="E165" s="23">
        <v>260</v>
      </c>
      <c r="F165" s="27" t="str">
        <f t="shared" si="29"/>
        <v>N/A</v>
      </c>
      <c r="G165" s="23">
        <v>254</v>
      </c>
      <c r="H165" s="27" t="str">
        <f t="shared" si="30"/>
        <v>N/A</v>
      </c>
      <c r="I165" s="8">
        <v>-35.200000000000003</v>
      </c>
      <c r="J165" s="8">
        <v>-2.31</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11</v>
      </c>
      <c r="D167" s="27" t="str">
        <f t="shared" si="28"/>
        <v>N/A</v>
      </c>
      <c r="E167" s="23">
        <v>11</v>
      </c>
      <c r="F167" s="27" t="str">
        <f t="shared" si="29"/>
        <v>N/A</v>
      </c>
      <c r="G167" s="23">
        <v>11</v>
      </c>
      <c r="H167" s="27" t="str">
        <f t="shared" si="30"/>
        <v>N/A</v>
      </c>
      <c r="I167" s="8">
        <v>-33.299999999999997</v>
      </c>
      <c r="J167" s="8">
        <v>50</v>
      </c>
      <c r="K167" s="10" t="s">
        <v>213</v>
      </c>
      <c r="L167" s="105" t="str">
        <f t="shared" si="31"/>
        <v>N/A</v>
      </c>
    </row>
    <row r="168" spans="1:12" x14ac:dyDescent="0.2">
      <c r="A168" s="168" t="s">
        <v>125</v>
      </c>
      <c r="B168" s="22" t="s">
        <v>213</v>
      </c>
      <c r="C168" s="29">
        <v>304610</v>
      </c>
      <c r="D168" s="27" t="str">
        <f t="shared" si="28"/>
        <v>N/A</v>
      </c>
      <c r="E168" s="29">
        <v>684043</v>
      </c>
      <c r="F168" s="27" t="str">
        <f t="shared" si="29"/>
        <v>N/A</v>
      </c>
      <c r="G168" s="29">
        <v>711633</v>
      </c>
      <c r="H168" s="27" t="str">
        <f t="shared" si="30"/>
        <v>N/A</v>
      </c>
      <c r="I168" s="8">
        <v>124.6</v>
      </c>
      <c r="J168" s="8">
        <v>4.0330000000000004</v>
      </c>
      <c r="K168" s="10" t="s">
        <v>213</v>
      </c>
      <c r="L168" s="105" t="str">
        <f t="shared" si="31"/>
        <v>N/A</v>
      </c>
    </row>
    <row r="169" spans="1:12" x14ac:dyDescent="0.2">
      <c r="A169" s="168" t="s">
        <v>1596</v>
      </c>
      <c r="B169" s="22" t="s">
        <v>213</v>
      </c>
      <c r="C169" s="29">
        <v>124968</v>
      </c>
      <c r="D169" s="27" t="str">
        <f t="shared" si="28"/>
        <v>N/A</v>
      </c>
      <c r="E169" s="29">
        <v>160821</v>
      </c>
      <c r="F169" s="27" t="str">
        <f t="shared" si="29"/>
        <v>N/A</v>
      </c>
      <c r="G169" s="29">
        <v>179821</v>
      </c>
      <c r="H169" s="27" t="str">
        <f t="shared" si="30"/>
        <v>N/A</v>
      </c>
      <c r="I169" s="8">
        <v>28.69</v>
      </c>
      <c r="J169" s="8">
        <v>11.81</v>
      </c>
      <c r="K169" s="10" t="s">
        <v>213</v>
      </c>
      <c r="L169" s="105" t="str">
        <f t="shared" si="31"/>
        <v>N/A</v>
      </c>
    </row>
    <row r="170" spans="1:12" x14ac:dyDescent="0.2">
      <c r="A170" s="168" t="s">
        <v>1353</v>
      </c>
      <c r="B170" s="22" t="s">
        <v>213</v>
      </c>
      <c r="C170" s="29">
        <v>293719</v>
      </c>
      <c r="D170" s="27" t="str">
        <f t="shared" si="28"/>
        <v>N/A</v>
      </c>
      <c r="E170" s="29">
        <v>292916</v>
      </c>
      <c r="F170" s="27" t="str">
        <f t="shared" si="29"/>
        <v>N/A</v>
      </c>
      <c r="G170" s="29">
        <v>278074</v>
      </c>
      <c r="H170" s="27" t="str">
        <f t="shared" si="30"/>
        <v>N/A</v>
      </c>
      <c r="I170" s="8">
        <v>-0.27300000000000002</v>
      </c>
      <c r="J170" s="8">
        <v>-5.07</v>
      </c>
      <c r="K170" s="10" t="s">
        <v>213</v>
      </c>
      <c r="L170" s="105" t="str">
        <f t="shared" si="31"/>
        <v>N/A</v>
      </c>
    </row>
    <row r="171" spans="1:12" x14ac:dyDescent="0.2">
      <c r="A171" s="168" t="s">
        <v>1590</v>
      </c>
      <c r="B171" s="22" t="s">
        <v>213</v>
      </c>
      <c r="C171" s="29">
        <v>76588</v>
      </c>
      <c r="D171" s="27" t="str">
        <f t="shared" si="28"/>
        <v>N/A</v>
      </c>
      <c r="E171" s="29">
        <v>156948</v>
      </c>
      <c r="F171" s="27" t="str">
        <f t="shared" si="29"/>
        <v>N/A</v>
      </c>
      <c r="G171" s="29">
        <v>153146</v>
      </c>
      <c r="H171" s="27" t="str">
        <f t="shared" si="30"/>
        <v>N/A</v>
      </c>
      <c r="I171" s="8">
        <v>104.9</v>
      </c>
      <c r="J171" s="8">
        <v>-2.42</v>
      </c>
      <c r="K171" s="10" t="s">
        <v>213</v>
      </c>
      <c r="L171" s="105" t="str">
        <f t="shared" si="31"/>
        <v>N/A</v>
      </c>
    </row>
    <row r="172" spans="1:12" x14ac:dyDescent="0.2">
      <c r="A172" s="168" t="s">
        <v>1591</v>
      </c>
      <c r="B172" s="22" t="s">
        <v>213</v>
      </c>
      <c r="C172" s="29">
        <v>287149</v>
      </c>
      <c r="D172" s="27" t="str">
        <f t="shared" si="28"/>
        <v>N/A</v>
      </c>
      <c r="E172" s="29">
        <v>684005</v>
      </c>
      <c r="F172" s="27" t="str">
        <f t="shared" si="29"/>
        <v>N/A</v>
      </c>
      <c r="G172" s="29">
        <v>711633</v>
      </c>
      <c r="H172" s="27" t="str">
        <f t="shared" si="30"/>
        <v>N/A</v>
      </c>
      <c r="I172" s="8">
        <v>138.19999999999999</v>
      </c>
      <c r="J172" s="8">
        <v>4.0389999999999997</v>
      </c>
      <c r="K172" s="10" t="s">
        <v>213</v>
      </c>
      <c r="L172" s="105" t="str">
        <f t="shared" si="31"/>
        <v>N/A</v>
      </c>
    </row>
    <row r="173" spans="1:12" ht="25.5" x14ac:dyDescent="0.2">
      <c r="A173" s="168" t="s">
        <v>1354</v>
      </c>
      <c r="B173" s="22" t="s">
        <v>213</v>
      </c>
      <c r="C173" s="29">
        <v>102945</v>
      </c>
      <c r="D173" s="27" t="str">
        <f t="shared" ref="D173:D187" si="32">IF($B173="N/A","N/A",IF(C173&gt;10,"No",IF(C173&lt;-10,"No","Yes")))</f>
        <v>N/A</v>
      </c>
      <c r="E173" s="29">
        <v>85329</v>
      </c>
      <c r="F173" s="27" t="str">
        <f t="shared" ref="F173:F187" si="33">IF($B173="N/A","N/A",IF(E173&gt;10,"No",IF(E173&lt;-10,"No","Yes")))</f>
        <v>N/A</v>
      </c>
      <c r="G173" s="29">
        <v>82435</v>
      </c>
      <c r="H173" s="27" t="str">
        <f t="shared" ref="H173:H187" si="34">IF($B173="N/A","N/A",IF(G173&gt;10,"No",IF(G173&lt;-10,"No","Yes")))</f>
        <v>N/A</v>
      </c>
      <c r="I173" s="8">
        <v>-17.100000000000001</v>
      </c>
      <c r="J173" s="8">
        <v>-3.39</v>
      </c>
      <c r="K173" s="28" t="s">
        <v>734</v>
      </c>
      <c r="L173" s="105" t="str">
        <f t="shared" ref="L173:L187" si="35">IF(J173="Div by 0", "N/A", IF(K173="N/A","N/A", IF(J173&gt;VALUE(MID(K173,1,2)), "No", IF(J173&lt;-1*VALUE(MID(K173,1,2)), "No", "Yes"))))</f>
        <v>Yes</v>
      </c>
    </row>
    <row r="174" spans="1:12" x14ac:dyDescent="0.2">
      <c r="A174" s="168" t="s">
        <v>646</v>
      </c>
      <c r="B174" s="22" t="s">
        <v>213</v>
      </c>
      <c r="C174" s="23">
        <v>511</v>
      </c>
      <c r="D174" s="27" t="str">
        <f t="shared" si="32"/>
        <v>N/A</v>
      </c>
      <c r="E174" s="23">
        <v>414</v>
      </c>
      <c r="F174" s="27" t="str">
        <f t="shared" si="33"/>
        <v>N/A</v>
      </c>
      <c r="G174" s="23">
        <v>423</v>
      </c>
      <c r="H174" s="27" t="str">
        <f t="shared" si="34"/>
        <v>N/A</v>
      </c>
      <c r="I174" s="8">
        <v>-19</v>
      </c>
      <c r="J174" s="8">
        <v>2.1739999999999999</v>
      </c>
      <c r="K174" s="28" t="s">
        <v>734</v>
      </c>
      <c r="L174" s="105" t="str">
        <f t="shared" si="35"/>
        <v>Yes</v>
      </c>
    </row>
    <row r="175" spans="1:12" ht="25.5" x14ac:dyDescent="0.2">
      <c r="A175" s="168" t="s">
        <v>1355</v>
      </c>
      <c r="B175" s="22" t="s">
        <v>213</v>
      </c>
      <c r="C175" s="29">
        <v>201.45792564000001</v>
      </c>
      <c r="D175" s="27" t="str">
        <f t="shared" si="32"/>
        <v>N/A</v>
      </c>
      <c r="E175" s="29">
        <v>206.10869564999999</v>
      </c>
      <c r="F175" s="27" t="str">
        <f t="shared" si="33"/>
        <v>N/A</v>
      </c>
      <c r="G175" s="29">
        <v>194.88179668999999</v>
      </c>
      <c r="H175" s="27" t="str">
        <f t="shared" si="34"/>
        <v>N/A</v>
      </c>
      <c r="I175" s="8">
        <v>2.3090000000000002</v>
      </c>
      <c r="J175" s="8">
        <v>-5.45</v>
      </c>
      <c r="K175" s="28" t="s">
        <v>734</v>
      </c>
      <c r="L175" s="105" t="str">
        <f t="shared" si="35"/>
        <v>Yes</v>
      </c>
    </row>
    <row r="176" spans="1:12" ht="25.5" x14ac:dyDescent="0.2">
      <c r="A176" s="168" t="s">
        <v>1356</v>
      </c>
      <c r="B176" s="22" t="s">
        <v>213</v>
      </c>
      <c r="C176" s="29">
        <v>2166236</v>
      </c>
      <c r="D176" s="27" t="str">
        <f t="shared" si="32"/>
        <v>N/A</v>
      </c>
      <c r="E176" s="29">
        <v>2535675</v>
      </c>
      <c r="F176" s="27" t="str">
        <f t="shared" si="33"/>
        <v>N/A</v>
      </c>
      <c r="G176" s="29">
        <v>2602770</v>
      </c>
      <c r="H176" s="27" t="str">
        <f t="shared" si="34"/>
        <v>N/A</v>
      </c>
      <c r="I176" s="8">
        <v>17.05</v>
      </c>
      <c r="J176" s="8">
        <v>2.6459999999999999</v>
      </c>
      <c r="K176" s="28" t="s">
        <v>734</v>
      </c>
      <c r="L176" s="105" t="str">
        <f t="shared" si="35"/>
        <v>Yes</v>
      </c>
    </row>
    <row r="177" spans="1:12" x14ac:dyDescent="0.2">
      <c r="A177" s="168" t="s">
        <v>513</v>
      </c>
      <c r="B177" s="22" t="s">
        <v>213</v>
      </c>
      <c r="C177" s="23">
        <v>11767</v>
      </c>
      <c r="D177" s="27" t="str">
        <f t="shared" si="32"/>
        <v>N/A</v>
      </c>
      <c r="E177" s="23">
        <v>12265</v>
      </c>
      <c r="F177" s="27" t="str">
        <f t="shared" si="33"/>
        <v>N/A</v>
      </c>
      <c r="G177" s="23">
        <v>12202</v>
      </c>
      <c r="H177" s="27" t="str">
        <f t="shared" si="34"/>
        <v>N/A</v>
      </c>
      <c r="I177" s="8">
        <v>4.2320000000000002</v>
      </c>
      <c r="J177" s="8">
        <v>-0.51400000000000001</v>
      </c>
      <c r="K177" s="28" t="s">
        <v>734</v>
      </c>
      <c r="L177" s="105" t="str">
        <f t="shared" si="35"/>
        <v>Yes</v>
      </c>
    </row>
    <row r="178" spans="1:12" ht="25.5" x14ac:dyDescent="0.2">
      <c r="A178" s="168" t="s">
        <v>1357</v>
      </c>
      <c r="B178" s="22" t="s">
        <v>213</v>
      </c>
      <c r="C178" s="29">
        <v>184.09416164000001</v>
      </c>
      <c r="D178" s="27" t="str">
        <f t="shared" si="32"/>
        <v>N/A</v>
      </c>
      <c r="E178" s="29">
        <v>206.74072563999999</v>
      </c>
      <c r="F178" s="27" t="str">
        <f t="shared" si="33"/>
        <v>N/A</v>
      </c>
      <c r="G178" s="29">
        <v>213.30683495</v>
      </c>
      <c r="H178" s="27" t="str">
        <f t="shared" si="34"/>
        <v>N/A</v>
      </c>
      <c r="I178" s="8">
        <v>12.3</v>
      </c>
      <c r="J178" s="8">
        <v>3.1760000000000002</v>
      </c>
      <c r="K178" s="28" t="s">
        <v>734</v>
      </c>
      <c r="L178" s="105" t="str">
        <f t="shared" si="35"/>
        <v>Yes</v>
      </c>
    </row>
    <row r="179" spans="1:12" ht="25.5" x14ac:dyDescent="0.2">
      <c r="A179" s="168" t="s">
        <v>1358</v>
      </c>
      <c r="B179" s="22" t="s">
        <v>213</v>
      </c>
      <c r="C179" s="29">
        <v>1098328</v>
      </c>
      <c r="D179" s="27" t="str">
        <f t="shared" si="32"/>
        <v>N/A</v>
      </c>
      <c r="E179" s="29">
        <v>1306655</v>
      </c>
      <c r="F179" s="27" t="str">
        <f t="shared" si="33"/>
        <v>N/A</v>
      </c>
      <c r="G179" s="29">
        <v>1321189</v>
      </c>
      <c r="H179" s="27" t="str">
        <f t="shared" si="34"/>
        <v>N/A</v>
      </c>
      <c r="I179" s="8">
        <v>18.97</v>
      </c>
      <c r="J179" s="8">
        <v>1.1120000000000001</v>
      </c>
      <c r="K179" s="28" t="s">
        <v>734</v>
      </c>
      <c r="L179" s="105" t="str">
        <f t="shared" si="35"/>
        <v>Yes</v>
      </c>
    </row>
    <row r="180" spans="1:12" x14ac:dyDescent="0.2">
      <c r="A180" s="168" t="s">
        <v>514</v>
      </c>
      <c r="B180" s="22" t="s">
        <v>213</v>
      </c>
      <c r="C180" s="23">
        <v>5730</v>
      </c>
      <c r="D180" s="27" t="str">
        <f t="shared" si="32"/>
        <v>N/A</v>
      </c>
      <c r="E180" s="23">
        <v>6115</v>
      </c>
      <c r="F180" s="27" t="str">
        <f t="shared" si="33"/>
        <v>N/A</v>
      </c>
      <c r="G180" s="23">
        <v>6761</v>
      </c>
      <c r="H180" s="27" t="str">
        <f t="shared" si="34"/>
        <v>N/A</v>
      </c>
      <c r="I180" s="8">
        <v>6.7190000000000003</v>
      </c>
      <c r="J180" s="8">
        <v>10.56</v>
      </c>
      <c r="K180" s="28" t="s">
        <v>734</v>
      </c>
      <c r="L180" s="105" t="str">
        <f t="shared" si="35"/>
        <v>Yes</v>
      </c>
    </row>
    <row r="181" spans="1:12" ht="25.5" x14ac:dyDescent="0.2">
      <c r="A181" s="168" t="s">
        <v>1359</v>
      </c>
      <c r="B181" s="22" t="s">
        <v>213</v>
      </c>
      <c r="C181" s="29">
        <v>191.68027923</v>
      </c>
      <c r="D181" s="27" t="str">
        <f t="shared" si="32"/>
        <v>N/A</v>
      </c>
      <c r="E181" s="29">
        <v>213.68029436</v>
      </c>
      <c r="F181" s="27" t="str">
        <f t="shared" si="33"/>
        <v>N/A</v>
      </c>
      <c r="G181" s="29">
        <v>195.41325248000001</v>
      </c>
      <c r="H181" s="27" t="str">
        <f t="shared" si="34"/>
        <v>N/A</v>
      </c>
      <c r="I181" s="8">
        <v>11.48</v>
      </c>
      <c r="J181" s="8">
        <v>-8.5500000000000007</v>
      </c>
      <c r="K181" s="28" t="s">
        <v>734</v>
      </c>
      <c r="L181" s="105" t="str">
        <f t="shared" si="35"/>
        <v>Yes</v>
      </c>
    </row>
    <row r="182" spans="1:12" ht="25.5" x14ac:dyDescent="0.2">
      <c r="A182" s="168" t="s">
        <v>1360</v>
      </c>
      <c r="B182" s="22" t="s">
        <v>213</v>
      </c>
      <c r="C182" s="29">
        <v>824</v>
      </c>
      <c r="D182" s="27" t="str">
        <f t="shared" si="32"/>
        <v>N/A</v>
      </c>
      <c r="E182" s="29">
        <v>0</v>
      </c>
      <c r="F182" s="27" t="str">
        <f t="shared" si="33"/>
        <v>N/A</v>
      </c>
      <c r="G182" s="29">
        <v>12</v>
      </c>
      <c r="H182" s="27" t="str">
        <f t="shared" si="34"/>
        <v>N/A</v>
      </c>
      <c r="I182" s="8">
        <v>-100</v>
      </c>
      <c r="J182" s="8" t="s">
        <v>1748</v>
      </c>
      <c r="K182" s="28" t="s">
        <v>734</v>
      </c>
      <c r="L182" s="105" t="str">
        <f t="shared" si="35"/>
        <v>N/A</v>
      </c>
    </row>
    <row r="183" spans="1:12" x14ac:dyDescent="0.2">
      <c r="A183" s="168" t="s">
        <v>515</v>
      </c>
      <c r="B183" s="22" t="s">
        <v>213</v>
      </c>
      <c r="C183" s="23">
        <v>11</v>
      </c>
      <c r="D183" s="27" t="str">
        <f t="shared" si="32"/>
        <v>N/A</v>
      </c>
      <c r="E183" s="23">
        <v>0</v>
      </c>
      <c r="F183" s="27" t="str">
        <f t="shared" si="33"/>
        <v>N/A</v>
      </c>
      <c r="G183" s="23">
        <v>11</v>
      </c>
      <c r="H183" s="27" t="str">
        <f t="shared" si="34"/>
        <v>N/A</v>
      </c>
      <c r="I183" s="8">
        <v>-100</v>
      </c>
      <c r="J183" s="8" t="s">
        <v>1748</v>
      </c>
      <c r="K183" s="28" t="s">
        <v>734</v>
      </c>
      <c r="L183" s="105" t="str">
        <f t="shared" si="35"/>
        <v>N/A</v>
      </c>
    </row>
    <row r="184" spans="1:12" ht="25.5" x14ac:dyDescent="0.2">
      <c r="A184" s="168" t="s">
        <v>1361</v>
      </c>
      <c r="B184" s="22" t="s">
        <v>213</v>
      </c>
      <c r="C184" s="29">
        <v>824</v>
      </c>
      <c r="D184" s="27" t="str">
        <f t="shared" si="32"/>
        <v>N/A</v>
      </c>
      <c r="E184" s="29" t="s">
        <v>1748</v>
      </c>
      <c r="F184" s="27" t="str">
        <f t="shared" si="33"/>
        <v>N/A</v>
      </c>
      <c r="G184" s="29">
        <v>6</v>
      </c>
      <c r="H184" s="27" t="str">
        <f t="shared" si="34"/>
        <v>N/A</v>
      </c>
      <c r="I184" s="8" t="s">
        <v>1748</v>
      </c>
      <c r="J184" s="8" t="s">
        <v>1748</v>
      </c>
      <c r="K184" s="28" t="s">
        <v>734</v>
      </c>
      <c r="L184" s="105" t="str">
        <f t="shared" si="35"/>
        <v>N/A</v>
      </c>
    </row>
    <row r="185" spans="1:12" ht="25.5" x14ac:dyDescent="0.2">
      <c r="A185" s="168" t="s">
        <v>1362</v>
      </c>
      <c r="B185" s="22" t="s">
        <v>213</v>
      </c>
      <c r="C185" s="29">
        <v>295709350</v>
      </c>
      <c r="D185" s="27" t="str">
        <f t="shared" si="32"/>
        <v>N/A</v>
      </c>
      <c r="E185" s="29">
        <v>343331970</v>
      </c>
      <c r="F185" s="27" t="str">
        <f t="shared" si="33"/>
        <v>N/A</v>
      </c>
      <c r="G185" s="29">
        <v>352824728</v>
      </c>
      <c r="H185" s="27" t="str">
        <f t="shared" si="34"/>
        <v>N/A</v>
      </c>
      <c r="I185" s="8">
        <v>16.100000000000001</v>
      </c>
      <c r="J185" s="8">
        <v>2.7650000000000001</v>
      </c>
      <c r="K185" s="28" t="s">
        <v>734</v>
      </c>
      <c r="L185" s="105" t="str">
        <f t="shared" si="35"/>
        <v>Yes</v>
      </c>
    </row>
    <row r="186" spans="1:12" ht="25.5" x14ac:dyDescent="0.2">
      <c r="A186" s="168" t="s">
        <v>516</v>
      </c>
      <c r="B186" s="22" t="s">
        <v>213</v>
      </c>
      <c r="C186" s="23">
        <v>10272</v>
      </c>
      <c r="D186" s="27" t="str">
        <f t="shared" si="32"/>
        <v>N/A</v>
      </c>
      <c r="E186" s="23">
        <v>10362</v>
      </c>
      <c r="F186" s="27" t="str">
        <f t="shared" si="33"/>
        <v>N/A</v>
      </c>
      <c r="G186" s="23">
        <v>10771</v>
      </c>
      <c r="H186" s="27" t="str">
        <f t="shared" si="34"/>
        <v>N/A</v>
      </c>
      <c r="I186" s="8">
        <v>0.87619999999999998</v>
      </c>
      <c r="J186" s="8">
        <v>3.9470000000000001</v>
      </c>
      <c r="K186" s="28" t="s">
        <v>734</v>
      </c>
      <c r="L186" s="105" t="str">
        <f t="shared" si="35"/>
        <v>Yes</v>
      </c>
    </row>
    <row r="187" spans="1:12" ht="25.5" x14ac:dyDescent="0.2">
      <c r="A187" s="168" t="s">
        <v>1363</v>
      </c>
      <c r="B187" s="22" t="s">
        <v>213</v>
      </c>
      <c r="C187" s="29">
        <v>28787.904010999999</v>
      </c>
      <c r="D187" s="27" t="str">
        <f t="shared" si="32"/>
        <v>N/A</v>
      </c>
      <c r="E187" s="29">
        <v>33133.755066999998</v>
      </c>
      <c r="F187" s="27" t="str">
        <f t="shared" si="33"/>
        <v>N/A</v>
      </c>
      <c r="G187" s="29">
        <v>32756.914678000001</v>
      </c>
      <c r="H187" s="27" t="str">
        <f t="shared" si="34"/>
        <v>N/A</v>
      </c>
      <c r="I187" s="8">
        <v>15.1</v>
      </c>
      <c r="J187" s="8">
        <v>-1.1399999999999999</v>
      </c>
      <c r="K187" s="28" t="s">
        <v>734</v>
      </c>
      <c r="L187" s="105" t="str">
        <f t="shared" si="35"/>
        <v>Yes</v>
      </c>
    </row>
    <row r="188" spans="1:12" x14ac:dyDescent="0.2">
      <c r="A188" s="137" t="s">
        <v>1364</v>
      </c>
      <c r="B188" s="22" t="s">
        <v>213</v>
      </c>
      <c r="C188" s="29">
        <v>429854477</v>
      </c>
      <c r="D188" s="27" t="str">
        <f t="shared" ref="D188:D203" si="36">IF($B188="N/A","N/A",IF(C188&gt;10,"No",IF(C188&lt;-10,"No","Yes")))</f>
        <v>N/A</v>
      </c>
      <c r="E188" s="29">
        <v>493252338</v>
      </c>
      <c r="F188" s="27" t="str">
        <f t="shared" ref="F188:F203" si="37">IF($B188="N/A","N/A",IF(E188&gt;10,"No",IF(E188&lt;-10,"No","Yes")))</f>
        <v>N/A</v>
      </c>
      <c r="G188" s="29">
        <v>489617694</v>
      </c>
      <c r="H188" s="27" t="str">
        <f t="shared" ref="H188:H203" si="38">IF($B188="N/A","N/A",IF(G188&gt;10,"No",IF(G188&lt;-10,"No","Yes")))</f>
        <v>N/A</v>
      </c>
      <c r="I188" s="8">
        <v>14.75</v>
      </c>
      <c r="J188" s="8">
        <v>-0.73699999999999999</v>
      </c>
      <c r="K188" s="28" t="s">
        <v>734</v>
      </c>
      <c r="L188" s="105" t="str">
        <f t="shared" ref="L188:L203" si="39">IF(J188="Div by 0", "N/A", IF(K188="N/A","N/A", IF(J188&gt;VALUE(MID(K188,1,2)), "No", IF(J188&lt;-1*VALUE(MID(K188,1,2)), "No", "Yes"))))</f>
        <v>Yes</v>
      </c>
    </row>
    <row r="189" spans="1:12" x14ac:dyDescent="0.2">
      <c r="A189" s="137" t="s">
        <v>1461</v>
      </c>
      <c r="B189" s="22" t="s">
        <v>213</v>
      </c>
      <c r="C189" s="23">
        <v>20966</v>
      </c>
      <c r="D189" s="27" t="str">
        <f t="shared" si="36"/>
        <v>N/A</v>
      </c>
      <c r="E189" s="23">
        <v>21957</v>
      </c>
      <c r="F189" s="27" t="str">
        <f t="shared" si="37"/>
        <v>N/A</v>
      </c>
      <c r="G189" s="23">
        <v>21305</v>
      </c>
      <c r="H189" s="27" t="str">
        <f t="shared" si="38"/>
        <v>N/A</v>
      </c>
      <c r="I189" s="8">
        <v>4.7270000000000003</v>
      </c>
      <c r="J189" s="8">
        <v>-2.97</v>
      </c>
      <c r="K189" s="28" t="s">
        <v>734</v>
      </c>
      <c r="L189" s="105" t="str">
        <f t="shared" si="39"/>
        <v>Yes</v>
      </c>
    </row>
    <row r="190" spans="1:12" x14ac:dyDescent="0.2">
      <c r="A190" s="137" t="s">
        <v>1462</v>
      </c>
      <c r="B190" s="22" t="s">
        <v>213</v>
      </c>
      <c r="C190" s="29">
        <v>20502.455260999999</v>
      </c>
      <c r="D190" s="27" t="str">
        <f t="shared" si="36"/>
        <v>N/A</v>
      </c>
      <c r="E190" s="29">
        <v>22464.468643</v>
      </c>
      <c r="F190" s="27" t="str">
        <f t="shared" si="37"/>
        <v>N/A</v>
      </c>
      <c r="G190" s="29">
        <v>22981.351514000002</v>
      </c>
      <c r="H190" s="27" t="str">
        <f t="shared" si="38"/>
        <v>N/A</v>
      </c>
      <c r="I190" s="8">
        <v>9.57</v>
      </c>
      <c r="J190" s="8">
        <v>2.3010000000000002</v>
      </c>
      <c r="K190" s="28" t="s">
        <v>734</v>
      </c>
      <c r="L190" s="105" t="str">
        <f t="shared" si="39"/>
        <v>Yes</v>
      </c>
    </row>
    <row r="191" spans="1:12" x14ac:dyDescent="0.2">
      <c r="A191" s="137" t="s">
        <v>1463</v>
      </c>
      <c r="B191" s="22" t="s">
        <v>213</v>
      </c>
      <c r="C191" s="29">
        <v>14535.242104999999</v>
      </c>
      <c r="D191" s="27" t="str">
        <f t="shared" si="36"/>
        <v>N/A</v>
      </c>
      <c r="E191" s="29">
        <v>16917.330576</v>
      </c>
      <c r="F191" s="27" t="str">
        <f t="shared" si="37"/>
        <v>N/A</v>
      </c>
      <c r="G191" s="29">
        <v>16943.172132</v>
      </c>
      <c r="H191" s="27" t="str">
        <f t="shared" si="38"/>
        <v>N/A</v>
      </c>
      <c r="I191" s="8">
        <v>16.39</v>
      </c>
      <c r="J191" s="8">
        <v>0.15279999999999999</v>
      </c>
      <c r="K191" s="28" t="s">
        <v>734</v>
      </c>
      <c r="L191" s="105" t="str">
        <f t="shared" si="39"/>
        <v>Yes</v>
      </c>
    </row>
    <row r="192" spans="1:12" x14ac:dyDescent="0.2">
      <c r="A192" s="137" t="s">
        <v>1464</v>
      </c>
      <c r="B192" s="22" t="s">
        <v>213</v>
      </c>
      <c r="C192" s="29">
        <v>26668.591002000001</v>
      </c>
      <c r="D192" s="27" t="str">
        <f t="shared" si="36"/>
        <v>N/A</v>
      </c>
      <c r="E192" s="29">
        <v>28315.369438999998</v>
      </c>
      <c r="F192" s="27" t="str">
        <f t="shared" si="37"/>
        <v>N/A</v>
      </c>
      <c r="G192" s="29">
        <v>29226.324860000001</v>
      </c>
      <c r="H192" s="27" t="str">
        <f t="shared" si="38"/>
        <v>N/A</v>
      </c>
      <c r="I192" s="8">
        <v>6.1749999999999998</v>
      </c>
      <c r="J192" s="8">
        <v>3.2170000000000001</v>
      </c>
      <c r="K192" s="28" t="s">
        <v>734</v>
      </c>
      <c r="L192" s="105" t="str">
        <f t="shared" si="39"/>
        <v>Yes</v>
      </c>
    </row>
    <row r="193" spans="1:12" x14ac:dyDescent="0.2">
      <c r="A193" s="168" t="s">
        <v>1465</v>
      </c>
      <c r="B193" s="22" t="s">
        <v>213</v>
      </c>
      <c r="C193" s="5">
        <v>18.292385007</v>
      </c>
      <c r="D193" s="27" t="str">
        <f t="shared" si="36"/>
        <v>N/A</v>
      </c>
      <c r="E193" s="5">
        <v>19.070821824999999</v>
      </c>
      <c r="F193" s="27" t="str">
        <f t="shared" si="37"/>
        <v>N/A</v>
      </c>
      <c r="G193" s="5">
        <v>18.166857104000002</v>
      </c>
      <c r="H193" s="27" t="str">
        <f t="shared" si="38"/>
        <v>N/A</v>
      </c>
      <c r="I193" s="8">
        <v>4.2560000000000002</v>
      </c>
      <c r="J193" s="8">
        <v>-4.74</v>
      </c>
      <c r="K193" s="28" t="s">
        <v>734</v>
      </c>
      <c r="L193" s="105" t="str">
        <f t="shared" si="39"/>
        <v>Yes</v>
      </c>
    </row>
    <row r="194" spans="1:12" x14ac:dyDescent="0.2">
      <c r="A194" s="168" t="s">
        <v>1466</v>
      </c>
      <c r="B194" s="22" t="s">
        <v>213</v>
      </c>
      <c r="C194" s="5">
        <v>17.360374619000002</v>
      </c>
      <c r="D194" s="27" t="str">
        <f t="shared" si="36"/>
        <v>N/A</v>
      </c>
      <c r="E194" s="5">
        <v>18.568195709000001</v>
      </c>
      <c r="F194" s="27" t="str">
        <f t="shared" si="37"/>
        <v>N/A</v>
      </c>
      <c r="G194" s="5">
        <v>17.974320015</v>
      </c>
      <c r="H194" s="27" t="str">
        <f t="shared" si="38"/>
        <v>N/A</v>
      </c>
      <c r="I194" s="8">
        <v>6.9569999999999999</v>
      </c>
      <c r="J194" s="8">
        <v>-3.2</v>
      </c>
      <c r="K194" s="28" t="s">
        <v>734</v>
      </c>
      <c r="L194" s="105" t="str">
        <f t="shared" si="39"/>
        <v>Yes</v>
      </c>
    </row>
    <row r="195" spans="1:12" x14ac:dyDescent="0.2">
      <c r="A195" s="168" t="s">
        <v>1467</v>
      </c>
      <c r="B195" s="22" t="s">
        <v>213</v>
      </c>
      <c r="C195" s="5">
        <v>19.799185992999998</v>
      </c>
      <c r="D195" s="27" t="str">
        <f t="shared" si="36"/>
        <v>N/A</v>
      </c>
      <c r="E195" s="5">
        <v>20.173453996999999</v>
      </c>
      <c r="F195" s="27" t="str">
        <f t="shared" si="37"/>
        <v>N/A</v>
      </c>
      <c r="G195" s="5">
        <v>20.269409653</v>
      </c>
      <c r="H195" s="27" t="str">
        <f t="shared" si="38"/>
        <v>N/A</v>
      </c>
      <c r="I195" s="8">
        <v>1.89</v>
      </c>
      <c r="J195" s="8">
        <v>0.47570000000000001</v>
      </c>
      <c r="K195" s="28" t="s">
        <v>734</v>
      </c>
      <c r="L195" s="105" t="str">
        <f t="shared" si="39"/>
        <v>Yes</v>
      </c>
    </row>
    <row r="196" spans="1:12" ht="25.5" x14ac:dyDescent="0.2">
      <c r="A196" s="137" t="s">
        <v>1376</v>
      </c>
      <c r="B196" s="22" t="s">
        <v>213</v>
      </c>
      <c r="C196" s="29">
        <v>295709350</v>
      </c>
      <c r="D196" s="27" t="str">
        <f t="shared" si="36"/>
        <v>N/A</v>
      </c>
      <c r="E196" s="29">
        <v>343331970</v>
      </c>
      <c r="F196" s="27" t="str">
        <f t="shared" si="37"/>
        <v>N/A</v>
      </c>
      <c r="G196" s="29">
        <v>352824728</v>
      </c>
      <c r="H196" s="27" t="str">
        <f t="shared" si="38"/>
        <v>N/A</v>
      </c>
      <c r="I196" s="8">
        <v>16.100000000000001</v>
      </c>
      <c r="J196" s="8">
        <v>2.7650000000000001</v>
      </c>
      <c r="K196" s="28" t="s">
        <v>734</v>
      </c>
      <c r="L196" s="105" t="str">
        <f t="shared" si="39"/>
        <v>Yes</v>
      </c>
    </row>
    <row r="197" spans="1:12" x14ac:dyDescent="0.2">
      <c r="A197" s="137" t="s">
        <v>1468</v>
      </c>
      <c r="B197" s="22" t="s">
        <v>213</v>
      </c>
      <c r="C197" s="23">
        <v>10272</v>
      </c>
      <c r="D197" s="27" t="str">
        <f t="shared" si="36"/>
        <v>N/A</v>
      </c>
      <c r="E197" s="23">
        <v>10362</v>
      </c>
      <c r="F197" s="27" t="str">
        <f t="shared" si="37"/>
        <v>N/A</v>
      </c>
      <c r="G197" s="23">
        <v>10771</v>
      </c>
      <c r="H197" s="27" t="str">
        <f t="shared" si="38"/>
        <v>N/A</v>
      </c>
      <c r="I197" s="8">
        <v>0.87619999999999998</v>
      </c>
      <c r="J197" s="8">
        <v>3.9470000000000001</v>
      </c>
      <c r="K197" s="28" t="s">
        <v>734</v>
      </c>
      <c r="L197" s="105" t="str">
        <f t="shared" si="39"/>
        <v>Yes</v>
      </c>
    </row>
    <row r="198" spans="1:12" ht="25.5" x14ac:dyDescent="0.2">
      <c r="A198" s="137" t="s">
        <v>1469</v>
      </c>
      <c r="B198" s="22" t="s">
        <v>213</v>
      </c>
      <c r="C198" s="29">
        <v>28787.904010999999</v>
      </c>
      <c r="D198" s="27" t="str">
        <f t="shared" si="36"/>
        <v>N/A</v>
      </c>
      <c r="E198" s="29">
        <v>33133.755066999998</v>
      </c>
      <c r="F198" s="27" t="str">
        <f t="shared" si="37"/>
        <v>N/A</v>
      </c>
      <c r="G198" s="29">
        <v>32756.914678000001</v>
      </c>
      <c r="H198" s="27" t="str">
        <f t="shared" si="38"/>
        <v>N/A</v>
      </c>
      <c r="I198" s="8">
        <v>15.1</v>
      </c>
      <c r="J198" s="8">
        <v>-1.1399999999999999</v>
      </c>
      <c r="K198" s="28" t="s">
        <v>734</v>
      </c>
      <c r="L198" s="105" t="str">
        <f t="shared" si="39"/>
        <v>Yes</v>
      </c>
    </row>
    <row r="199" spans="1:12" ht="25.5" x14ac:dyDescent="0.2">
      <c r="A199" s="137" t="s">
        <v>1470</v>
      </c>
      <c r="B199" s="22" t="s">
        <v>213</v>
      </c>
      <c r="C199" s="29">
        <v>17919.153525999998</v>
      </c>
      <c r="D199" s="27" t="str">
        <f t="shared" si="36"/>
        <v>N/A</v>
      </c>
      <c r="E199" s="29">
        <v>23959.870622999999</v>
      </c>
      <c r="F199" s="27" t="str">
        <f t="shared" si="37"/>
        <v>N/A</v>
      </c>
      <c r="G199" s="29">
        <v>23087.442031999999</v>
      </c>
      <c r="H199" s="27" t="str">
        <f t="shared" si="38"/>
        <v>N/A</v>
      </c>
      <c r="I199" s="8">
        <v>33.71</v>
      </c>
      <c r="J199" s="8">
        <v>-3.64</v>
      </c>
      <c r="K199" s="28" t="s">
        <v>734</v>
      </c>
      <c r="L199" s="105" t="str">
        <f t="shared" si="39"/>
        <v>Yes</v>
      </c>
    </row>
    <row r="200" spans="1:12" ht="25.5" x14ac:dyDescent="0.2">
      <c r="A200" s="137" t="s">
        <v>1471</v>
      </c>
      <c r="B200" s="22" t="s">
        <v>213</v>
      </c>
      <c r="C200" s="29">
        <v>35306.514708000002</v>
      </c>
      <c r="D200" s="27" t="str">
        <f t="shared" si="36"/>
        <v>N/A</v>
      </c>
      <c r="E200" s="29">
        <v>38965.362431000001</v>
      </c>
      <c r="F200" s="27" t="str">
        <f t="shared" si="37"/>
        <v>N/A</v>
      </c>
      <c r="G200" s="29">
        <v>38980.221867</v>
      </c>
      <c r="H200" s="27" t="str">
        <f t="shared" si="38"/>
        <v>N/A</v>
      </c>
      <c r="I200" s="8">
        <v>10.36</v>
      </c>
      <c r="J200" s="8">
        <v>3.8100000000000002E-2</v>
      </c>
      <c r="K200" s="28" t="s">
        <v>734</v>
      </c>
      <c r="L200" s="105" t="str">
        <f t="shared" si="39"/>
        <v>Yes</v>
      </c>
    </row>
    <row r="201" spans="1:12" ht="25.5" x14ac:dyDescent="0.2">
      <c r="A201" s="137" t="s">
        <v>1472</v>
      </c>
      <c r="B201" s="22" t="s">
        <v>213</v>
      </c>
      <c r="C201" s="5">
        <v>8.9620995323999999</v>
      </c>
      <c r="D201" s="27" t="str">
        <f t="shared" si="36"/>
        <v>N/A</v>
      </c>
      <c r="E201" s="5">
        <v>8.9999478867999994</v>
      </c>
      <c r="F201" s="27" t="str">
        <f t="shared" si="37"/>
        <v>N/A</v>
      </c>
      <c r="G201" s="5">
        <v>9.1844739669000006</v>
      </c>
      <c r="H201" s="27" t="str">
        <f t="shared" si="38"/>
        <v>N/A</v>
      </c>
      <c r="I201" s="8">
        <v>0.42230000000000001</v>
      </c>
      <c r="J201" s="8">
        <v>2.0499999999999998</v>
      </c>
      <c r="K201" s="28" t="s">
        <v>734</v>
      </c>
      <c r="L201" s="105" t="str">
        <f t="shared" si="39"/>
        <v>Yes</v>
      </c>
    </row>
    <row r="202" spans="1:12" ht="25.5" x14ac:dyDescent="0.2">
      <c r="A202" s="137" t="s">
        <v>1473</v>
      </c>
      <c r="B202" s="22" t="s">
        <v>213</v>
      </c>
      <c r="C202" s="5">
        <v>6.2702932011000003</v>
      </c>
      <c r="D202" s="27" t="str">
        <f t="shared" si="36"/>
        <v>N/A</v>
      </c>
      <c r="E202" s="5">
        <v>6.6519103387999996</v>
      </c>
      <c r="F202" s="27" t="str">
        <f t="shared" si="37"/>
        <v>N/A</v>
      </c>
      <c r="G202" s="5">
        <v>6.9993822110000004</v>
      </c>
      <c r="H202" s="27" t="str">
        <f t="shared" si="38"/>
        <v>N/A</v>
      </c>
      <c r="I202" s="8">
        <v>6.0860000000000003</v>
      </c>
      <c r="J202" s="8">
        <v>5.2240000000000002</v>
      </c>
      <c r="K202" s="28" t="s">
        <v>734</v>
      </c>
      <c r="L202" s="105" t="str">
        <f t="shared" si="39"/>
        <v>Yes</v>
      </c>
    </row>
    <row r="203" spans="1:12" ht="25.5" x14ac:dyDescent="0.2">
      <c r="A203" s="173" t="s">
        <v>1474</v>
      </c>
      <c r="B203" s="113" t="s">
        <v>213</v>
      </c>
      <c r="C203" s="114">
        <v>12.334894793</v>
      </c>
      <c r="D203" s="145" t="str">
        <f t="shared" si="36"/>
        <v>N/A</v>
      </c>
      <c r="E203" s="114">
        <v>11.943815988000001</v>
      </c>
      <c r="F203" s="145" t="str">
        <f t="shared" si="37"/>
        <v>N/A</v>
      </c>
      <c r="G203" s="114">
        <v>12.673446938</v>
      </c>
      <c r="H203" s="145" t="str">
        <f t="shared" si="38"/>
        <v>N/A</v>
      </c>
      <c r="I203" s="146">
        <v>-3.17</v>
      </c>
      <c r="J203" s="146">
        <v>6.109</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700864</v>
      </c>
      <c r="D6" s="27" t="str">
        <f>IF($B6="N/A","N/A",IF(C6&gt;10,"No",IF(C6&lt;-10,"No","Yes")))</f>
        <v>N/A</v>
      </c>
      <c r="E6" s="23">
        <v>706375</v>
      </c>
      <c r="F6" s="27" t="str">
        <f>IF($B6="N/A","N/A",IF(E6&gt;10,"No",IF(E6&lt;-10,"No","Yes")))</f>
        <v>N/A</v>
      </c>
      <c r="G6" s="23">
        <v>805556</v>
      </c>
      <c r="H6" s="27" t="str">
        <f>IF($B6="N/A","N/A",IF(G6&gt;10,"No",IF(G6&lt;-10,"No","Yes")))</f>
        <v>N/A</v>
      </c>
      <c r="I6" s="8">
        <v>0.7863</v>
      </c>
      <c r="J6" s="8">
        <v>14.04</v>
      </c>
      <c r="K6" s="28" t="s">
        <v>734</v>
      </c>
      <c r="L6" s="105" t="str">
        <f t="shared" ref="L6:L46" si="0">IF(J6="Div by 0", "N/A", IF(K6="N/A","N/A", IF(J6&gt;VALUE(MID(K6,1,2)), "No", IF(J6&lt;-1*VALUE(MID(K6,1,2)), "No", "Yes"))))</f>
        <v>Yes</v>
      </c>
    </row>
    <row r="7" spans="1:12" x14ac:dyDescent="0.2">
      <c r="A7" s="168" t="s">
        <v>10</v>
      </c>
      <c r="B7" s="22" t="s">
        <v>213</v>
      </c>
      <c r="C7" s="23">
        <v>577389</v>
      </c>
      <c r="D7" s="27" t="str">
        <f>IF($B7="N/A","N/A",IF(C7&gt;10,"No",IF(C7&lt;-10,"No","Yes")))</f>
        <v>N/A</v>
      </c>
      <c r="E7" s="23">
        <v>584221</v>
      </c>
      <c r="F7" s="27" t="str">
        <f>IF($B7="N/A","N/A",IF(E7&gt;10,"No",IF(E7&lt;-10,"No","Yes")))</f>
        <v>N/A</v>
      </c>
      <c r="G7" s="23">
        <v>627953</v>
      </c>
      <c r="H7" s="27" t="str">
        <f>IF($B7="N/A","N/A",IF(G7&gt;10,"No",IF(G7&lt;-10,"No","Yes")))</f>
        <v>N/A</v>
      </c>
      <c r="I7" s="8">
        <v>1.1830000000000001</v>
      </c>
      <c r="J7" s="8">
        <v>7.4859999999999998</v>
      </c>
      <c r="K7" s="28" t="s">
        <v>734</v>
      </c>
      <c r="L7" s="105" t="str">
        <f t="shared" si="0"/>
        <v>Yes</v>
      </c>
    </row>
    <row r="8" spans="1:12" x14ac:dyDescent="0.2">
      <c r="A8" s="168" t="s">
        <v>91</v>
      </c>
      <c r="B8" s="5" t="s">
        <v>297</v>
      </c>
      <c r="C8" s="4">
        <v>82.382459363999999</v>
      </c>
      <c r="D8" s="27" t="str">
        <f>IF($B8="N/A","N/A",IF(C8&gt;90,"No",IF(C8&lt;65,"No","Yes")))</f>
        <v>Yes</v>
      </c>
      <c r="E8" s="4">
        <v>82.706919128999999</v>
      </c>
      <c r="F8" s="27" t="str">
        <f>IF($B8="N/A","N/A",IF(E8&gt;90,"No",IF(E8&lt;65,"No","Yes")))</f>
        <v>Yes</v>
      </c>
      <c r="G8" s="4">
        <v>77.952743197999993</v>
      </c>
      <c r="H8" s="27" t="str">
        <f>IF($B8="N/A","N/A",IF(G8&gt;90,"No",IF(G8&lt;65,"No","Yes")))</f>
        <v>Yes</v>
      </c>
      <c r="I8" s="8">
        <v>0.39379999999999998</v>
      </c>
      <c r="J8" s="8">
        <v>-5.75</v>
      </c>
      <c r="K8" s="28" t="s">
        <v>734</v>
      </c>
      <c r="L8" s="105" t="str">
        <f t="shared" si="0"/>
        <v>Yes</v>
      </c>
    </row>
    <row r="9" spans="1:12" x14ac:dyDescent="0.2">
      <c r="A9" s="168" t="s">
        <v>92</v>
      </c>
      <c r="B9" s="5" t="s">
        <v>298</v>
      </c>
      <c r="C9" s="4">
        <v>91.943980265999997</v>
      </c>
      <c r="D9" s="27" t="str">
        <f>IF($B9="N/A","N/A",IF(C9&gt;100,"No",IF(C9&lt;90,"No","Yes")))</f>
        <v>Yes</v>
      </c>
      <c r="E9" s="4">
        <v>92.040579335999993</v>
      </c>
      <c r="F9" s="27" t="str">
        <f>IF($B9="N/A","N/A",IF(E9&gt;100,"No",IF(E9&lt;90,"No","Yes")))</f>
        <v>Yes</v>
      </c>
      <c r="G9" s="4">
        <v>92.230658462999997</v>
      </c>
      <c r="H9" s="27" t="str">
        <f>IF($B9="N/A","N/A",IF(G9&gt;100,"No",IF(G9&lt;90,"No","Yes")))</f>
        <v>Yes</v>
      </c>
      <c r="I9" s="8">
        <v>0.1051</v>
      </c>
      <c r="J9" s="8">
        <v>0.20649999999999999</v>
      </c>
      <c r="K9" s="28" t="s">
        <v>734</v>
      </c>
      <c r="L9" s="105" t="str">
        <f t="shared" si="0"/>
        <v>Yes</v>
      </c>
    </row>
    <row r="10" spans="1:12" x14ac:dyDescent="0.2">
      <c r="A10" s="168" t="s">
        <v>93</v>
      </c>
      <c r="B10" s="5" t="s">
        <v>299</v>
      </c>
      <c r="C10" s="4">
        <v>88.424453116999999</v>
      </c>
      <c r="D10" s="27" t="str">
        <f>IF($B10="N/A","N/A",IF(C10&gt;100,"No",IF(C10&lt;85,"No","Yes")))</f>
        <v>Yes</v>
      </c>
      <c r="E10" s="4">
        <v>89.455923706999997</v>
      </c>
      <c r="F10" s="27" t="str">
        <f>IF($B10="N/A","N/A",IF(E10&gt;100,"No",IF(E10&lt;85,"No","Yes")))</f>
        <v>Yes</v>
      </c>
      <c r="G10" s="4">
        <v>89.206095419999997</v>
      </c>
      <c r="H10" s="27" t="str">
        <f>IF($B10="N/A","N/A",IF(G10&gt;100,"No",IF(G10&lt;85,"No","Yes")))</f>
        <v>Yes</v>
      </c>
      <c r="I10" s="8">
        <v>1.1659999999999999</v>
      </c>
      <c r="J10" s="8">
        <v>-0.27900000000000003</v>
      </c>
      <c r="K10" s="28" t="s">
        <v>734</v>
      </c>
      <c r="L10" s="105" t="str">
        <f t="shared" si="0"/>
        <v>Yes</v>
      </c>
    </row>
    <row r="11" spans="1:12" x14ac:dyDescent="0.2">
      <c r="A11" s="168" t="s">
        <v>94</v>
      </c>
      <c r="B11" s="5" t="s">
        <v>300</v>
      </c>
      <c r="C11" s="4">
        <v>82.700932601999995</v>
      </c>
      <c r="D11" s="27" t="str">
        <f>IF($B11="N/A","N/A",IF(C11&gt;100,"No",IF(C11&lt;80,"No","Yes")))</f>
        <v>Yes</v>
      </c>
      <c r="E11" s="4">
        <v>83.709744283999996</v>
      </c>
      <c r="F11" s="27" t="str">
        <f>IF($B11="N/A","N/A",IF(E11&gt;100,"No",IF(E11&lt;80,"No","Yes")))</f>
        <v>Yes</v>
      </c>
      <c r="G11" s="4">
        <v>83.219175633999996</v>
      </c>
      <c r="H11" s="27" t="str">
        <f>IF($B11="N/A","N/A",IF(G11&gt;100,"No",IF(G11&lt;80,"No","Yes")))</f>
        <v>Yes</v>
      </c>
      <c r="I11" s="8">
        <v>1.22</v>
      </c>
      <c r="J11" s="8">
        <v>-0.58599999999999997</v>
      </c>
      <c r="K11" s="28" t="s">
        <v>734</v>
      </c>
      <c r="L11" s="105" t="str">
        <f t="shared" si="0"/>
        <v>Yes</v>
      </c>
    </row>
    <row r="12" spans="1:12" x14ac:dyDescent="0.2">
      <c r="A12" s="168" t="s">
        <v>95</v>
      </c>
      <c r="B12" s="5" t="s">
        <v>300</v>
      </c>
      <c r="C12" s="4">
        <v>71.016048604999995</v>
      </c>
      <c r="D12" s="27" t="str">
        <f>IF($B12="N/A","N/A",IF(C12&gt;100,"No",IF(C12&lt;80,"No","Yes")))</f>
        <v>No</v>
      </c>
      <c r="E12" s="4">
        <v>69.235038664000001</v>
      </c>
      <c r="F12" s="27" t="str">
        <f>IF($B12="N/A","N/A",IF(E12&gt;100,"No",IF(E12&lt;80,"No","Yes")))</f>
        <v>No</v>
      </c>
      <c r="G12" s="4">
        <v>56.07820383</v>
      </c>
      <c r="H12" s="27" t="str">
        <f>IF($B12="N/A","N/A",IF(G12&gt;100,"No",IF(G12&lt;80,"No","Yes")))</f>
        <v>No</v>
      </c>
      <c r="I12" s="8">
        <v>-2.5099999999999998</v>
      </c>
      <c r="J12" s="8">
        <v>-19</v>
      </c>
      <c r="K12" s="28" t="s">
        <v>734</v>
      </c>
      <c r="L12" s="105" t="str">
        <f t="shared" si="0"/>
        <v>Yes</v>
      </c>
    </row>
    <row r="13" spans="1:12" x14ac:dyDescent="0.2">
      <c r="A13" s="104" t="s">
        <v>96</v>
      </c>
      <c r="B13" s="22" t="s">
        <v>213</v>
      </c>
      <c r="C13" s="23">
        <v>597172.74</v>
      </c>
      <c r="D13" s="27" t="str">
        <f t="shared" ref="D13:D44" si="1">IF($B13="N/A","N/A",IF(C13&gt;10,"No",IF(C13&lt;-10,"No","Yes")))</f>
        <v>N/A</v>
      </c>
      <c r="E13" s="23">
        <v>623303.81000000006</v>
      </c>
      <c r="F13" s="27" t="str">
        <f t="shared" ref="F13:F44" si="2">IF($B13="N/A","N/A",IF(E13&gt;10,"No",IF(E13&lt;-10,"No","Yes")))</f>
        <v>N/A</v>
      </c>
      <c r="G13" s="23">
        <v>717680.53</v>
      </c>
      <c r="H13" s="27" t="str">
        <f t="shared" ref="H13:H44" si="3">IF($B13="N/A","N/A",IF(G13&gt;10,"No",IF(G13&lt;-10,"No","Yes")))</f>
        <v>N/A</v>
      </c>
      <c r="I13" s="8">
        <v>4.3760000000000003</v>
      </c>
      <c r="J13" s="8">
        <v>15.14</v>
      </c>
      <c r="K13" s="28" t="s">
        <v>734</v>
      </c>
      <c r="L13" s="105" t="str">
        <f t="shared" si="0"/>
        <v>Yes</v>
      </c>
    </row>
    <row r="14" spans="1:12" x14ac:dyDescent="0.2">
      <c r="A14" s="104" t="s">
        <v>100</v>
      </c>
      <c r="B14" s="22" t="s">
        <v>213</v>
      </c>
      <c r="C14" s="23">
        <v>62835</v>
      </c>
      <c r="D14" s="27" t="str">
        <f t="shared" si="1"/>
        <v>N/A</v>
      </c>
      <c r="E14" s="23">
        <v>62002</v>
      </c>
      <c r="F14" s="27" t="str">
        <f t="shared" si="2"/>
        <v>N/A</v>
      </c>
      <c r="G14" s="23">
        <v>61112</v>
      </c>
      <c r="H14" s="27" t="str">
        <f t="shared" si="3"/>
        <v>N/A</v>
      </c>
      <c r="I14" s="8">
        <v>-1.33</v>
      </c>
      <c r="J14" s="8">
        <v>-1.44</v>
      </c>
      <c r="K14" s="28" t="s">
        <v>734</v>
      </c>
      <c r="L14" s="105" t="str">
        <f t="shared" si="0"/>
        <v>Yes</v>
      </c>
    </row>
    <row r="15" spans="1:12" x14ac:dyDescent="0.2">
      <c r="A15" s="104" t="s">
        <v>975</v>
      </c>
      <c r="B15" s="22" t="s">
        <v>213</v>
      </c>
      <c r="C15" s="23">
        <v>32601</v>
      </c>
      <c r="D15" s="27" t="str">
        <f t="shared" si="1"/>
        <v>N/A</v>
      </c>
      <c r="E15" s="23">
        <v>32768</v>
      </c>
      <c r="F15" s="27" t="str">
        <f t="shared" si="2"/>
        <v>N/A</v>
      </c>
      <c r="G15" s="23">
        <v>32830</v>
      </c>
      <c r="H15" s="27" t="str">
        <f t="shared" si="3"/>
        <v>N/A</v>
      </c>
      <c r="I15" s="8">
        <v>0.51229999999999998</v>
      </c>
      <c r="J15" s="8">
        <v>0.18920000000000001</v>
      </c>
      <c r="K15" s="28" t="s">
        <v>734</v>
      </c>
      <c r="L15" s="105" t="str">
        <f t="shared" si="0"/>
        <v>Yes</v>
      </c>
    </row>
    <row r="16" spans="1:12" x14ac:dyDescent="0.2">
      <c r="A16" s="104" t="s">
        <v>976</v>
      </c>
      <c r="B16" s="22" t="s">
        <v>213</v>
      </c>
      <c r="C16" s="23">
        <v>1650</v>
      </c>
      <c r="D16" s="27" t="str">
        <f t="shared" si="1"/>
        <v>N/A</v>
      </c>
      <c r="E16" s="23">
        <v>1548</v>
      </c>
      <c r="F16" s="27" t="str">
        <f t="shared" si="2"/>
        <v>N/A</v>
      </c>
      <c r="G16" s="23">
        <v>1639</v>
      </c>
      <c r="H16" s="27" t="str">
        <f t="shared" si="3"/>
        <v>N/A</v>
      </c>
      <c r="I16" s="8">
        <v>-6.18</v>
      </c>
      <c r="J16" s="8">
        <v>5.8789999999999996</v>
      </c>
      <c r="K16" s="28" t="s">
        <v>734</v>
      </c>
      <c r="L16" s="105" t="str">
        <f t="shared" si="0"/>
        <v>Yes</v>
      </c>
    </row>
    <row r="17" spans="1:12" x14ac:dyDescent="0.2">
      <c r="A17" s="104" t="s">
        <v>977</v>
      </c>
      <c r="B17" s="22" t="s">
        <v>213</v>
      </c>
      <c r="C17" s="23">
        <v>1189</v>
      </c>
      <c r="D17" s="27" t="str">
        <f t="shared" si="1"/>
        <v>N/A</v>
      </c>
      <c r="E17" s="23">
        <v>1358</v>
      </c>
      <c r="F17" s="27" t="str">
        <f t="shared" si="2"/>
        <v>N/A</v>
      </c>
      <c r="G17" s="23">
        <v>1089</v>
      </c>
      <c r="H17" s="27" t="str">
        <f t="shared" si="3"/>
        <v>N/A</v>
      </c>
      <c r="I17" s="8">
        <v>14.21</v>
      </c>
      <c r="J17" s="8">
        <v>-19.8</v>
      </c>
      <c r="K17" s="28" t="s">
        <v>734</v>
      </c>
      <c r="L17" s="105" t="str">
        <f t="shared" si="0"/>
        <v>Yes</v>
      </c>
    </row>
    <row r="18" spans="1:12" x14ac:dyDescent="0.2">
      <c r="A18" s="104" t="s">
        <v>978</v>
      </c>
      <c r="B18" s="22" t="s">
        <v>213</v>
      </c>
      <c r="C18" s="23">
        <v>27395</v>
      </c>
      <c r="D18" s="27" t="str">
        <f t="shared" si="1"/>
        <v>N/A</v>
      </c>
      <c r="E18" s="23">
        <v>26328</v>
      </c>
      <c r="F18" s="27" t="str">
        <f t="shared" si="2"/>
        <v>N/A</v>
      </c>
      <c r="G18" s="23">
        <v>25554</v>
      </c>
      <c r="H18" s="27" t="str">
        <f t="shared" si="3"/>
        <v>N/A</v>
      </c>
      <c r="I18" s="8">
        <v>-3.89</v>
      </c>
      <c r="J18" s="8">
        <v>-2.94</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121964</v>
      </c>
      <c r="D20" s="27" t="str">
        <f t="shared" si="1"/>
        <v>N/A</v>
      </c>
      <c r="E20" s="23">
        <v>122685</v>
      </c>
      <c r="F20" s="27" t="str">
        <f t="shared" si="2"/>
        <v>N/A</v>
      </c>
      <c r="G20" s="23">
        <v>121337</v>
      </c>
      <c r="H20" s="27" t="str">
        <f t="shared" si="3"/>
        <v>N/A</v>
      </c>
      <c r="I20" s="8">
        <v>0.59119999999999995</v>
      </c>
      <c r="J20" s="8">
        <v>-1.1000000000000001</v>
      </c>
      <c r="K20" s="28" t="s">
        <v>734</v>
      </c>
      <c r="L20" s="105" t="str">
        <f t="shared" si="0"/>
        <v>Yes</v>
      </c>
    </row>
    <row r="21" spans="1:12" x14ac:dyDescent="0.2">
      <c r="A21" s="104" t="s">
        <v>980</v>
      </c>
      <c r="B21" s="22" t="s">
        <v>213</v>
      </c>
      <c r="C21" s="23">
        <v>90160</v>
      </c>
      <c r="D21" s="27" t="str">
        <f t="shared" si="1"/>
        <v>N/A</v>
      </c>
      <c r="E21" s="23">
        <v>91774</v>
      </c>
      <c r="F21" s="27" t="str">
        <f t="shared" si="2"/>
        <v>N/A</v>
      </c>
      <c r="G21" s="23">
        <v>94743</v>
      </c>
      <c r="H21" s="27" t="str">
        <f t="shared" si="3"/>
        <v>N/A</v>
      </c>
      <c r="I21" s="8">
        <v>1.79</v>
      </c>
      <c r="J21" s="8">
        <v>3.2349999999999999</v>
      </c>
      <c r="K21" s="28" t="s">
        <v>734</v>
      </c>
      <c r="L21" s="105" t="str">
        <f t="shared" si="0"/>
        <v>Yes</v>
      </c>
    </row>
    <row r="22" spans="1:12" x14ac:dyDescent="0.2">
      <c r="A22" s="104" t="s">
        <v>981</v>
      </c>
      <c r="B22" s="22" t="s">
        <v>213</v>
      </c>
      <c r="C22" s="23">
        <v>2408</v>
      </c>
      <c r="D22" s="27" t="str">
        <f t="shared" si="1"/>
        <v>N/A</v>
      </c>
      <c r="E22" s="23">
        <v>1824</v>
      </c>
      <c r="F22" s="27" t="str">
        <f t="shared" si="2"/>
        <v>N/A</v>
      </c>
      <c r="G22" s="23">
        <v>1269</v>
      </c>
      <c r="H22" s="27" t="str">
        <f t="shared" si="3"/>
        <v>N/A</v>
      </c>
      <c r="I22" s="8">
        <v>-24.3</v>
      </c>
      <c r="J22" s="8">
        <v>-30.4</v>
      </c>
      <c r="K22" s="28" t="s">
        <v>734</v>
      </c>
      <c r="L22" s="105" t="str">
        <f t="shared" si="0"/>
        <v>No</v>
      </c>
    </row>
    <row r="23" spans="1:12" x14ac:dyDescent="0.2">
      <c r="A23" s="104" t="s">
        <v>982</v>
      </c>
      <c r="B23" s="22" t="s">
        <v>213</v>
      </c>
      <c r="C23" s="23">
        <v>2553</v>
      </c>
      <c r="D23" s="27" t="str">
        <f>IF($B23="N/A","N/A",IF(C23&gt;10,"No",IF(C23&lt;-10,"No","Yes")))</f>
        <v>N/A</v>
      </c>
      <c r="E23" s="23">
        <v>2735</v>
      </c>
      <c r="F23" s="27" t="str">
        <f t="shared" si="2"/>
        <v>N/A</v>
      </c>
      <c r="G23" s="23">
        <v>2145</v>
      </c>
      <c r="H23" s="27" t="str">
        <f t="shared" si="3"/>
        <v>N/A</v>
      </c>
      <c r="I23" s="8">
        <v>7.1289999999999996</v>
      </c>
      <c r="J23" s="8">
        <v>-21.6</v>
      </c>
      <c r="K23" s="28" t="s">
        <v>734</v>
      </c>
      <c r="L23" s="105" t="str">
        <f t="shared" si="0"/>
        <v>Yes</v>
      </c>
    </row>
    <row r="24" spans="1:12" x14ac:dyDescent="0.2">
      <c r="A24" s="104" t="s">
        <v>983</v>
      </c>
      <c r="B24" s="22" t="s">
        <v>213</v>
      </c>
      <c r="C24" s="23">
        <v>26843</v>
      </c>
      <c r="D24" s="27" t="str">
        <f t="shared" si="1"/>
        <v>N/A</v>
      </c>
      <c r="E24" s="23">
        <v>26352</v>
      </c>
      <c r="F24" s="27" t="str">
        <f t="shared" si="2"/>
        <v>N/A</v>
      </c>
      <c r="G24" s="23">
        <v>23180</v>
      </c>
      <c r="H24" s="27" t="str">
        <f t="shared" si="3"/>
        <v>N/A</v>
      </c>
      <c r="I24" s="8">
        <v>-1.83</v>
      </c>
      <c r="J24" s="8">
        <v>-12</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387518</v>
      </c>
      <c r="D26" s="27" t="str">
        <f t="shared" si="1"/>
        <v>N/A</v>
      </c>
      <c r="E26" s="23">
        <v>388361</v>
      </c>
      <c r="F26" s="27" t="str">
        <f t="shared" si="2"/>
        <v>N/A</v>
      </c>
      <c r="G26" s="23">
        <v>419741</v>
      </c>
      <c r="H26" s="27" t="str">
        <f t="shared" si="3"/>
        <v>N/A</v>
      </c>
      <c r="I26" s="8">
        <v>0.2175</v>
      </c>
      <c r="J26" s="8">
        <v>8.08</v>
      </c>
      <c r="K26" s="28" t="s">
        <v>734</v>
      </c>
      <c r="L26" s="105" t="str">
        <f t="shared" si="0"/>
        <v>Yes</v>
      </c>
    </row>
    <row r="27" spans="1:12" x14ac:dyDescent="0.2">
      <c r="A27" s="104" t="s">
        <v>985</v>
      </c>
      <c r="B27" s="22" t="s">
        <v>213</v>
      </c>
      <c r="C27" s="23">
        <v>27532</v>
      </c>
      <c r="D27" s="27" t="str">
        <f t="shared" si="1"/>
        <v>N/A</v>
      </c>
      <c r="E27" s="23">
        <v>24116</v>
      </c>
      <c r="F27" s="27" t="str">
        <f t="shared" si="2"/>
        <v>N/A</v>
      </c>
      <c r="G27" s="23">
        <v>23674</v>
      </c>
      <c r="H27" s="27" t="str">
        <f t="shared" si="3"/>
        <v>N/A</v>
      </c>
      <c r="I27" s="8">
        <v>-12.4</v>
      </c>
      <c r="J27" s="8">
        <v>-1.83</v>
      </c>
      <c r="K27" s="28" t="s">
        <v>734</v>
      </c>
      <c r="L27" s="105" t="str">
        <f t="shared" si="0"/>
        <v>Yes</v>
      </c>
    </row>
    <row r="28" spans="1:12" x14ac:dyDescent="0.2">
      <c r="A28" s="104" t="s">
        <v>986</v>
      </c>
      <c r="B28" s="22" t="s">
        <v>213</v>
      </c>
      <c r="C28" s="23">
        <v>2591</v>
      </c>
      <c r="D28" s="27" t="str">
        <f t="shared" si="1"/>
        <v>N/A</v>
      </c>
      <c r="E28" s="23">
        <v>2271</v>
      </c>
      <c r="F28" s="27" t="str">
        <f t="shared" si="2"/>
        <v>N/A</v>
      </c>
      <c r="G28" s="23">
        <v>2001</v>
      </c>
      <c r="H28" s="27" t="str">
        <f t="shared" si="3"/>
        <v>N/A</v>
      </c>
      <c r="I28" s="8">
        <v>-12.4</v>
      </c>
      <c r="J28" s="8">
        <v>-11.9</v>
      </c>
      <c r="K28" s="28" t="s">
        <v>734</v>
      </c>
      <c r="L28" s="105" t="str">
        <f t="shared" si="0"/>
        <v>Yes</v>
      </c>
    </row>
    <row r="29" spans="1:12" x14ac:dyDescent="0.2">
      <c r="A29" s="104" t="s">
        <v>987</v>
      </c>
      <c r="B29" s="22" t="s">
        <v>213</v>
      </c>
      <c r="C29" s="23">
        <v>272</v>
      </c>
      <c r="D29" s="27" t="str">
        <f t="shared" si="1"/>
        <v>N/A</v>
      </c>
      <c r="E29" s="23">
        <v>215</v>
      </c>
      <c r="F29" s="27" t="str">
        <f t="shared" si="2"/>
        <v>N/A</v>
      </c>
      <c r="G29" s="23">
        <v>122</v>
      </c>
      <c r="H29" s="27" t="str">
        <f t="shared" si="3"/>
        <v>N/A</v>
      </c>
      <c r="I29" s="8">
        <v>-21</v>
      </c>
      <c r="J29" s="8">
        <v>-43.3</v>
      </c>
      <c r="K29" s="28" t="s">
        <v>734</v>
      </c>
      <c r="L29" s="105" t="str">
        <f t="shared" si="0"/>
        <v>No</v>
      </c>
    </row>
    <row r="30" spans="1:12" x14ac:dyDescent="0.2">
      <c r="A30" s="104" t="s">
        <v>988</v>
      </c>
      <c r="B30" s="22" t="s">
        <v>213</v>
      </c>
      <c r="C30" s="23">
        <v>316680</v>
      </c>
      <c r="D30" s="27" t="str">
        <f t="shared" si="1"/>
        <v>N/A</v>
      </c>
      <c r="E30" s="23">
        <v>327245</v>
      </c>
      <c r="F30" s="27" t="str">
        <f t="shared" si="2"/>
        <v>N/A</v>
      </c>
      <c r="G30" s="23">
        <v>351933</v>
      </c>
      <c r="H30" s="27" t="str">
        <f t="shared" si="3"/>
        <v>N/A</v>
      </c>
      <c r="I30" s="8">
        <v>3.3359999999999999</v>
      </c>
      <c r="J30" s="8">
        <v>7.5439999999999996</v>
      </c>
      <c r="K30" s="28" t="s">
        <v>734</v>
      </c>
      <c r="L30" s="105" t="str">
        <f t="shared" si="0"/>
        <v>Yes</v>
      </c>
    </row>
    <row r="31" spans="1:12" x14ac:dyDescent="0.2">
      <c r="A31" s="104" t="s">
        <v>989</v>
      </c>
      <c r="B31" s="22" t="s">
        <v>213</v>
      </c>
      <c r="C31" s="23">
        <v>33947</v>
      </c>
      <c r="D31" s="27" t="str">
        <f t="shared" si="1"/>
        <v>N/A</v>
      </c>
      <c r="E31" s="23">
        <v>27980</v>
      </c>
      <c r="F31" s="27" t="str">
        <f t="shared" si="2"/>
        <v>N/A</v>
      </c>
      <c r="G31" s="23">
        <v>34555</v>
      </c>
      <c r="H31" s="27" t="str">
        <f t="shared" si="3"/>
        <v>N/A</v>
      </c>
      <c r="I31" s="8">
        <v>-17.600000000000001</v>
      </c>
      <c r="J31" s="8">
        <v>23.5</v>
      </c>
      <c r="K31" s="28" t="s">
        <v>734</v>
      </c>
      <c r="L31" s="105" t="str">
        <f t="shared" si="0"/>
        <v>Yes</v>
      </c>
    </row>
    <row r="32" spans="1:12" x14ac:dyDescent="0.2">
      <c r="A32" s="104" t="s">
        <v>990</v>
      </c>
      <c r="B32" s="22" t="s">
        <v>213</v>
      </c>
      <c r="C32" s="23">
        <v>6496</v>
      </c>
      <c r="D32" s="27" t="str">
        <f t="shared" si="1"/>
        <v>N/A</v>
      </c>
      <c r="E32" s="23">
        <v>6534</v>
      </c>
      <c r="F32" s="27" t="str">
        <f t="shared" si="2"/>
        <v>N/A</v>
      </c>
      <c r="G32" s="23">
        <v>7456</v>
      </c>
      <c r="H32" s="27" t="str">
        <f t="shared" si="3"/>
        <v>N/A</v>
      </c>
      <c r="I32" s="8">
        <v>0.58499999999999996</v>
      </c>
      <c r="J32" s="8">
        <v>14.11</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128547</v>
      </c>
      <c r="D34" s="27" t="str">
        <f t="shared" si="1"/>
        <v>N/A</v>
      </c>
      <c r="E34" s="23">
        <v>133327</v>
      </c>
      <c r="F34" s="27" t="str">
        <f t="shared" si="2"/>
        <v>N/A</v>
      </c>
      <c r="G34" s="23">
        <v>203366</v>
      </c>
      <c r="H34" s="27" t="str">
        <f t="shared" si="3"/>
        <v>N/A</v>
      </c>
      <c r="I34" s="8">
        <v>3.718</v>
      </c>
      <c r="J34" s="8">
        <v>52.53</v>
      </c>
      <c r="K34" s="28" t="s">
        <v>734</v>
      </c>
      <c r="L34" s="105" t="str">
        <f t="shared" si="0"/>
        <v>No</v>
      </c>
    </row>
    <row r="35" spans="1:12" x14ac:dyDescent="0.2">
      <c r="A35" s="104" t="s">
        <v>992</v>
      </c>
      <c r="B35" s="22" t="s">
        <v>213</v>
      </c>
      <c r="C35" s="23">
        <v>21660</v>
      </c>
      <c r="D35" s="27" t="str">
        <f t="shared" si="1"/>
        <v>N/A</v>
      </c>
      <c r="E35" s="23">
        <v>20136</v>
      </c>
      <c r="F35" s="27" t="str">
        <f t="shared" si="2"/>
        <v>N/A</v>
      </c>
      <c r="G35" s="23">
        <v>31482</v>
      </c>
      <c r="H35" s="27" t="str">
        <f t="shared" si="3"/>
        <v>N/A</v>
      </c>
      <c r="I35" s="8">
        <v>-7.04</v>
      </c>
      <c r="J35" s="8">
        <v>56.35</v>
      </c>
      <c r="K35" s="28" t="s">
        <v>734</v>
      </c>
      <c r="L35" s="105" t="str">
        <f t="shared" si="0"/>
        <v>No</v>
      </c>
    </row>
    <row r="36" spans="1:12" x14ac:dyDescent="0.2">
      <c r="A36" s="104" t="s">
        <v>993</v>
      </c>
      <c r="B36" s="22" t="s">
        <v>213</v>
      </c>
      <c r="C36" s="23">
        <v>4668</v>
      </c>
      <c r="D36" s="27" t="str">
        <f t="shared" si="1"/>
        <v>N/A</v>
      </c>
      <c r="E36" s="23">
        <v>4449</v>
      </c>
      <c r="F36" s="27" t="str">
        <f t="shared" si="2"/>
        <v>N/A</v>
      </c>
      <c r="G36" s="23">
        <v>3620</v>
      </c>
      <c r="H36" s="27" t="str">
        <f t="shared" si="3"/>
        <v>N/A</v>
      </c>
      <c r="I36" s="8">
        <v>-4.6900000000000004</v>
      </c>
      <c r="J36" s="8">
        <v>-18.600000000000001</v>
      </c>
      <c r="K36" s="28" t="s">
        <v>734</v>
      </c>
      <c r="L36" s="105" t="str">
        <f t="shared" si="0"/>
        <v>Yes</v>
      </c>
    </row>
    <row r="37" spans="1:12" x14ac:dyDescent="0.2">
      <c r="A37" s="104" t="s">
        <v>994</v>
      </c>
      <c r="B37" s="22" t="s">
        <v>213</v>
      </c>
      <c r="C37" s="23">
        <v>4951</v>
      </c>
      <c r="D37" s="27" t="str">
        <f t="shared" si="1"/>
        <v>N/A</v>
      </c>
      <c r="E37" s="23">
        <v>4108</v>
      </c>
      <c r="F37" s="27" t="str">
        <f t="shared" si="2"/>
        <v>N/A</v>
      </c>
      <c r="G37" s="23">
        <v>2290</v>
      </c>
      <c r="H37" s="27" t="str">
        <f t="shared" si="3"/>
        <v>N/A</v>
      </c>
      <c r="I37" s="8">
        <v>-17</v>
      </c>
      <c r="J37" s="8">
        <v>-44.3</v>
      </c>
      <c r="K37" s="28" t="s">
        <v>734</v>
      </c>
      <c r="L37" s="105" t="str">
        <f t="shared" si="0"/>
        <v>No</v>
      </c>
    </row>
    <row r="38" spans="1:12" x14ac:dyDescent="0.2">
      <c r="A38" s="104" t="s">
        <v>995</v>
      </c>
      <c r="B38" s="22" t="s">
        <v>213</v>
      </c>
      <c r="C38" s="23">
        <v>23322</v>
      </c>
      <c r="D38" s="27" t="str">
        <f t="shared" si="1"/>
        <v>N/A</v>
      </c>
      <c r="E38" s="23">
        <v>26250</v>
      </c>
      <c r="F38" s="27" t="str">
        <f t="shared" si="2"/>
        <v>N/A</v>
      </c>
      <c r="G38" s="23">
        <v>23334</v>
      </c>
      <c r="H38" s="27" t="str">
        <f t="shared" si="3"/>
        <v>N/A</v>
      </c>
      <c r="I38" s="8">
        <v>12.55</v>
      </c>
      <c r="J38" s="8">
        <v>-11.1</v>
      </c>
      <c r="K38" s="28" t="s">
        <v>734</v>
      </c>
      <c r="L38" s="105" t="str">
        <f t="shared" si="0"/>
        <v>Yes</v>
      </c>
    </row>
    <row r="39" spans="1:12" x14ac:dyDescent="0.2">
      <c r="A39" s="104" t="s">
        <v>996</v>
      </c>
      <c r="B39" s="22" t="s">
        <v>213</v>
      </c>
      <c r="C39" s="23">
        <v>10893</v>
      </c>
      <c r="D39" s="27" t="str">
        <f t="shared" si="1"/>
        <v>N/A</v>
      </c>
      <c r="E39" s="23">
        <v>11140</v>
      </c>
      <c r="F39" s="27" t="str">
        <f t="shared" si="2"/>
        <v>N/A</v>
      </c>
      <c r="G39" s="23">
        <v>103725</v>
      </c>
      <c r="H39" s="27" t="str">
        <f t="shared" si="3"/>
        <v>N/A</v>
      </c>
      <c r="I39" s="8">
        <v>2.2679999999999998</v>
      </c>
      <c r="J39" s="8">
        <v>831.1</v>
      </c>
      <c r="K39" s="28" t="s">
        <v>734</v>
      </c>
      <c r="L39" s="105" t="str">
        <f t="shared" si="0"/>
        <v>No</v>
      </c>
    </row>
    <row r="40" spans="1:12" x14ac:dyDescent="0.2">
      <c r="A40" s="104" t="s">
        <v>997</v>
      </c>
      <c r="B40" s="22" t="s">
        <v>213</v>
      </c>
      <c r="C40" s="23">
        <v>63053</v>
      </c>
      <c r="D40" s="27" t="str">
        <f t="shared" si="1"/>
        <v>N/A</v>
      </c>
      <c r="E40" s="23">
        <v>67244</v>
      </c>
      <c r="F40" s="27" t="str">
        <f t="shared" si="2"/>
        <v>N/A</v>
      </c>
      <c r="G40" s="23">
        <v>38915</v>
      </c>
      <c r="H40" s="27" t="str">
        <f t="shared" si="3"/>
        <v>N/A</v>
      </c>
      <c r="I40" s="8">
        <v>6.6470000000000002</v>
      </c>
      <c r="J40" s="8">
        <v>-42.1</v>
      </c>
      <c r="K40" s="28" t="s">
        <v>734</v>
      </c>
      <c r="L40" s="105" t="str">
        <f t="shared" si="0"/>
        <v>No</v>
      </c>
    </row>
    <row r="41" spans="1:12" x14ac:dyDescent="0.2">
      <c r="A41" s="168" t="s">
        <v>84</v>
      </c>
      <c r="B41" s="22" t="s">
        <v>213</v>
      </c>
      <c r="C41" s="29">
        <v>3506618323</v>
      </c>
      <c r="D41" s="27" t="str">
        <f t="shared" si="1"/>
        <v>N/A</v>
      </c>
      <c r="E41" s="29">
        <v>3599334962</v>
      </c>
      <c r="F41" s="27" t="str">
        <f t="shared" si="2"/>
        <v>N/A</v>
      </c>
      <c r="G41" s="29">
        <v>3721689192</v>
      </c>
      <c r="H41" s="27" t="str">
        <f t="shared" si="3"/>
        <v>N/A</v>
      </c>
      <c r="I41" s="8">
        <v>2.6440000000000001</v>
      </c>
      <c r="J41" s="8">
        <v>3.399</v>
      </c>
      <c r="K41" s="28" t="s">
        <v>734</v>
      </c>
      <c r="L41" s="105" t="str">
        <f t="shared" si="0"/>
        <v>Yes</v>
      </c>
    </row>
    <row r="42" spans="1:12" x14ac:dyDescent="0.2">
      <c r="A42" s="168" t="s">
        <v>1475</v>
      </c>
      <c r="B42" s="22" t="s">
        <v>213</v>
      </c>
      <c r="C42" s="29">
        <v>5003.2792710000003</v>
      </c>
      <c r="D42" s="27" t="str">
        <f t="shared" si="1"/>
        <v>N/A</v>
      </c>
      <c r="E42" s="29">
        <v>5095.5016273000001</v>
      </c>
      <c r="F42" s="27" t="str">
        <f t="shared" si="2"/>
        <v>N/A</v>
      </c>
      <c r="G42" s="29">
        <v>4620.0254134999996</v>
      </c>
      <c r="H42" s="27" t="str">
        <f t="shared" si="3"/>
        <v>N/A</v>
      </c>
      <c r="I42" s="8">
        <v>1.843</v>
      </c>
      <c r="J42" s="8">
        <v>-9.33</v>
      </c>
      <c r="K42" s="28" t="s">
        <v>734</v>
      </c>
      <c r="L42" s="105" t="str">
        <f t="shared" si="0"/>
        <v>Yes</v>
      </c>
    </row>
    <row r="43" spans="1:12" x14ac:dyDescent="0.2">
      <c r="A43" s="168" t="s">
        <v>1476</v>
      </c>
      <c r="B43" s="22" t="s">
        <v>213</v>
      </c>
      <c r="C43" s="29">
        <v>6073.2336830000004</v>
      </c>
      <c r="D43" s="27" t="str">
        <f t="shared" si="1"/>
        <v>N/A</v>
      </c>
      <c r="E43" s="29">
        <v>6160.9133564000003</v>
      </c>
      <c r="F43" s="27" t="str">
        <f t="shared" si="2"/>
        <v>N/A</v>
      </c>
      <c r="G43" s="29">
        <v>5926.7002339000001</v>
      </c>
      <c r="H43" s="27" t="str">
        <f t="shared" si="3"/>
        <v>N/A</v>
      </c>
      <c r="I43" s="8">
        <v>1.444</v>
      </c>
      <c r="J43" s="8">
        <v>-3.8</v>
      </c>
      <c r="K43" s="28" t="s">
        <v>734</v>
      </c>
      <c r="L43" s="105" t="str">
        <f t="shared" si="0"/>
        <v>Yes</v>
      </c>
    </row>
    <row r="44" spans="1:12" x14ac:dyDescent="0.2">
      <c r="A44" s="137" t="s">
        <v>107</v>
      </c>
      <c r="B44" s="22" t="s">
        <v>213</v>
      </c>
      <c r="C44" s="29">
        <v>113621134</v>
      </c>
      <c r="D44" s="27" t="str">
        <f t="shared" si="1"/>
        <v>N/A</v>
      </c>
      <c r="E44" s="29">
        <v>135226945</v>
      </c>
      <c r="F44" s="27" t="str">
        <f t="shared" si="2"/>
        <v>N/A</v>
      </c>
      <c r="G44" s="29">
        <v>185037115</v>
      </c>
      <c r="H44" s="27" t="str">
        <f t="shared" si="3"/>
        <v>N/A</v>
      </c>
      <c r="I44" s="8">
        <v>19.02</v>
      </c>
      <c r="J44" s="8">
        <v>36.83</v>
      </c>
      <c r="K44" s="28" t="s">
        <v>734</v>
      </c>
      <c r="L44" s="105" t="str">
        <f t="shared" si="0"/>
        <v>No</v>
      </c>
    </row>
    <row r="45" spans="1:12" x14ac:dyDescent="0.2">
      <c r="A45" s="168" t="s">
        <v>158</v>
      </c>
      <c r="B45" s="30" t="s">
        <v>217</v>
      </c>
      <c r="C45" s="1">
        <v>19052</v>
      </c>
      <c r="D45" s="27" t="str">
        <f>IF($B45="N/A","N/A",IF(C45&gt;0,"No",IF(C45&lt;0,"No","Yes")))</f>
        <v>No</v>
      </c>
      <c r="E45" s="1">
        <v>425</v>
      </c>
      <c r="F45" s="27" t="str">
        <f>IF($B45="N/A","N/A",IF(E45&gt;0,"No",IF(E45&lt;0,"No","Yes")))</f>
        <v>No</v>
      </c>
      <c r="G45" s="1">
        <v>2991</v>
      </c>
      <c r="H45" s="27" t="str">
        <f>IF($B45="N/A","N/A",IF(G45&gt;0,"No",IF(G45&lt;0,"No","Yes")))</f>
        <v>No</v>
      </c>
      <c r="I45" s="8">
        <v>-97.8</v>
      </c>
      <c r="J45" s="8">
        <v>603.79999999999995</v>
      </c>
      <c r="K45" s="28" t="s">
        <v>734</v>
      </c>
      <c r="L45" s="105" t="str">
        <f t="shared" si="0"/>
        <v>No</v>
      </c>
    </row>
    <row r="46" spans="1:12" x14ac:dyDescent="0.2">
      <c r="A46" s="168" t="s">
        <v>156</v>
      </c>
      <c r="B46" s="22" t="s">
        <v>213</v>
      </c>
      <c r="C46" s="29">
        <v>6116130</v>
      </c>
      <c r="D46" s="27" t="str">
        <f t="shared" ref="D46:D47" si="4">IF($B46="N/A","N/A",IF(C46&gt;10,"No",IF(C46&lt;-10,"No","Yes")))</f>
        <v>N/A</v>
      </c>
      <c r="E46" s="29">
        <v>634913</v>
      </c>
      <c r="F46" s="27" t="str">
        <f t="shared" ref="F46:F47" si="5">IF($B46="N/A","N/A",IF(E46&gt;10,"No",IF(E46&lt;-10,"No","Yes")))</f>
        <v>N/A</v>
      </c>
      <c r="G46" s="29">
        <v>7593597</v>
      </c>
      <c r="H46" s="27" t="str">
        <f t="shared" ref="H46:H47" si="6">IF($B46="N/A","N/A",IF(G46&gt;10,"No",IF(G46&lt;-10,"No","Yes")))</f>
        <v>N/A</v>
      </c>
      <c r="I46" s="8">
        <v>-89.6</v>
      </c>
      <c r="J46" s="8">
        <v>1096</v>
      </c>
      <c r="K46" s="28" t="s">
        <v>734</v>
      </c>
      <c r="L46" s="105" t="str">
        <f t="shared" si="0"/>
        <v>No</v>
      </c>
    </row>
    <row r="47" spans="1:12" x14ac:dyDescent="0.2">
      <c r="A47" s="168" t="s">
        <v>1278</v>
      </c>
      <c r="B47" s="22" t="s">
        <v>213</v>
      </c>
      <c r="C47" s="29">
        <v>321.02298970999999</v>
      </c>
      <c r="D47" s="27" t="str">
        <f t="shared" si="4"/>
        <v>N/A</v>
      </c>
      <c r="E47" s="29">
        <v>1493.9129412</v>
      </c>
      <c r="F47" s="27" t="str">
        <f t="shared" si="5"/>
        <v>N/A</v>
      </c>
      <c r="G47" s="29">
        <v>2538.8154463000001</v>
      </c>
      <c r="H47" s="27" t="str">
        <f t="shared" si="6"/>
        <v>N/A</v>
      </c>
      <c r="I47" s="8">
        <v>365.4</v>
      </c>
      <c r="J47" s="8">
        <v>69.94</v>
      </c>
      <c r="K47" s="28" t="s">
        <v>734</v>
      </c>
      <c r="L47" s="105" t="str">
        <f>IF(J47="Div by 0", "N/A", IF(OR(J47="N/A",K47="N/A"),"N/A", IF(J47&gt;VALUE(MID(K47,1,2)), "No", IF(J47&lt;-1*VALUE(MID(K47,1,2)), "No", "Yes"))))</f>
        <v>No</v>
      </c>
    </row>
    <row r="48" spans="1:12" x14ac:dyDescent="0.2">
      <c r="A48" s="168" t="s">
        <v>1477</v>
      </c>
      <c r="B48" s="22" t="s">
        <v>213</v>
      </c>
      <c r="C48" s="29">
        <v>15548.481292</v>
      </c>
      <c r="D48" s="27" t="str">
        <f t="shared" ref="D48:D74" si="7">IF($B48="N/A","N/A",IF(C48&gt;10,"No",IF(C48&lt;-10,"No","Yes")))</f>
        <v>N/A</v>
      </c>
      <c r="E48" s="29">
        <v>15755.4146</v>
      </c>
      <c r="F48" s="27" t="str">
        <f t="shared" ref="F48:F74" si="8">IF($B48="N/A","N/A",IF(E48&gt;10,"No",IF(E48&lt;-10,"No","Yes")))</f>
        <v>N/A</v>
      </c>
      <c r="G48" s="29">
        <v>16647.361434999999</v>
      </c>
      <c r="H48" s="27" t="str">
        <f t="shared" ref="H48:H74" si="9">IF($B48="N/A","N/A",IF(G48&gt;10,"No",IF(G48&lt;-10,"No","Yes")))</f>
        <v>N/A</v>
      </c>
      <c r="I48" s="8">
        <v>1.331</v>
      </c>
      <c r="J48" s="8">
        <v>5.6609999999999996</v>
      </c>
      <c r="K48" s="28" t="s">
        <v>734</v>
      </c>
      <c r="L48" s="105" t="str">
        <f t="shared" ref="L48:L74" si="10">IF(J48="Div by 0", "N/A", IF(K48="N/A","N/A", IF(J48&gt;VALUE(MID(K48,1,2)), "No", IF(J48&lt;-1*VALUE(MID(K48,1,2)), "No", "Yes"))))</f>
        <v>Yes</v>
      </c>
    </row>
    <row r="49" spans="1:12" x14ac:dyDescent="0.2">
      <c r="A49" s="168" t="s">
        <v>1478</v>
      </c>
      <c r="B49" s="22" t="s">
        <v>213</v>
      </c>
      <c r="C49" s="29">
        <v>6063.1800558000004</v>
      </c>
      <c r="D49" s="27" t="str">
        <f t="shared" si="7"/>
        <v>N/A</v>
      </c>
      <c r="E49" s="29">
        <v>6198.7823181000003</v>
      </c>
      <c r="F49" s="27" t="str">
        <f t="shared" si="8"/>
        <v>N/A</v>
      </c>
      <c r="G49" s="29">
        <v>6120.6558026000002</v>
      </c>
      <c r="H49" s="27" t="str">
        <f t="shared" si="9"/>
        <v>N/A</v>
      </c>
      <c r="I49" s="8">
        <v>2.2360000000000002</v>
      </c>
      <c r="J49" s="8">
        <v>-1.26</v>
      </c>
      <c r="K49" s="28" t="s">
        <v>734</v>
      </c>
      <c r="L49" s="105" t="str">
        <f t="shared" si="10"/>
        <v>Yes</v>
      </c>
    </row>
    <row r="50" spans="1:12" x14ac:dyDescent="0.2">
      <c r="A50" s="168" t="s">
        <v>1479</v>
      </c>
      <c r="B50" s="22" t="s">
        <v>213</v>
      </c>
      <c r="C50" s="29">
        <v>18973.324241999999</v>
      </c>
      <c r="D50" s="27" t="str">
        <f t="shared" si="7"/>
        <v>N/A</v>
      </c>
      <c r="E50" s="29">
        <v>19854.103359000001</v>
      </c>
      <c r="F50" s="27" t="str">
        <f t="shared" si="8"/>
        <v>N/A</v>
      </c>
      <c r="G50" s="29">
        <v>21139.203173000002</v>
      </c>
      <c r="H50" s="27" t="str">
        <f t="shared" si="9"/>
        <v>N/A</v>
      </c>
      <c r="I50" s="8">
        <v>4.6420000000000003</v>
      </c>
      <c r="J50" s="8">
        <v>6.4729999999999999</v>
      </c>
      <c r="K50" s="28" t="s">
        <v>734</v>
      </c>
      <c r="L50" s="105" t="str">
        <f t="shared" si="10"/>
        <v>Yes</v>
      </c>
    </row>
    <row r="51" spans="1:12" x14ac:dyDescent="0.2">
      <c r="A51" s="168" t="s">
        <v>1480</v>
      </c>
      <c r="B51" s="22" t="s">
        <v>213</v>
      </c>
      <c r="C51" s="29">
        <v>2387.1471824999999</v>
      </c>
      <c r="D51" s="27" t="str">
        <f t="shared" si="7"/>
        <v>N/A</v>
      </c>
      <c r="E51" s="29">
        <v>2238.4469809000002</v>
      </c>
      <c r="F51" s="27" t="str">
        <f t="shared" si="8"/>
        <v>N/A</v>
      </c>
      <c r="G51" s="29">
        <v>2198.2626263000002</v>
      </c>
      <c r="H51" s="27" t="str">
        <f t="shared" si="9"/>
        <v>N/A</v>
      </c>
      <c r="I51" s="8">
        <v>-6.23</v>
      </c>
      <c r="J51" s="8">
        <v>-1.8</v>
      </c>
      <c r="K51" s="28" t="s">
        <v>734</v>
      </c>
      <c r="L51" s="105" t="str">
        <f t="shared" si="10"/>
        <v>Yes</v>
      </c>
    </row>
    <row r="52" spans="1:12" x14ac:dyDescent="0.2">
      <c r="A52" s="168" t="s">
        <v>1481</v>
      </c>
      <c r="B52" s="22" t="s">
        <v>213</v>
      </c>
      <c r="C52" s="29">
        <v>27201.269794</v>
      </c>
      <c r="D52" s="27" t="str">
        <f t="shared" si="7"/>
        <v>N/A</v>
      </c>
      <c r="E52" s="29">
        <v>28105.877925000001</v>
      </c>
      <c r="F52" s="27" t="str">
        <f t="shared" si="8"/>
        <v>N/A</v>
      </c>
      <c r="G52" s="29">
        <v>30498.996635</v>
      </c>
      <c r="H52" s="27" t="str">
        <f t="shared" si="9"/>
        <v>N/A</v>
      </c>
      <c r="I52" s="8">
        <v>3.3260000000000001</v>
      </c>
      <c r="J52" s="8">
        <v>8.5150000000000006</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14409.855113</v>
      </c>
      <c r="D54" s="27" t="str">
        <f t="shared" si="7"/>
        <v>N/A</v>
      </c>
      <c r="E54" s="29">
        <v>14617.755911</v>
      </c>
      <c r="F54" s="27" t="str">
        <f t="shared" si="8"/>
        <v>N/A</v>
      </c>
      <c r="G54" s="29">
        <v>14991.58359</v>
      </c>
      <c r="H54" s="27" t="str">
        <f t="shared" si="9"/>
        <v>N/A</v>
      </c>
      <c r="I54" s="8">
        <v>1.4430000000000001</v>
      </c>
      <c r="J54" s="8">
        <v>2.5569999999999999</v>
      </c>
      <c r="K54" s="28" t="s">
        <v>734</v>
      </c>
      <c r="L54" s="105" t="str">
        <f t="shared" si="10"/>
        <v>Yes</v>
      </c>
    </row>
    <row r="55" spans="1:12" x14ac:dyDescent="0.2">
      <c r="A55" s="168" t="s">
        <v>1484</v>
      </c>
      <c r="B55" s="22" t="s">
        <v>213</v>
      </c>
      <c r="C55" s="29">
        <v>11985.816981</v>
      </c>
      <c r="D55" s="27" t="str">
        <f t="shared" si="7"/>
        <v>N/A</v>
      </c>
      <c r="E55" s="29">
        <v>12352.214167</v>
      </c>
      <c r="F55" s="27" t="str">
        <f t="shared" si="8"/>
        <v>N/A</v>
      </c>
      <c r="G55" s="29">
        <v>12393.59388</v>
      </c>
      <c r="H55" s="27" t="str">
        <f t="shared" si="9"/>
        <v>N/A</v>
      </c>
      <c r="I55" s="8">
        <v>3.0569999999999999</v>
      </c>
      <c r="J55" s="8">
        <v>0.33500000000000002</v>
      </c>
      <c r="K55" s="28" t="s">
        <v>734</v>
      </c>
      <c r="L55" s="105" t="str">
        <f t="shared" si="10"/>
        <v>Yes</v>
      </c>
    </row>
    <row r="56" spans="1:12" ht="25.5" x14ac:dyDescent="0.2">
      <c r="A56" s="168" t="s">
        <v>1485</v>
      </c>
      <c r="B56" s="22" t="s">
        <v>213</v>
      </c>
      <c r="C56" s="29">
        <v>11244.369186</v>
      </c>
      <c r="D56" s="27" t="str">
        <f t="shared" si="7"/>
        <v>N/A</v>
      </c>
      <c r="E56" s="29">
        <v>12915.360197</v>
      </c>
      <c r="F56" s="27" t="str">
        <f t="shared" si="8"/>
        <v>N/A</v>
      </c>
      <c r="G56" s="29">
        <v>14473.450749</v>
      </c>
      <c r="H56" s="27" t="str">
        <f t="shared" si="9"/>
        <v>N/A</v>
      </c>
      <c r="I56" s="8">
        <v>14.86</v>
      </c>
      <c r="J56" s="8">
        <v>12.06</v>
      </c>
      <c r="K56" s="28" t="s">
        <v>734</v>
      </c>
      <c r="L56" s="105" t="str">
        <f t="shared" si="10"/>
        <v>Yes</v>
      </c>
    </row>
    <row r="57" spans="1:12" x14ac:dyDescent="0.2">
      <c r="A57" s="168" t="s">
        <v>1486</v>
      </c>
      <c r="B57" s="22" t="s">
        <v>213</v>
      </c>
      <c r="C57" s="29">
        <v>4941.9714062000003</v>
      </c>
      <c r="D57" s="27" t="str">
        <f t="shared" si="7"/>
        <v>N/A</v>
      </c>
      <c r="E57" s="29">
        <v>4050.6683729000001</v>
      </c>
      <c r="F57" s="27" t="str">
        <f t="shared" si="8"/>
        <v>N/A</v>
      </c>
      <c r="G57" s="29">
        <v>5008.6522144999999</v>
      </c>
      <c r="H57" s="27" t="str">
        <f t="shared" si="9"/>
        <v>N/A</v>
      </c>
      <c r="I57" s="8">
        <v>-18</v>
      </c>
      <c r="J57" s="8">
        <v>23.65</v>
      </c>
      <c r="K57" s="28" t="s">
        <v>734</v>
      </c>
      <c r="L57" s="105" t="str">
        <f t="shared" si="10"/>
        <v>Yes</v>
      </c>
    </row>
    <row r="58" spans="1:12" x14ac:dyDescent="0.2">
      <c r="A58" s="168" t="s">
        <v>1487</v>
      </c>
      <c r="B58" s="22" t="s">
        <v>213</v>
      </c>
      <c r="C58" s="29">
        <v>23736.132921</v>
      </c>
      <c r="D58" s="27" t="str">
        <f t="shared" si="7"/>
        <v>N/A</v>
      </c>
      <c r="E58" s="29">
        <v>23722.339328999999</v>
      </c>
      <c r="F58" s="27" t="str">
        <f t="shared" si="8"/>
        <v>N/A</v>
      </c>
      <c r="G58" s="29">
        <v>26562.430758999999</v>
      </c>
      <c r="H58" s="27" t="str">
        <f t="shared" si="9"/>
        <v>N/A</v>
      </c>
      <c r="I58" s="8">
        <v>-5.8000000000000003E-2</v>
      </c>
      <c r="J58" s="8">
        <v>11.97</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1424.7766271999999</v>
      </c>
      <c r="D60" s="27" t="str">
        <f t="shared" si="7"/>
        <v>N/A</v>
      </c>
      <c r="E60" s="29">
        <v>1521.6468904000001</v>
      </c>
      <c r="F60" s="27" t="str">
        <f t="shared" si="8"/>
        <v>N/A</v>
      </c>
      <c r="G60" s="29">
        <v>1475.4359592999999</v>
      </c>
      <c r="H60" s="27" t="str">
        <f t="shared" si="9"/>
        <v>N/A</v>
      </c>
      <c r="I60" s="8">
        <v>6.7990000000000004</v>
      </c>
      <c r="J60" s="8">
        <v>-3.04</v>
      </c>
      <c r="K60" s="28" t="s">
        <v>734</v>
      </c>
      <c r="L60" s="105" t="str">
        <f t="shared" si="10"/>
        <v>Yes</v>
      </c>
    </row>
    <row r="61" spans="1:12" x14ac:dyDescent="0.2">
      <c r="A61" s="168" t="s">
        <v>1490</v>
      </c>
      <c r="B61" s="22" t="s">
        <v>213</v>
      </c>
      <c r="C61" s="29">
        <v>1321.7571190000001</v>
      </c>
      <c r="D61" s="27" t="str">
        <f t="shared" si="7"/>
        <v>N/A</v>
      </c>
      <c r="E61" s="29">
        <v>1349.771438</v>
      </c>
      <c r="F61" s="27" t="str">
        <f t="shared" si="8"/>
        <v>N/A</v>
      </c>
      <c r="G61" s="29">
        <v>1330.8673650000001</v>
      </c>
      <c r="H61" s="27" t="str">
        <f t="shared" si="9"/>
        <v>N/A</v>
      </c>
      <c r="I61" s="8">
        <v>2.1190000000000002</v>
      </c>
      <c r="J61" s="8">
        <v>-1.4</v>
      </c>
      <c r="K61" s="28" t="s">
        <v>734</v>
      </c>
      <c r="L61" s="105" t="str">
        <f t="shared" si="10"/>
        <v>Yes</v>
      </c>
    </row>
    <row r="62" spans="1:12" x14ac:dyDescent="0.2">
      <c r="A62" s="168" t="s">
        <v>1491</v>
      </c>
      <c r="B62" s="22" t="s">
        <v>213</v>
      </c>
      <c r="C62" s="29">
        <v>1322.3238131999999</v>
      </c>
      <c r="D62" s="27" t="str">
        <f t="shared" si="7"/>
        <v>N/A</v>
      </c>
      <c r="E62" s="29">
        <v>1442.2747687999999</v>
      </c>
      <c r="F62" s="27" t="str">
        <f t="shared" si="8"/>
        <v>N/A</v>
      </c>
      <c r="G62" s="29">
        <v>1323.2158921</v>
      </c>
      <c r="H62" s="27" t="str">
        <f t="shared" si="9"/>
        <v>N/A</v>
      </c>
      <c r="I62" s="8">
        <v>9.0709999999999997</v>
      </c>
      <c r="J62" s="8">
        <v>-8.25</v>
      </c>
      <c r="K62" s="28" t="s">
        <v>734</v>
      </c>
      <c r="L62" s="105" t="str">
        <f t="shared" si="10"/>
        <v>Yes</v>
      </c>
    </row>
    <row r="63" spans="1:12" ht="25.5" x14ac:dyDescent="0.2">
      <c r="A63" s="168" t="s">
        <v>1492</v>
      </c>
      <c r="B63" s="22" t="s">
        <v>213</v>
      </c>
      <c r="C63" s="29">
        <v>1179.1544117999999</v>
      </c>
      <c r="D63" s="27" t="str">
        <f t="shared" si="7"/>
        <v>N/A</v>
      </c>
      <c r="E63" s="29">
        <v>1149.6046512</v>
      </c>
      <c r="F63" s="27" t="str">
        <f t="shared" si="8"/>
        <v>N/A</v>
      </c>
      <c r="G63" s="29">
        <v>2695.3032787000002</v>
      </c>
      <c r="H63" s="27" t="str">
        <f t="shared" si="9"/>
        <v>N/A</v>
      </c>
      <c r="I63" s="8">
        <v>-2.5099999999999998</v>
      </c>
      <c r="J63" s="8">
        <v>134.5</v>
      </c>
      <c r="K63" s="28" t="s">
        <v>734</v>
      </c>
      <c r="L63" s="105" t="str">
        <f t="shared" si="10"/>
        <v>No</v>
      </c>
    </row>
    <row r="64" spans="1:12" x14ac:dyDescent="0.2">
      <c r="A64" s="168" t="s">
        <v>1493</v>
      </c>
      <c r="B64" s="22" t="s">
        <v>213</v>
      </c>
      <c r="C64" s="29">
        <v>1247.3842428</v>
      </c>
      <c r="D64" s="27" t="str">
        <f t="shared" si="7"/>
        <v>N/A</v>
      </c>
      <c r="E64" s="29">
        <v>1293.7537136000001</v>
      </c>
      <c r="F64" s="27" t="str">
        <f t="shared" si="8"/>
        <v>N/A</v>
      </c>
      <c r="G64" s="29">
        <v>1254.7252516999999</v>
      </c>
      <c r="H64" s="27" t="str">
        <f t="shared" si="9"/>
        <v>N/A</v>
      </c>
      <c r="I64" s="8">
        <v>3.7170000000000001</v>
      </c>
      <c r="J64" s="8">
        <v>-3.02</v>
      </c>
      <c r="K64" s="28" t="s">
        <v>734</v>
      </c>
      <c r="L64" s="105" t="str">
        <f t="shared" si="10"/>
        <v>Yes</v>
      </c>
    </row>
    <row r="65" spans="1:12" x14ac:dyDescent="0.2">
      <c r="A65" s="168" t="s">
        <v>1494</v>
      </c>
      <c r="B65" s="22" t="s">
        <v>213</v>
      </c>
      <c r="C65" s="29">
        <v>2598.0175273</v>
      </c>
      <c r="D65" s="27" t="str">
        <f t="shared" si="7"/>
        <v>N/A</v>
      </c>
      <c r="E65" s="29">
        <v>3709.227198</v>
      </c>
      <c r="F65" s="27" t="str">
        <f t="shared" si="8"/>
        <v>N/A</v>
      </c>
      <c r="G65" s="29">
        <v>3257.5603240999999</v>
      </c>
      <c r="H65" s="27" t="str">
        <f t="shared" si="9"/>
        <v>N/A</v>
      </c>
      <c r="I65" s="8">
        <v>42.77</v>
      </c>
      <c r="J65" s="8">
        <v>-12.2</v>
      </c>
      <c r="K65" s="28" t="s">
        <v>734</v>
      </c>
      <c r="L65" s="105" t="str">
        <f t="shared" si="10"/>
        <v>Yes</v>
      </c>
    </row>
    <row r="66" spans="1:12" x14ac:dyDescent="0.2">
      <c r="A66" s="168" t="s">
        <v>1495</v>
      </c>
      <c r="B66" s="22" t="s">
        <v>213</v>
      </c>
      <c r="C66" s="29">
        <v>4429.2730910999999</v>
      </c>
      <c r="D66" s="27" t="str">
        <f t="shared" si="7"/>
        <v>N/A</v>
      </c>
      <c r="E66" s="29">
        <v>4241.8178756999996</v>
      </c>
      <c r="F66" s="27" t="str">
        <f t="shared" si="8"/>
        <v>N/A</v>
      </c>
      <c r="G66" s="29">
        <v>4113.8961909999998</v>
      </c>
      <c r="H66" s="27" t="str">
        <f t="shared" si="9"/>
        <v>N/A</v>
      </c>
      <c r="I66" s="8">
        <v>-4.2300000000000004</v>
      </c>
      <c r="J66" s="8">
        <v>-3.02</v>
      </c>
      <c r="K66" s="28" t="s">
        <v>734</v>
      </c>
      <c r="L66" s="105" t="str">
        <f t="shared" si="10"/>
        <v>Yes</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1711.5867582000001</v>
      </c>
      <c r="D68" s="27" t="str">
        <f t="shared" si="7"/>
        <v>N/A</v>
      </c>
      <c r="E68" s="29">
        <v>1786.1352463999999</v>
      </c>
      <c r="F68" s="27" t="str">
        <f t="shared" si="8"/>
        <v>N/A</v>
      </c>
      <c r="G68" s="29">
        <v>1307.9909964999999</v>
      </c>
      <c r="H68" s="27" t="str">
        <f t="shared" si="9"/>
        <v>N/A</v>
      </c>
      <c r="I68" s="8">
        <v>4.3559999999999999</v>
      </c>
      <c r="J68" s="8">
        <v>-26.8</v>
      </c>
      <c r="K68" s="28" t="s">
        <v>734</v>
      </c>
      <c r="L68" s="105" t="str">
        <f t="shared" si="10"/>
        <v>Yes</v>
      </c>
    </row>
    <row r="69" spans="1:12" x14ac:dyDescent="0.2">
      <c r="A69" s="168" t="s">
        <v>1498</v>
      </c>
      <c r="B69" s="22" t="s">
        <v>213</v>
      </c>
      <c r="C69" s="29">
        <v>2780.0087257999999</v>
      </c>
      <c r="D69" s="27" t="str">
        <f t="shared" si="7"/>
        <v>N/A</v>
      </c>
      <c r="E69" s="29">
        <v>3108.2645511000001</v>
      </c>
      <c r="F69" s="27" t="str">
        <f t="shared" si="8"/>
        <v>N/A</v>
      </c>
      <c r="G69" s="29">
        <v>3052.4018169000001</v>
      </c>
      <c r="H69" s="27" t="str">
        <f t="shared" si="9"/>
        <v>N/A</v>
      </c>
      <c r="I69" s="8">
        <v>11.81</v>
      </c>
      <c r="J69" s="8">
        <v>-1.8</v>
      </c>
      <c r="K69" s="28" t="s">
        <v>734</v>
      </c>
      <c r="L69" s="105" t="str">
        <f t="shared" si="10"/>
        <v>Yes</v>
      </c>
    </row>
    <row r="70" spans="1:12" x14ac:dyDescent="0.2">
      <c r="A70" s="168" t="s">
        <v>1499</v>
      </c>
      <c r="B70" s="22" t="s">
        <v>213</v>
      </c>
      <c r="C70" s="29">
        <v>2164.7645673000002</v>
      </c>
      <c r="D70" s="27" t="str">
        <f t="shared" si="7"/>
        <v>N/A</v>
      </c>
      <c r="E70" s="29">
        <v>2549.2663520000001</v>
      </c>
      <c r="F70" s="27" t="str">
        <f t="shared" si="8"/>
        <v>N/A</v>
      </c>
      <c r="G70" s="29">
        <v>3081.0353590999998</v>
      </c>
      <c r="H70" s="27" t="str">
        <f t="shared" si="9"/>
        <v>N/A</v>
      </c>
      <c r="I70" s="8">
        <v>17.760000000000002</v>
      </c>
      <c r="J70" s="8">
        <v>20.86</v>
      </c>
      <c r="K70" s="28" t="s">
        <v>734</v>
      </c>
      <c r="L70" s="105" t="str">
        <f t="shared" si="10"/>
        <v>Yes</v>
      </c>
    </row>
    <row r="71" spans="1:12" ht="25.5" x14ac:dyDescent="0.2">
      <c r="A71" s="168" t="s">
        <v>1500</v>
      </c>
      <c r="B71" s="22" t="s">
        <v>213</v>
      </c>
      <c r="C71" s="29">
        <v>2886.0292869999998</v>
      </c>
      <c r="D71" s="27" t="str">
        <f t="shared" si="7"/>
        <v>N/A</v>
      </c>
      <c r="E71" s="29">
        <v>3199.7010710999998</v>
      </c>
      <c r="F71" s="27" t="str">
        <f t="shared" si="8"/>
        <v>N/A</v>
      </c>
      <c r="G71" s="29">
        <v>3660.8624454000001</v>
      </c>
      <c r="H71" s="27" t="str">
        <f t="shared" si="9"/>
        <v>N/A</v>
      </c>
      <c r="I71" s="8">
        <v>10.87</v>
      </c>
      <c r="J71" s="8">
        <v>14.41</v>
      </c>
      <c r="K71" s="28" t="s">
        <v>734</v>
      </c>
      <c r="L71" s="105" t="str">
        <f t="shared" si="10"/>
        <v>Yes</v>
      </c>
    </row>
    <row r="72" spans="1:12" x14ac:dyDescent="0.2">
      <c r="A72" s="168" t="s">
        <v>1501</v>
      </c>
      <c r="B72" s="22" t="s">
        <v>213</v>
      </c>
      <c r="C72" s="29">
        <v>2534.9114141</v>
      </c>
      <c r="D72" s="27" t="str">
        <f t="shared" si="7"/>
        <v>N/A</v>
      </c>
      <c r="E72" s="29">
        <v>2821.4971810000002</v>
      </c>
      <c r="F72" s="27" t="str">
        <f t="shared" si="8"/>
        <v>N/A</v>
      </c>
      <c r="G72" s="29">
        <v>3040.0441845</v>
      </c>
      <c r="H72" s="27" t="str">
        <f t="shared" si="9"/>
        <v>N/A</v>
      </c>
      <c r="I72" s="8">
        <v>11.31</v>
      </c>
      <c r="J72" s="8">
        <v>7.7460000000000004</v>
      </c>
      <c r="K72" s="28" t="s">
        <v>734</v>
      </c>
      <c r="L72" s="105" t="str">
        <f t="shared" si="10"/>
        <v>Yes</v>
      </c>
    </row>
    <row r="73" spans="1:12" x14ac:dyDescent="0.2">
      <c r="A73" s="168" t="s">
        <v>1502</v>
      </c>
      <c r="B73" s="22" t="s">
        <v>213</v>
      </c>
      <c r="C73" s="29">
        <v>2578.4529514000001</v>
      </c>
      <c r="D73" s="27" t="str">
        <f t="shared" si="7"/>
        <v>N/A</v>
      </c>
      <c r="E73" s="29">
        <v>2892.4924596000001</v>
      </c>
      <c r="F73" s="27" t="str">
        <f t="shared" si="8"/>
        <v>N/A</v>
      </c>
      <c r="G73" s="29">
        <v>634.55897806999997</v>
      </c>
      <c r="H73" s="27" t="str">
        <f t="shared" si="9"/>
        <v>N/A</v>
      </c>
      <c r="I73" s="8">
        <v>12.18</v>
      </c>
      <c r="J73" s="8">
        <v>-78.099999999999994</v>
      </c>
      <c r="K73" s="28" t="s">
        <v>734</v>
      </c>
      <c r="L73" s="105" t="str">
        <f t="shared" si="10"/>
        <v>No</v>
      </c>
    </row>
    <row r="74" spans="1:12" x14ac:dyDescent="0.2">
      <c r="A74" s="168" t="s">
        <v>1503</v>
      </c>
      <c r="B74" s="22" t="s">
        <v>213</v>
      </c>
      <c r="C74" s="29">
        <v>764.50303713000005</v>
      </c>
      <c r="D74" s="27" t="str">
        <f t="shared" si="7"/>
        <v>N/A</v>
      </c>
      <c r="E74" s="29">
        <v>665.92281838999997</v>
      </c>
      <c r="F74" s="27" t="str">
        <f t="shared" si="8"/>
        <v>N/A</v>
      </c>
      <c r="G74" s="29">
        <v>349.79928047999999</v>
      </c>
      <c r="H74" s="27" t="str">
        <f t="shared" si="9"/>
        <v>N/A</v>
      </c>
      <c r="I74" s="8">
        <v>-12.9</v>
      </c>
      <c r="J74" s="8">
        <v>-47.5</v>
      </c>
      <c r="K74" s="28" t="s">
        <v>734</v>
      </c>
      <c r="L74" s="105" t="str">
        <f t="shared" si="10"/>
        <v>No</v>
      </c>
    </row>
    <row r="75" spans="1:12" x14ac:dyDescent="0.2">
      <c r="A75" s="168" t="s">
        <v>1585</v>
      </c>
      <c r="B75" s="22" t="s">
        <v>213</v>
      </c>
      <c r="C75" s="29">
        <v>333705509</v>
      </c>
      <c r="D75" s="27" t="str">
        <f t="shared" ref="D75:D144" si="11">IF($B75="N/A","N/A",IF(C75&gt;10,"No",IF(C75&lt;-10,"No","Yes")))</f>
        <v>N/A</v>
      </c>
      <c r="E75" s="29">
        <v>356888755</v>
      </c>
      <c r="F75" s="27" t="str">
        <f t="shared" ref="F75:F144" si="12">IF($B75="N/A","N/A",IF(E75&gt;10,"No",IF(E75&lt;-10,"No","Yes")))</f>
        <v>N/A</v>
      </c>
      <c r="G75" s="29">
        <v>357550903</v>
      </c>
      <c r="H75" s="27" t="str">
        <f t="shared" ref="H75:H144" si="13">IF($B75="N/A","N/A",IF(G75&gt;10,"No",IF(G75&lt;-10,"No","Yes")))</f>
        <v>N/A</v>
      </c>
      <c r="I75" s="8">
        <v>6.9470000000000001</v>
      </c>
      <c r="J75" s="8">
        <v>0.1855</v>
      </c>
      <c r="K75" s="28" t="s">
        <v>734</v>
      </c>
      <c r="L75" s="105" t="str">
        <f t="shared" ref="L75:L135" si="14">IF(J75="Div by 0", "N/A", IF(K75="N/A","N/A", IF(J75&gt;VALUE(MID(K75,1,2)), "No", IF(J75&lt;-1*VALUE(MID(K75,1,2)), "No", "Yes"))))</f>
        <v>Yes</v>
      </c>
    </row>
    <row r="76" spans="1:12" x14ac:dyDescent="0.2">
      <c r="A76" s="168" t="s">
        <v>595</v>
      </c>
      <c r="B76" s="22" t="s">
        <v>213</v>
      </c>
      <c r="C76" s="23">
        <v>56104</v>
      </c>
      <c r="D76" s="27" t="str">
        <f t="shared" si="11"/>
        <v>N/A</v>
      </c>
      <c r="E76" s="23">
        <v>52548</v>
      </c>
      <c r="F76" s="27" t="str">
        <f t="shared" si="12"/>
        <v>N/A</v>
      </c>
      <c r="G76" s="23">
        <v>50738</v>
      </c>
      <c r="H76" s="27" t="str">
        <f t="shared" si="13"/>
        <v>N/A</v>
      </c>
      <c r="I76" s="8">
        <v>-6.34</v>
      </c>
      <c r="J76" s="8">
        <v>-3.44</v>
      </c>
      <c r="K76" s="28" t="s">
        <v>734</v>
      </c>
      <c r="L76" s="105" t="str">
        <f t="shared" si="14"/>
        <v>Yes</v>
      </c>
    </row>
    <row r="77" spans="1:12" x14ac:dyDescent="0.2">
      <c r="A77" s="168" t="s">
        <v>1412</v>
      </c>
      <c r="B77" s="22" t="s">
        <v>213</v>
      </c>
      <c r="C77" s="29">
        <v>5947.9806965999996</v>
      </c>
      <c r="D77" s="27" t="str">
        <f t="shared" si="11"/>
        <v>N/A</v>
      </c>
      <c r="E77" s="29">
        <v>6791.6715193999999</v>
      </c>
      <c r="F77" s="27" t="str">
        <f t="shared" si="12"/>
        <v>N/A</v>
      </c>
      <c r="G77" s="29">
        <v>7047.0042769000001</v>
      </c>
      <c r="H77" s="27" t="str">
        <f t="shared" si="13"/>
        <v>N/A</v>
      </c>
      <c r="I77" s="8">
        <v>14.18</v>
      </c>
      <c r="J77" s="8">
        <v>3.7589999999999999</v>
      </c>
      <c r="K77" s="28" t="s">
        <v>734</v>
      </c>
      <c r="L77" s="105" t="str">
        <f t="shared" si="14"/>
        <v>Yes</v>
      </c>
    </row>
    <row r="78" spans="1:12" x14ac:dyDescent="0.2">
      <c r="A78" s="168" t="s">
        <v>1413</v>
      </c>
      <c r="B78" s="22" t="s">
        <v>213</v>
      </c>
      <c r="C78" s="23">
        <v>4.9745472694000004</v>
      </c>
      <c r="D78" s="27" t="str">
        <f t="shared" si="11"/>
        <v>N/A</v>
      </c>
      <c r="E78" s="23">
        <v>5.6413564741000002</v>
      </c>
      <c r="F78" s="27" t="str">
        <f t="shared" si="12"/>
        <v>N/A</v>
      </c>
      <c r="G78" s="23">
        <v>5.6462217667000001</v>
      </c>
      <c r="H78" s="27" t="str">
        <f t="shared" si="13"/>
        <v>N/A</v>
      </c>
      <c r="I78" s="8">
        <v>13.4</v>
      </c>
      <c r="J78" s="8">
        <v>8.6199999999999999E-2</v>
      </c>
      <c r="K78" s="28" t="s">
        <v>734</v>
      </c>
      <c r="L78" s="105" t="str">
        <f t="shared" si="14"/>
        <v>Yes</v>
      </c>
    </row>
    <row r="79" spans="1:12" ht="25.5" x14ac:dyDescent="0.2">
      <c r="A79" s="168" t="s">
        <v>596</v>
      </c>
      <c r="B79" s="22" t="s">
        <v>213</v>
      </c>
      <c r="C79" s="29">
        <v>6969318</v>
      </c>
      <c r="D79" s="27" t="str">
        <f t="shared" si="11"/>
        <v>N/A</v>
      </c>
      <c r="E79" s="29">
        <v>451970</v>
      </c>
      <c r="F79" s="27" t="str">
        <f t="shared" si="12"/>
        <v>N/A</v>
      </c>
      <c r="G79" s="29">
        <v>477588</v>
      </c>
      <c r="H79" s="27" t="str">
        <f t="shared" si="13"/>
        <v>N/A</v>
      </c>
      <c r="I79" s="8">
        <v>-93.5</v>
      </c>
      <c r="J79" s="8">
        <v>5.6680000000000001</v>
      </c>
      <c r="K79" s="28" t="s">
        <v>734</v>
      </c>
      <c r="L79" s="105" t="str">
        <f t="shared" si="14"/>
        <v>Yes</v>
      </c>
    </row>
    <row r="80" spans="1:12" x14ac:dyDescent="0.2">
      <c r="A80" s="168" t="s">
        <v>597</v>
      </c>
      <c r="B80" s="22" t="s">
        <v>213</v>
      </c>
      <c r="C80" s="23">
        <v>3042</v>
      </c>
      <c r="D80" s="27" t="str">
        <f t="shared" si="11"/>
        <v>N/A</v>
      </c>
      <c r="E80" s="23">
        <v>197</v>
      </c>
      <c r="F80" s="27" t="str">
        <f t="shared" si="12"/>
        <v>N/A</v>
      </c>
      <c r="G80" s="23">
        <v>211</v>
      </c>
      <c r="H80" s="27" t="str">
        <f t="shared" si="13"/>
        <v>N/A</v>
      </c>
      <c r="I80" s="8">
        <v>-93.5</v>
      </c>
      <c r="J80" s="8">
        <v>7.1070000000000002</v>
      </c>
      <c r="K80" s="28" t="s">
        <v>734</v>
      </c>
      <c r="L80" s="105" t="str">
        <f t="shared" si="14"/>
        <v>Yes</v>
      </c>
    </row>
    <row r="81" spans="1:12" x14ac:dyDescent="0.2">
      <c r="A81" s="168" t="s">
        <v>1414</v>
      </c>
      <c r="B81" s="22" t="s">
        <v>213</v>
      </c>
      <c r="C81" s="29">
        <v>2291.0315581999998</v>
      </c>
      <c r="D81" s="27" t="str">
        <f t="shared" si="11"/>
        <v>N/A</v>
      </c>
      <c r="E81" s="29">
        <v>2294.2639594000002</v>
      </c>
      <c r="F81" s="27" t="str">
        <f t="shared" si="12"/>
        <v>N/A</v>
      </c>
      <c r="G81" s="29">
        <v>2263.450237</v>
      </c>
      <c r="H81" s="27" t="str">
        <f t="shared" si="13"/>
        <v>N/A</v>
      </c>
      <c r="I81" s="8">
        <v>0.1411</v>
      </c>
      <c r="J81" s="8">
        <v>-1.34</v>
      </c>
      <c r="K81" s="28" t="s">
        <v>734</v>
      </c>
      <c r="L81" s="105" t="str">
        <f t="shared" si="14"/>
        <v>Yes</v>
      </c>
    </row>
    <row r="82" spans="1:12" ht="25.5" x14ac:dyDescent="0.2">
      <c r="A82" s="168" t="s">
        <v>598</v>
      </c>
      <c r="B82" s="22" t="s">
        <v>213</v>
      </c>
      <c r="C82" s="29">
        <v>2269085</v>
      </c>
      <c r="D82" s="27" t="str">
        <f t="shared" si="11"/>
        <v>N/A</v>
      </c>
      <c r="E82" s="29">
        <v>12658</v>
      </c>
      <c r="F82" s="27" t="str">
        <f t="shared" si="12"/>
        <v>N/A</v>
      </c>
      <c r="G82" s="29">
        <v>5521</v>
      </c>
      <c r="H82" s="27" t="str">
        <f t="shared" si="13"/>
        <v>N/A</v>
      </c>
      <c r="I82" s="8">
        <v>-99.4</v>
      </c>
      <c r="J82" s="8">
        <v>-56.4</v>
      </c>
      <c r="K82" s="28" t="s">
        <v>734</v>
      </c>
      <c r="L82" s="105" t="str">
        <f t="shared" si="14"/>
        <v>No</v>
      </c>
    </row>
    <row r="83" spans="1:12" x14ac:dyDescent="0.2">
      <c r="A83" s="168" t="s">
        <v>599</v>
      </c>
      <c r="B83" s="22" t="s">
        <v>213</v>
      </c>
      <c r="C83" s="23">
        <v>476</v>
      </c>
      <c r="D83" s="27" t="str">
        <f t="shared" si="11"/>
        <v>N/A</v>
      </c>
      <c r="E83" s="23">
        <v>11</v>
      </c>
      <c r="F83" s="27" t="str">
        <f t="shared" si="12"/>
        <v>N/A</v>
      </c>
      <c r="G83" s="23">
        <v>11</v>
      </c>
      <c r="H83" s="27" t="str">
        <f t="shared" si="13"/>
        <v>N/A</v>
      </c>
      <c r="I83" s="8">
        <v>-99.6</v>
      </c>
      <c r="J83" s="8">
        <v>100</v>
      </c>
      <c r="K83" s="28" t="s">
        <v>734</v>
      </c>
      <c r="L83" s="105" t="str">
        <f t="shared" si="14"/>
        <v>No</v>
      </c>
    </row>
    <row r="84" spans="1:12" ht="25.5" x14ac:dyDescent="0.2">
      <c r="A84" s="137" t="s">
        <v>1415</v>
      </c>
      <c r="B84" s="22" t="s">
        <v>213</v>
      </c>
      <c r="C84" s="29">
        <v>4766.9852940999999</v>
      </c>
      <c r="D84" s="27" t="str">
        <f t="shared" si="11"/>
        <v>N/A</v>
      </c>
      <c r="E84" s="29">
        <v>6329</v>
      </c>
      <c r="F84" s="27" t="str">
        <f t="shared" si="12"/>
        <v>N/A</v>
      </c>
      <c r="G84" s="29">
        <v>1380.25</v>
      </c>
      <c r="H84" s="27" t="str">
        <f t="shared" si="13"/>
        <v>N/A</v>
      </c>
      <c r="I84" s="8">
        <v>32.770000000000003</v>
      </c>
      <c r="J84" s="8">
        <v>-78.2</v>
      </c>
      <c r="K84" s="28" t="s">
        <v>734</v>
      </c>
      <c r="L84" s="105" t="str">
        <f t="shared" si="14"/>
        <v>No</v>
      </c>
    </row>
    <row r="85" spans="1:12" x14ac:dyDescent="0.2">
      <c r="A85" s="137" t="s">
        <v>600</v>
      </c>
      <c r="B85" s="22" t="s">
        <v>213</v>
      </c>
      <c r="C85" s="29">
        <v>433605431</v>
      </c>
      <c r="D85" s="27" t="str">
        <f t="shared" si="11"/>
        <v>N/A</v>
      </c>
      <c r="E85" s="29">
        <v>385371362</v>
      </c>
      <c r="F85" s="27" t="str">
        <f t="shared" si="12"/>
        <v>N/A</v>
      </c>
      <c r="G85" s="29">
        <v>383940345</v>
      </c>
      <c r="H85" s="27" t="str">
        <f t="shared" si="13"/>
        <v>N/A</v>
      </c>
      <c r="I85" s="8">
        <v>-11.1</v>
      </c>
      <c r="J85" s="8">
        <v>-0.371</v>
      </c>
      <c r="K85" s="28" t="s">
        <v>734</v>
      </c>
      <c r="L85" s="105" t="str">
        <f t="shared" si="14"/>
        <v>Yes</v>
      </c>
    </row>
    <row r="86" spans="1:12" x14ac:dyDescent="0.2">
      <c r="A86" s="137" t="s">
        <v>601</v>
      </c>
      <c r="B86" s="22" t="s">
        <v>213</v>
      </c>
      <c r="C86" s="23">
        <v>4956</v>
      </c>
      <c r="D86" s="27" t="str">
        <f t="shared" si="11"/>
        <v>N/A</v>
      </c>
      <c r="E86" s="23">
        <v>4843</v>
      </c>
      <c r="F86" s="27" t="str">
        <f t="shared" si="12"/>
        <v>N/A</v>
      </c>
      <c r="G86" s="23">
        <v>4842</v>
      </c>
      <c r="H86" s="27" t="str">
        <f t="shared" si="13"/>
        <v>N/A</v>
      </c>
      <c r="I86" s="8">
        <v>-2.2799999999999998</v>
      </c>
      <c r="J86" s="8">
        <v>-2.1000000000000001E-2</v>
      </c>
      <c r="K86" s="28" t="s">
        <v>734</v>
      </c>
      <c r="L86" s="105" t="str">
        <f t="shared" si="14"/>
        <v>Yes</v>
      </c>
    </row>
    <row r="87" spans="1:12" x14ac:dyDescent="0.2">
      <c r="A87" s="137" t="s">
        <v>1416</v>
      </c>
      <c r="B87" s="22" t="s">
        <v>213</v>
      </c>
      <c r="C87" s="29">
        <v>87491.007062000004</v>
      </c>
      <c r="D87" s="27" t="str">
        <f t="shared" si="11"/>
        <v>N/A</v>
      </c>
      <c r="E87" s="29">
        <v>79572.860211000007</v>
      </c>
      <c r="F87" s="27" t="str">
        <f t="shared" si="12"/>
        <v>N/A</v>
      </c>
      <c r="G87" s="29">
        <v>79293.751548999993</v>
      </c>
      <c r="H87" s="27" t="str">
        <f t="shared" si="13"/>
        <v>N/A</v>
      </c>
      <c r="I87" s="8">
        <v>-9.0500000000000007</v>
      </c>
      <c r="J87" s="8">
        <v>-0.35099999999999998</v>
      </c>
      <c r="K87" s="28" t="s">
        <v>734</v>
      </c>
      <c r="L87" s="105" t="str">
        <f t="shared" si="14"/>
        <v>Yes</v>
      </c>
    </row>
    <row r="88" spans="1:12" x14ac:dyDescent="0.2">
      <c r="A88" s="168" t="s">
        <v>602</v>
      </c>
      <c r="B88" s="22" t="s">
        <v>213</v>
      </c>
      <c r="C88" s="29">
        <v>861765601</v>
      </c>
      <c r="D88" s="27" t="str">
        <f t="shared" si="11"/>
        <v>N/A</v>
      </c>
      <c r="E88" s="29">
        <v>865238247</v>
      </c>
      <c r="F88" s="27" t="str">
        <f t="shared" si="12"/>
        <v>N/A</v>
      </c>
      <c r="G88" s="29">
        <v>928138862</v>
      </c>
      <c r="H88" s="27" t="str">
        <f t="shared" si="13"/>
        <v>N/A</v>
      </c>
      <c r="I88" s="8">
        <v>0.40300000000000002</v>
      </c>
      <c r="J88" s="8">
        <v>7.27</v>
      </c>
      <c r="K88" s="28" t="s">
        <v>734</v>
      </c>
      <c r="L88" s="105" t="str">
        <f t="shared" si="14"/>
        <v>Yes</v>
      </c>
    </row>
    <row r="89" spans="1:12" x14ac:dyDescent="0.2">
      <c r="A89" s="172" t="s">
        <v>603</v>
      </c>
      <c r="B89" s="23" t="s">
        <v>213</v>
      </c>
      <c r="C89" s="23">
        <v>26146</v>
      </c>
      <c r="D89" s="27" t="str">
        <f t="shared" si="11"/>
        <v>N/A</v>
      </c>
      <c r="E89" s="23">
        <v>25817</v>
      </c>
      <c r="F89" s="27" t="str">
        <f t="shared" si="12"/>
        <v>N/A</v>
      </c>
      <c r="G89" s="23">
        <v>26493</v>
      </c>
      <c r="H89" s="27" t="str">
        <f t="shared" si="13"/>
        <v>N/A</v>
      </c>
      <c r="I89" s="8">
        <v>-1.26</v>
      </c>
      <c r="J89" s="8">
        <v>2.6179999999999999</v>
      </c>
      <c r="K89" s="31" t="s">
        <v>734</v>
      </c>
      <c r="L89" s="105" t="str">
        <f t="shared" si="14"/>
        <v>Yes</v>
      </c>
    </row>
    <row r="90" spans="1:12" x14ac:dyDescent="0.2">
      <c r="A90" s="168" t="s">
        <v>1417</v>
      </c>
      <c r="B90" s="22" t="s">
        <v>213</v>
      </c>
      <c r="C90" s="29">
        <v>32959.749139</v>
      </c>
      <c r="D90" s="27" t="str">
        <f t="shared" si="11"/>
        <v>N/A</v>
      </c>
      <c r="E90" s="29">
        <v>33514.283108000003</v>
      </c>
      <c r="F90" s="27" t="str">
        <f t="shared" si="12"/>
        <v>N/A</v>
      </c>
      <c r="G90" s="29">
        <v>35033.362095999997</v>
      </c>
      <c r="H90" s="27" t="str">
        <f t="shared" si="13"/>
        <v>N/A</v>
      </c>
      <c r="I90" s="8">
        <v>1.6819999999999999</v>
      </c>
      <c r="J90" s="8">
        <v>4.5330000000000004</v>
      </c>
      <c r="K90" s="28" t="s">
        <v>734</v>
      </c>
      <c r="L90" s="105" t="str">
        <f t="shared" si="14"/>
        <v>Yes</v>
      </c>
    </row>
    <row r="91" spans="1:12" ht="25.5" x14ac:dyDescent="0.2">
      <c r="A91" s="168" t="s">
        <v>604</v>
      </c>
      <c r="B91" s="22" t="s">
        <v>213</v>
      </c>
      <c r="C91" s="29">
        <v>177270617</v>
      </c>
      <c r="D91" s="27" t="str">
        <f t="shared" si="11"/>
        <v>N/A</v>
      </c>
      <c r="E91" s="29">
        <v>237787652</v>
      </c>
      <c r="F91" s="27" t="str">
        <f t="shared" si="12"/>
        <v>N/A</v>
      </c>
      <c r="G91" s="29">
        <v>244912010</v>
      </c>
      <c r="H91" s="27" t="str">
        <f t="shared" si="13"/>
        <v>N/A</v>
      </c>
      <c r="I91" s="8">
        <v>34.14</v>
      </c>
      <c r="J91" s="8">
        <v>2.996</v>
      </c>
      <c r="K91" s="28" t="s">
        <v>734</v>
      </c>
      <c r="L91" s="105" t="str">
        <f t="shared" si="14"/>
        <v>Yes</v>
      </c>
    </row>
    <row r="92" spans="1:12" x14ac:dyDescent="0.2">
      <c r="A92" s="168" t="s">
        <v>605</v>
      </c>
      <c r="B92" s="22" t="s">
        <v>213</v>
      </c>
      <c r="C92" s="23">
        <v>442935</v>
      </c>
      <c r="D92" s="27" t="str">
        <f t="shared" si="11"/>
        <v>N/A</v>
      </c>
      <c r="E92" s="23">
        <v>465006</v>
      </c>
      <c r="F92" s="27" t="str">
        <f t="shared" si="12"/>
        <v>N/A</v>
      </c>
      <c r="G92" s="23">
        <v>488031</v>
      </c>
      <c r="H92" s="27" t="str">
        <f t="shared" si="13"/>
        <v>N/A</v>
      </c>
      <c r="I92" s="8">
        <v>4.9829999999999997</v>
      </c>
      <c r="J92" s="8">
        <v>4.952</v>
      </c>
      <c r="K92" s="28" t="s">
        <v>734</v>
      </c>
      <c r="L92" s="105" t="str">
        <f t="shared" si="14"/>
        <v>Yes</v>
      </c>
    </row>
    <row r="93" spans="1:12" x14ac:dyDescent="0.2">
      <c r="A93" s="168" t="s">
        <v>1418</v>
      </c>
      <c r="B93" s="22" t="s">
        <v>213</v>
      </c>
      <c r="C93" s="29">
        <v>400.21812906999997</v>
      </c>
      <c r="D93" s="27" t="str">
        <f t="shared" si="11"/>
        <v>N/A</v>
      </c>
      <c r="E93" s="29">
        <v>511.36469636999999</v>
      </c>
      <c r="F93" s="27" t="str">
        <f t="shared" si="12"/>
        <v>N/A</v>
      </c>
      <c r="G93" s="29">
        <v>501.83699395999997</v>
      </c>
      <c r="H93" s="27" t="str">
        <f t="shared" si="13"/>
        <v>N/A</v>
      </c>
      <c r="I93" s="8">
        <v>27.77</v>
      </c>
      <c r="J93" s="8">
        <v>-1.86</v>
      </c>
      <c r="K93" s="28" t="s">
        <v>734</v>
      </c>
      <c r="L93" s="105" t="str">
        <f t="shared" si="14"/>
        <v>Yes</v>
      </c>
    </row>
    <row r="94" spans="1:12" x14ac:dyDescent="0.2">
      <c r="A94" s="168" t="s">
        <v>606</v>
      </c>
      <c r="B94" s="22" t="s">
        <v>213</v>
      </c>
      <c r="C94" s="29">
        <v>69874833</v>
      </c>
      <c r="D94" s="27" t="str">
        <f t="shared" si="11"/>
        <v>N/A</v>
      </c>
      <c r="E94" s="29">
        <v>68008167</v>
      </c>
      <c r="F94" s="27" t="str">
        <f t="shared" si="12"/>
        <v>N/A</v>
      </c>
      <c r="G94" s="29">
        <v>34226972</v>
      </c>
      <c r="H94" s="27" t="str">
        <f t="shared" si="13"/>
        <v>N/A</v>
      </c>
      <c r="I94" s="8">
        <v>-2.67</v>
      </c>
      <c r="J94" s="8">
        <v>-49.7</v>
      </c>
      <c r="K94" s="28" t="s">
        <v>734</v>
      </c>
      <c r="L94" s="105" t="str">
        <f t="shared" si="14"/>
        <v>No</v>
      </c>
    </row>
    <row r="95" spans="1:12" x14ac:dyDescent="0.2">
      <c r="A95" s="168" t="s">
        <v>607</v>
      </c>
      <c r="B95" s="22" t="s">
        <v>213</v>
      </c>
      <c r="C95" s="23">
        <v>189039</v>
      </c>
      <c r="D95" s="27" t="str">
        <f t="shared" si="11"/>
        <v>N/A</v>
      </c>
      <c r="E95" s="23">
        <v>190443</v>
      </c>
      <c r="F95" s="27" t="str">
        <f t="shared" si="12"/>
        <v>N/A</v>
      </c>
      <c r="G95" s="23">
        <v>141625</v>
      </c>
      <c r="H95" s="27" t="str">
        <f t="shared" si="13"/>
        <v>N/A</v>
      </c>
      <c r="I95" s="8">
        <v>0.74270000000000003</v>
      </c>
      <c r="J95" s="8">
        <v>-25.6</v>
      </c>
      <c r="K95" s="28" t="s">
        <v>734</v>
      </c>
      <c r="L95" s="105" t="str">
        <f t="shared" si="14"/>
        <v>Yes</v>
      </c>
    </row>
    <row r="96" spans="1:12" x14ac:dyDescent="0.2">
      <c r="A96" s="168" t="s">
        <v>1419</v>
      </c>
      <c r="B96" s="22" t="s">
        <v>213</v>
      </c>
      <c r="C96" s="29">
        <v>369.63183787000003</v>
      </c>
      <c r="D96" s="27" t="str">
        <f t="shared" si="11"/>
        <v>N/A</v>
      </c>
      <c r="E96" s="29">
        <v>357.10510231000001</v>
      </c>
      <c r="F96" s="27" t="str">
        <f t="shared" si="12"/>
        <v>N/A</v>
      </c>
      <c r="G96" s="29">
        <v>241.67323565999999</v>
      </c>
      <c r="H96" s="27" t="str">
        <f t="shared" si="13"/>
        <v>N/A</v>
      </c>
      <c r="I96" s="8">
        <v>-3.39</v>
      </c>
      <c r="J96" s="8">
        <v>-32.299999999999997</v>
      </c>
      <c r="K96" s="28" t="s">
        <v>734</v>
      </c>
      <c r="L96" s="105" t="str">
        <f t="shared" si="14"/>
        <v>No</v>
      </c>
    </row>
    <row r="97" spans="1:12" ht="25.5" x14ac:dyDescent="0.2">
      <c r="A97" s="168" t="s">
        <v>608</v>
      </c>
      <c r="B97" s="22" t="s">
        <v>213</v>
      </c>
      <c r="C97" s="29">
        <v>12597583</v>
      </c>
      <c r="D97" s="27" t="str">
        <f t="shared" si="11"/>
        <v>N/A</v>
      </c>
      <c r="E97" s="29">
        <v>13886717</v>
      </c>
      <c r="F97" s="27" t="str">
        <f t="shared" si="12"/>
        <v>N/A</v>
      </c>
      <c r="G97" s="29">
        <v>15460685</v>
      </c>
      <c r="H97" s="27" t="str">
        <f t="shared" si="13"/>
        <v>N/A</v>
      </c>
      <c r="I97" s="8">
        <v>10.23</v>
      </c>
      <c r="J97" s="8">
        <v>11.33</v>
      </c>
      <c r="K97" s="28" t="s">
        <v>734</v>
      </c>
      <c r="L97" s="105" t="str">
        <f t="shared" si="14"/>
        <v>Yes</v>
      </c>
    </row>
    <row r="98" spans="1:12" x14ac:dyDescent="0.2">
      <c r="A98" s="168" t="s">
        <v>609</v>
      </c>
      <c r="B98" s="22" t="s">
        <v>213</v>
      </c>
      <c r="C98" s="23">
        <v>97776</v>
      </c>
      <c r="D98" s="27" t="str">
        <f t="shared" si="11"/>
        <v>N/A</v>
      </c>
      <c r="E98" s="23">
        <v>108701</v>
      </c>
      <c r="F98" s="27" t="str">
        <f t="shared" si="12"/>
        <v>N/A</v>
      </c>
      <c r="G98" s="23">
        <v>120199</v>
      </c>
      <c r="H98" s="27" t="str">
        <f t="shared" si="13"/>
        <v>N/A</v>
      </c>
      <c r="I98" s="8">
        <v>11.17</v>
      </c>
      <c r="J98" s="8">
        <v>10.58</v>
      </c>
      <c r="K98" s="28" t="s">
        <v>734</v>
      </c>
      <c r="L98" s="105" t="str">
        <f t="shared" si="14"/>
        <v>Yes</v>
      </c>
    </row>
    <row r="99" spans="1:12" ht="25.5" x14ac:dyDescent="0.2">
      <c r="A99" s="168" t="s">
        <v>1420</v>
      </c>
      <c r="B99" s="22" t="s">
        <v>213</v>
      </c>
      <c r="C99" s="29">
        <v>128.84125961000001</v>
      </c>
      <c r="D99" s="27" t="str">
        <f t="shared" si="11"/>
        <v>N/A</v>
      </c>
      <c r="E99" s="29">
        <v>127.75151103</v>
      </c>
      <c r="F99" s="27" t="str">
        <f t="shared" si="12"/>
        <v>N/A</v>
      </c>
      <c r="G99" s="29">
        <v>128.62573732000001</v>
      </c>
      <c r="H99" s="27" t="str">
        <f t="shared" si="13"/>
        <v>N/A</v>
      </c>
      <c r="I99" s="8">
        <v>-0.84599999999999997</v>
      </c>
      <c r="J99" s="8">
        <v>0.68430000000000002</v>
      </c>
      <c r="K99" s="28" t="s">
        <v>734</v>
      </c>
      <c r="L99" s="105" t="str">
        <f t="shared" si="14"/>
        <v>Yes</v>
      </c>
    </row>
    <row r="100" spans="1:12" ht="25.5" x14ac:dyDescent="0.2">
      <c r="A100" s="168" t="s">
        <v>610</v>
      </c>
      <c r="B100" s="22" t="s">
        <v>213</v>
      </c>
      <c r="C100" s="29">
        <v>99692326</v>
      </c>
      <c r="D100" s="27" t="str">
        <f t="shared" si="11"/>
        <v>N/A</v>
      </c>
      <c r="E100" s="29">
        <v>114922749</v>
      </c>
      <c r="F100" s="27" t="str">
        <f t="shared" si="12"/>
        <v>N/A</v>
      </c>
      <c r="G100" s="29">
        <v>126193604</v>
      </c>
      <c r="H100" s="27" t="str">
        <f t="shared" si="13"/>
        <v>N/A</v>
      </c>
      <c r="I100" s="8">
        <v>15.28</v>
      </c>
      <c r="J100" s="8">
        <v>9.8070000000000004</v>
      </c>
      <c r="K100" s="28" t="s">
        <v>734</v>
      </c>
      <c r="L100" s="105" t="str">
        <f t="shared" si="14"/>
        <v>Yes</v>
      </c>
    </row>
    <row r="101" spans="1:12" x14ac:dyDescent="0.2">
      <c r="A101" s="168" t="s">
        <v>611</v>
      </c>
      <c r="B101" s="22" t="s">
        <v>213</v>
      </c>
      <c r="C101" s="23">
        <v>242916</v>
      </c>
      <c r="D101" s="27" t="str">
        <f t="shared" si="11"/>
        <v>N/A</v>
      </c>
      <c r="E101" s="23">
        <v>268802</v>
      </c>
      <c r="F101" s="27" t="str">
        <f t="shared" si="12"/>
        <v>N/A</v>
      </c>
      <c r="G101" s="23">
        <v>267771</v>
      </c>
      <c r="H101" s="27" t="str">
        <f t="shared" si="13"/>
        <v>N/A</v>
      </c>
      <c r="I101" s="8">
        <v>10.66</v>
      </c>
      <c r="J101" s="8">
        <v>-0.38400000000000001</v>
      </c>
      <c r="K101" s="28" t="s">
        <v>734</v>
      </c>
      <c r="L101" s="105" t="str">
        <f t="shared" si="14"/>
        <v>Yes</v>
      </c>
    </row>
    <row r="102" spans="1:12" x14ac:dyDescent="0.2">
      <c r="A102" s="168" t="s">
        <v>1421</v>
      </c>
      <c r="B102" s="22" t="s">
        <v>213</v>
      </c>
      <c r="C102" s="29">
        <v>410.39835169000003</v>
      </c>
      <c r="D102" s="27" t="str">
        <f t="shared" si="11"/>
        <v>N/A</v>
      </c>
      <c r="E102" s="29">
        <v>427.53680775999999</v>
      </c>
      <c r="F102" s="27" t="str">
        <f t="shared" si="12"/>
        <v>N/A</v>
      </c>
      <c r="G102" s="29">
        <v>471.27435009999999</v>
      </c>
      <c r="H102" s="27" t="str">
        <f t="shared" si="13"/>
        <v>N/A</v>
      </c>
      <c r="I102" s="8">
        <v>4.1760000000000002</v>
      </c>
      <c r="J102" s="8">
        <v>10.23</v>
      </c>
      <c r="K102" s="28" t="s">
        <v>734</v>
      </c>
      <c r="L102" s="105" t="str">
        <f t="shared" si="14"/>
        <v>Yes</v>
      </c>
    </row>
    <row r="103" spans="1:12" x14ac:dyDescent="0.2">
      <c r="A103" s="168" t="s">
        <v>612</v>
      </c>
      <c r="B103" s="22" t="s">
        <v>213</v>
      </c>
      <c r="C103" s="29">
        <v>48360794</v>
      </c>
      <c r="D103" s="27" t="str">
        <f t="shared" si="11"/>
        <v>N/A</v>
      </c>
      <c r="E103" s="29">
        <v>69640081</v>
      </c>
      <c r="F103" s="27" t="str">
        <f t="shared" si="12"/>
        <v>N/A</v>
      </c>
      <c r="G103" s="29">
        <v>60833450</v>
      </c>
      <c r="H103" s="27" t="str">
        <f t="shared" si="13"/>
        <v>N/A</v>
      </c>
      <c r="I103" s="8">
        <v>44</v>
      </c>
      <c r="J103" s="8">
        <v>-12.6</v>
      </c>
      <c r="K103" s="28" t="s">
        <v>734</v>
      </c>
      <c r="L103" s="105" t="str">
        <f t="shared" si="14"/>
        <v>Yes</v>
      </c>
    </row>
    <row r="104" spans="1:12" x14ac:dyDescent="0.2">
      <c r="A104" s="168" t="s">
        <v>613</v>
      </c>
      <c r="B104" s="22" t="s">
        <v>213</v>
      </c>
      <c r="C104" s="23">
        <v>113965</v>
      </c>
      <c r="D104" s="27" t="str">
        <f t="shared" si="11"/>
        <v>N/A</v>
      </c>
      <c r="E104" s="23">
        <v>126056</v>
      </c>
      <c r="F104" s="27" t="str">
        <f t="shared" si="12"/>
        <v>N/A</v>
      </c>
      <c r="G104" s="23">
        <v>140026</v>
      </c>
      <c r="H104" s="27" t="str">
        <f t="shared" si="13"/>
        <v>N/A</v>
      </c>
      <c r="I104" s="8">
        <v>10.61</v>
      </c>
      <c r="J104" s="8">
        <v>11.08</v>
      </c>
      <c r="K104" s="28" t="s">
        <v>734</v>
      </c>
      <c r="L104" s="105" t="str">
        <f t="shared" si="14"/>
        <v>Yes</v>
      </c>
    </row>
    <row r="105" spans="1:12" x14ac:dyDescent="0.2">
      <c r="A105" s="168" t="s">
        <v>1422</v>
      </c>
      <c r="B105" s="22" t="s">
        <v>213</v>
      </c>
      <c r="C105" s="29">
        <v>424.34777344000003</v>
      </c>
      <c r="D105" s="27" t="str">
        <f t="shared" si="11"/>
        <v>N/A</v>
      </c>
      <c r="E105" s="29">
        <v>552.45352065999998</v>
      </c>
      <c r="F105" s="27" t="str">
        <f t="shared" si="12"/>
        <v>N/A</v>
      </c>
      <c r="G105" s="29">
        <v>434.44396040999999</v>
      </c>
      <c r="H105" s="27" t="str">
        <f t="shared" si="13"/>
        <v>N/A</v>
      </c>
      <c r="I105" s="8">
        <v>30.19</v>
      </c>
      <c r="J105" s="8">
        <v>-21.4</v>
      </c>
      <c r="K105" s="28" t="s">
        <v>734</v>
      </c>
      <c r="L105" s="105" t="str">
        <f t="shared" si="14"/>
        <v>Yes</v>
      </c>
    </row>
    <row r="106" spans="1:12" ht="25.5" x14ac:dyDescent="0.2">
      <c r="A106" s="168" t="s">
        <v>614</v>
      </c>
      <c r="B106" s="22" t="s">
        <v>213</v>
      </c>
      <c r="C106" s="29">
        <v>25703445</v>
      </c>
      <c r="D106" s="27" t="str">
        <f t="shared" si="11"/>
        <v>N/A</v>
      </c>
      <c r="E106" s="29">
        <v>28841961</v>
      </c>
      <c r="F106" s="27" t="str">
        <f t="shared" si="12"/>
        <v>N/A</v>
      </c>
      <c r="G106" s="29">
        <v>28331859</v>
      </c>
      <c r="H106" s="27" t="str">
        <f t="shared" si="13"/>
        <v>N/A</v>
      </c>
      <c r="I106" s="8">
        <v>12.21</v>
      </c>
      <c r="J106" s="8">
        <v>-1.77</v>
      </c>
      <c r="K106" s="28" t="s">
        <v>734</v>
      </c>
      <c r="L106" s="105" t="str">
        <f t="shared" si="14"/>
        <v>Yes</v>
      </c>
    </row>
    <row r="107" spans="1:12" x14ac:dyDescent="0.2">
      <c r="A107" s="168" t="s">
        <v>615</v>
      </c>
      <c r="B107" s="22" t="s">
        <v>213</v>
      </c>
      <c r="C107" s="23">
        <v>3949</v>
      </c>
      <c r="D107" s="27" t="str">
        <f t="shared" si="11"/>
        <v>N/A</v>
      </c>
      <c r="E107" s="23">
        <v>3482</v>
      </c>
      <c r="F107" s="27" t="str">
        <f t="shared" si="12"/>
        <v>N/A</v>
      </c>
      <c r="G107" s="23">
        <v>3127</v>
      </c>
      <c r="H107" s="27" t="str">
        <f t="shared" si="13"/>
        <v>N/A</v>
      </c>
      <c r="I107" s="8">
        <v>-11.8</v>
      </c>
      <c r="J107" s="8">
        <v>-10.199999999999999</v>
      </c>
      <c r="K107" s="28" t="s">
        <v>734</v>
      </c>
      <c r="L107" s="105" t="str">
        <f t="shared" si="14"/>
        <v>Yes</v>
      </c>
    </row>
    <row r="108" spans="1:12" ht="25.5" x14ac:dyDescent="0.2">
      <c r="A108" s="168" t="s">
        <v>1423</v>
      </c>
      <c r="B108" s="22" t="s">
        <v>213</v>
      </c>
      <c r="C108" s="29">
        <v>6508.8490757</v>
      </c>
      <c r="D108" s="27" t="str">
        <f t="shared" si="11"/>
        <v>N/A</v>
      </c>
      <c r="E108" s="29">
        <v>8283.1593912000008</v>
      </c>
      <c r="F108" s="27" t="str">
        <f t="shared" si="12"/>
        <v>N/A</v>
      </c>
      <c r="G108" s="29">
        <v>9060.3962264000002</v>
      </c>
      <c r="H108" s="27" t="str">
        <f t="shared" si="13"/>
        <v>N/A</v>
      </c>
      <c r="I108" s="8">
        <v>27.26</v>
      </c>
      <c r="J108" s="8">
        <v>9.3829999999999991</v>
      </c>
      <c r="K108" s="28" t="s">
        <v>734</v>
      </c>
      <c r="L108" s="105" t="str">
        <f t="shared" si="14"/>
        <v>Yes</v>
      </c>
    </row>
    <row r="109" spans="1:12" ht="25.5" x14ac:dyDescent="0.2">
      <c r="A109" s="168" t="s">
        <v>616</v>
      </c>
      <c r="B109" s="22" t="s">
        <v>213</v>
      </c>
      <c r="C109" s="29">
        <v>91892893</v>
      </c>
      <c r="D109" s="27" t="str">
        <f t="shared" si="11"/>
        <v>N/A</v>
      </c>
      <c r="E109" s="29">
        <v>98598016</v>
      </c>
      <c r="F109" s="27" t="str">
        <f t="shared" si="12"/>
        <v>N/A</v>
      </c>
      <c r="G109" s="29">
        <v>113586600</v>
      </c>
      <c r="H109" s="27" t="str">
        <f t="shared" si="13"/>
        <v>N/A</v>
      </c>
      <c r="I109" s="8">
        <v>7.2969999999999997</v>
      </c>
      <c r="J109" s="8">
        <v>15.2</v>
      </c>
      <c r="K109" s="28" t="s">
        <v>734</v>
      </c>
      <c r="L109" s="105" t="str">
        <f t="shared" si="14"/>
        <v>Yes</v>
      </c>
    </row>
    <row r="110" spans="1:12" x14ac:dyDescent="0.2">
      <c r="A110" s="168" t="s">
        <v>617</v>
      </c>
      <c r="B110" s="22" t="s">
        <v>213</v>
      </c>
      <c r="C110" s="23">
        <v>350794</v>
      </c>
      <c r="D110" s="27" t="str">
        <f t="shared" si="11"/>
        <v>N/A</v>
      </c>
      <c r="E110" s="23">
        <v>362198</v>
      </c>
      <c r="F110" s="27" t="str">
        <f t="shared" si="12"/>
        <v>N/A</v>
      </c>
      <c r="G110" s="23">
        <v>403214</v>
      </c>
      <c r="H110" s="27" t="str">
        <f t="shared" si="13"/>
        <v>N/A</v>
      </c>
      <c r="I110" s="8">
        <v>3.2509999999999999</v>
      </c>
      <c r="J110" s="8">
        <v>11.32</v>
      </c>
      <c r="K110" s="28" t="s">
        <v>734</v>
      </c>
      <c r="L110" s="105" t="str">
        <f t="shared" si="14"/>
        <v>Yes</v>
      </c>
    </row>
    <row r="111" spans="1:12" x14ac:dyDescent="0.2">
      <c r="A111" s="168" t="s">
        <v>1424</v>
      </c>
      <c r="B111" s="22" t="s">
        <v>213</v>
      </c>
      <c r="C111" s="29">
        <v>261.95685501999998</v>
      </c>
      <c r="D111" s="27" t="str">
        <f t="shared" si="11"/>
        <v>N/A</v>
      </c>
      <c r="E111" s="29">
        <v>272.22131540999999</v>
      </c>
      <c r="F111" s="27" t="str">
        <f t="shared" si="12"/>
        <v>N/A</v>
      </c>
      <c r="G111" s="29">
        <v>281.70301626000003</v>
      </c>
      <c r="H111" s="27" t="str">
        <f t="shared" si="13"/>
        <v>N/A</v>
      </c>
      <c r="I111" s="8">
        <v>3.9180000000000001</v>
      </c>
      <c r="J111" s="8">
        <v>3.4830000000000001</v>
      </c>
      <c r="K111" s="28" t="s">
        <v>734</v>
      </c>
      <c r="L111" s="105" t="str">
        <f t="shared" si="14"/>
        <v>Yes</v>
      </c>
    </row>
    <row r="112" spans="1:12" x14ac:dyDescent="0.2">
      <c r="A112" s="168" t="s">
        <v>618</v>
      </c>
      <c r="B112" s="22" t="s">
        <v>213</v>
      </c>
      <c r="C112" s="29">
        <v>430905390</v>
      </c>
      <c r="D112" s="27" t="str">
        <f t="shared" si="11"/>
        <v>N/A</v>
      </c>
      <c r="E112" s="29">
        <v>404731621</v>
      </c>
      <c r="F112" s="27" t="str">
        <f t="shared" si="12"/>
        <v>N/A</v>
      </c>
      <c r="G112" s="29">
        <v>454888407</v>
      </c>
      <c r="H112" s="27" t="str">
        <f t="shared" si="13"/>
        <v>N/A</v>
      </c>
      <c r="I112" s="8">
        <v>-6.07</v>
      </c>
      <c r="J112" s="8">
        <v>12.39</v>
      </c>
      <c r="K112" s="28" t="s">
        <v>734</v>
      </c>
      <c r="L112" s="105" t="str">
        <f t="shared" si="14"/>
        <v>Yes</v>
      </c>
    </row>
    <row r="113" spans="1:12" x14ac:dyDescent="0.2">
      <c r="A113" s="168" t="s">
        <v>619</v>
      </c>
      <c r="B113" s="22" t="s">
        <v>213</v>
      </c>
      <c r="C113" s="23">
        <v>409273</v>
      </c>
      <c r="D113" s="27" t="str">
        <f t="shared" si="11"/>
        <v>N/A</v>
      </c>
      <c r="E113" s="23">
        <v>394058</v>
      </c>
      <c r="F113" s="27" t="str">
        <f t="shared" si="12"/>
        <v>N/A</v>
      </c>
      <c r="G113" s="23">
        <v>427959</v>
      </c>
      <c r="H113" s="27" t="str">
        <f t="shared" si="13"/>
        <v>N/A</v>
      </c>
      <c r="I113" s="8">
        <v>-3.72</v>
      </c>
      <c r="J113" s="8">
        <v>8.6029999999999998</v>
      </c>
      <c r="K113" s="28" t="s">
        <v>734</v>
      </c>
      <c r="L113" s="105" t="str">
        <f t="shared" si="14"/>
        <v>Yes</v>
      </c>
    </row>
    <row r="114" spans="1:12" x14ac:dyDescent="0.2">
      <c r="A114" s="168" t="s">
        <v>1425</v>
      </c>
      <c r="B114" s="22" t="s">
        <v>213</v>
      </c>
      <c r="C114" s="29">
        <v>1052.8556489</v>
      </c>
      <c r="D114" s="27" t="str">
        <f t="shared" si="11"/>
        <v>N/A</v>
      </c>
      <c r="E114" s="29">
        <v>1027.0864213</v>
      </c>
      <c r="F114" s="27" t="str">
        <f t="shared" si="12"/>
        <v>N/A</v>
      </c>
      <c r="G114" s="29">
        <v>1062.9252031000001</v>
      </c>
      <c r="H114" s="27" t="str">
        <f t="shared" si="13"/>
        <v>N/A</v>
      </c>
      <c r="I114" s="8">
        <v>-2.4500000000000002</v>
      </c>
      <c r="J114" s="8">
        <v>3.4889999999999999</v>
      </c>
      <c r="K114" s="28" t="s">
        <v>734</v>
      </c>
      <c r="L114" s="105" t="str">
        <f t="shared" si="14"/>
        <v>Yes</v>
      </c>
    </row>
    <row r="115" spans="1:12" ht="25.5" x14ac:dyDescent="0.2">
      <c r="A115" s="168" t="s">
        <v>620</v>
      </c>
      <c r="B115" s="22" t="s">
        <v>213</v>
      </c>
      <c r="C115" s="29">
        <v>524365890</v>
      </c>
      <c r="D115" s="27" t="str">
        <f t="shared" si="11"/>
        <v>N/A</v>
      </c>
      <c r="E115" s="29">
        <v>559508337</v>
      </c>
      <c r="F115" s="27" t="str">
        <f t="shared" si="12"/>
        <v>N/A</v>
      </c>
      <c r="G115" s="29">
        <v>567113659</v>
      </c>
      <c r="H115" s="27" t="str">
        <f t="shared" si="13"/>
        <v>N/A</v>
      </c>
      <c r="I115" s="8">
        <v>6.702</v>
      </c>
      <c r="J115" s="8">
        <v>1.359</v>
      </c>
      <c r="K115" s="28" t="s">
        <v>734</v>
      </c>
      <c r="L115" s="105" t="str">
        <f t="shared" si="14"/>
        <v>Yes</v>
      </c>
    </row>
    <row r="116" spans="1:12" x14ac:dyDescent="0.2">
      <c r="A116" s="172" t="s">
        <v>621</v>
      </c>
      <c r="B116" s="23" t="s">
        <v>213</v>
      </c>
      <c r="C116" s="23">
        <v>222500</v>
      </c>
      <c r="D116" s="27" t="str">
        <f t="shared" si="11"/>
        <v>N/A</v>
      </c>
      <c r="E116" s="23">
        <v>204714</v>
      </c>
      <c r="F116" s="27" t="str">
        <f t="shared" si="12"/>
        <v>N/A</v>
      </c>
      <c r="G116" s="23">
        <v>213981</v>
      </c>
      <c r="H116" s="27" t="str">
        <f t="shared" si="13"/>
        <v>N/A</v>
      </c>
      <c r="I116" s="8">
        <v>-7.99</v>
      </c>
      <c r="J116" s="8">
        <v>4.5270000000000001</v>
      </c>
      <c r="K116" s="31" t="s">
        <v>734</v>
      </c>
      <c r="L116" s="105" t="str">
        <f t="shared" si="14"/>
        <v>Yes</v>
      </c>
    </row>
    <row r="117" spans="1:12" ht="25.5" x14ac:dyDescent="0.2">
      <c r="A117" s="168" t="s">
        <v>1426</v>
      </c>
      <c r="B117" s="22" t="s">
        <v>213</v>
      </c>
      <c r="C117" s="29">
        <v>2356.7006292000001</v>
      </c>
      <c r="D117" s="27" t="str">
        <f t="shared" si="11"/>
        <v>N/A</v>
      </c>
      <c r="E117" s="29">
        <v>2733.1219995000001</v>
      </c>
      <c r="F117" s="27" t="str">
        <f t="shared" si="12"/>
        <v>N/A</v>
      </c>
      <c r="G117" s="29">
        <v>2650.2991339999999</v>
      </c>
      <c r="H117" s="27" t="str">
        <f t="shared" si="13"/>
        <v>N/A</v>
      </c>
      <c r="I117" s="8">
        <v>15.97</v>
      </c>
      <c r="J117" s="8">
        <v>-3.03</v>
      </c>
      <c r="K117" s="28" t="s">
        <v>734</v>
      </c>
      <c r="L117" s="105" t="str">
        <f t="shared" si="14"/>
        <v>Yes</v>
      </c>
    </row>
    <row r="118" spans="1:12" ht="25.5" x14ac:dyDescent="0.2">
      <c r="A118" s="168" t="s">
        <v>622</v>
      </c>
      <c r="B118" s="22" t="s">
        <v>213</v>
      </c>
      <c r="C118" s="29">
        <v>28779360</v>
      </c>
      <c r="D118" s="27" t="str">
        <f t="shared" si="11"/>
        <v>N/A</v>
      </c>
      <c r="E118" s="29">
        <v>34123267</v>
      </c>
      <c r="F118" s="27" t="str">
        <f t="shared" si="12"/>
        <v>N/A</v>
      </c>
      <c r="G118" s="29">
        <v>37939930</v>
      </c>
      <c r="H118" s="27" t="str">
        <f t="shared" si="13"/>
        <v>N/A</v>
      </c>
      <c r="I118" s="8">
        <v>18.57</v>
      </c>
      <c r="J118" s="8">
        <v>11.18</v>
      </c>
      <c r="K118" s="28" t="s">
        <v>734</v>
      </c>
      <c r="L118" s="105" t="str">
        <f t="shared" si="14"/>
        <v>Yes</v>
      </c>
    </row>
    <row r="119" spans="1:12" x14ac:dyDescent="0.2">
      <c r="A119" s="168" t="s">
        <v>623</v>
      </c>
      <c r="B119" s="22" t="s">
        <v>213</v>
      </c>
      <c r="C119" s="23">
        <v>62592</v>
      </c>
      <c r="D119" s="27" t="str">
        <f t="shared" si="11"/>
        <v>N/A</v>
      </c>
      <c r="E119" s="23">
        <v>65229</v>
      </c>
      <c r="F119" s="27" t="str">
        <f t="shared" si="12"/>
        <v>N/A</v>
      </c>
      <c r="G119" s="23">
        <v>67565</v>
      </c>
      <c r="H119" s="27" t="str">
        <f t="shared" si="13"/>
        <v>N/A</v>
      </c>
      <c r="I119" s="8">
        <v>4.2130000000000001</v>
      </c>
      <c r="J119" s="8">
        <v>3.581</v>
      </c>
      <c r="K119" s="28" t="s">
        <v>734</v>
      </c>
      <c r="L119" s="105" t="str">
        <f t="shared" si="14"/>
        <v>Yes</v>
      </c>
    </row>
    <row r="120" spans="1:12" ht="25.5" x14ac:dyDescent="0.2">
      <c r="A120" s="168" t="s">
        <v>1427</v>
      </c>
      <c r="B120" s="22" t="s">
        <v>213</v>
      </c>
      <c r="C120" s="29">
        <v>459.79294478999998</v>
      </c>
      <c r="D120" s="27" t="str">
        <f t="shared" si="11"/>
        <v>N/A</v>
      </c>
      <c r="E120" s="29">
        <v>523.13031014000001</v>
      </c>
      <c r="F120" s="27" t="str">
        <f t="shared" si="12"/>
        <v>N/A</v>
      </c>
      <c r="G120" s="29">
        <v>561.53230223000003</v>
      </c>
      <c r="H120" s="27" t="str">
        <f t="shared" si="13"/>
        <v>N/A</v>
      </c>
      <c r="I120" s="8">
        <v>13.78</v>
      </c>
      <c r="J120" s="8">
        <v>7.3410000000000002</v>
      </c>
      <c r="K120" s="28" t="s">
        <v>734</v>
      </c>
      <c r="L120" s="105" t="str">
        <f t="shared" si="14"/>
        <v>Yes</v>
      </c>
    </row>
    <row r="121" spans="1:12" ht="25.5" x14ac:dyDescent="0.2">
      <c r="A121" s="168" t="s">
        <v>624</v>
      </c>
      <c r="B121" s="22" t="s">
        <v>213</v>
      </c>
      <c r="C121" s="29">
        <v>170413216</v>
      </c>
      <c r="D121" s="27" t="str">
        <f t="shared" si="11"/>
        <v>N/A</v>
      </c>
      <c r="E121" s="29">
        <v>193975400</v>
      </c>
      <c r="F121" s="27" t="str">
        <f t="shared" si="12"/>
        <v>N/A</v>
      </c>
      <c r="G121" s="29">
        <v>181446057</v>
      </c>
      <c r="H121" s="27" t="str">
        <f t="shared" si="13"/>
        <v>N/A</v>
      </c>
      <c r="I121" s="8">
        <v>13.83</v>
      </c>
      <c r="J121" s="8">
        <v>-6.46</v>
      </c>
      <c r="K121" s="28" t="s">
        <v>734</v>
      </c>
      <c r="L121" s="105" t="str">
        <f t="shared" si="14"/>
        <v>Yes</v>
      </c>
    </row>
    <row r="122" spans="1:12" x14ac:dyDescent="0.2">
      <c r="A122" s="168" t="s">
        <v>625</v>
      </c>
      <c r="B122" s="22" t="s">
        <v>213</v>
      </c>
      <c r="C122" s="23">
        <v>15402</v>
      </c>
      <c r="D122" s="27" t="str">
        <f t="shared" si="11"/>
        <v>N/A</v>
      </c>
      <c r="E122" s="23">
        <v>16746</v>
      </c>
      <c r="F122" s="27" t="str">
        <f t="shared" si="12"/>
        <v>N/A</v>
      </c>
      <c r="G122" s="23">
        <v>15809</v>
      </c>
      <c r="H122" s="27" t="str">
        <f t="shared" si="13"/>
        <v>N/A</v>
      </c>
      <c r="I122" s="8">
        <v>8.7260000000000009</v>
      </c>
      <c r="J122" s="8">
        <v>-5.6</v>
      </c>
      <c r="K122" s="28" t="s">
        <v>734</v>
      </c>
      <c r="L122" s="105" t="str">
        <f t="shared" si="14"/>
        <v>Yes</v>
      </c>
    </row>
    <row r="123" spans="1:12" ht="25.5" x14ac:dyDescent="0.2">
      <c r="A123" s="168" t="s">
        <v>1428</v>
      </c>
      <c r="B123" s="22" t="s">
        <v>213</v>
      </c>
      <c r="C123" s="29">
        <v>11064.356317</v>
      </c>
      <c r="D123" s="27" t="str">
        <f t="shared" si="11"/>
        <v>N/A</v>
      </c>
      <c r="E123" s="29">
        <v>11583.387078</v>
      </c>
      <c r="F123" s="27" t="str">
        <f t="shared" si="12"/>
        <v>N/A</v>
      </c>
      <c r="G123" s="29">
        <v>11477.389904</v>
      </c>
      <c r="H123" s="27" t="str">
        <f t="shared" si="13"/>
        <v>N/A</v>
      </c>
      <c r="I123" s="8">
        <v>4.6909999999999998</v>
      </c>
      <c r="J123" s="8">
        <v>-0.91500000000000004</v>
      </c>
      <c r="K123" s="28" t="s">
        <v>734</v>
      </c>
      <c r="L123" s="105" t="str">
        <f t="shared" si="14"/>
        <v>Yes</v>
      </c>
    </row>
    <row r="124" spans="1:12" ht="25.5" x14ac:dyDescent="0.2">
      <c r="A124" s="168" t="s">
        <v>626</v>
      </c>
      <c r="B124" s="22" t="s">
        <v>213</v>
      </c>
      <c r="C124" s="29">
        <v>20206244</v>
      </c>
      <c r="D124" s="27" t="str">
        <f t="shared" si="11"/>
        <v>N/A</v>
      </c>
      <c r="E124" s="29">
        <v>8751466</v>
      </c>
      <c r="F124" s="27" t="str">
        <f t="shared" si="12"/>
        <v>N/A</v>
      </c>
      <c r="G124" s="29">
        <v>6793856</v>
      </c>
      <c r="H124" s="27" t="str">
        <f t="shared" si="13"/>
        <v>N/A</v>
      </c>
      <c r="I124" s="8">
        <v>-56.7</v>
      </c>
      <c r="J124" s="8">
        <v>-22.4</v>
      </c>
      <c r="K124" s="28" t="s">
        <v>734</v>
      </c>
      <c r="L124" s="105" t="str">
        <f t="shared" si="14"/>
        <v>Yes</v>
      </c>
    </row>
    <row r="125" spans="1:12" ht="25.5" x14ac:dyDescent="0.2">
      <c r="A125" s="168" t="s">
        <v>627</v>
      </c>
      <c r="B125" s="22" t="s">
        <v>213</v>
      </c>
      <c r="C125" s="23">
        <v>13698</v>
      </c>
      <c r="D125" s="27" t="str">
        <f t="shared" si="11"/>
        <v>N/A</v>
      </c>
      <c r="E125" s="23">
        <v>13573</v>
      </c>
      <c r="F125" s="27" t="str">
        <f t="shared" si="12"/>
        <v>N/A</v>
      </c>
      <c r="G125" s="23">
        <v>6212</v>
      </c>
      <c r="H125" s="27" t="str">
        <f t="shared" si="13"/>
        <v>N/A</v>
      </c>
      <c r="I125" s="8">
        <v>-0.91300000000000003</v>
      </c>
      <c r="J125" s="8">
        <v>-54.2</v>
      </c>
      <c r="K125" s="28" t="s">
        <v>734</v>
      </c>
      <c r="L125" s="105" t="str">
        <f t="shared" si="14"/>
        <v>No</v>
      </c>
    </row>
    <row r="126" spans="1:12" ht="25.5" x14ac:dyDescent="0.2">
      <c r="A126" s="168" t="s">
        <v>1429</v>
      </c>
      <c r="B126" s="22" t="s">
        <v>213</v>
      </c>
      <c r="C126" s="29">
        <v>1475.1236676999999</v>
      </c>
      <c r="D126" s="27" t="str">
        <f t="shared" si="11"/>
        <v>N/A</v>
      </c>
      <c r="E126" s="29">
        <v>644.77020556000002</v>
      </c>
      <c r="F126" s="27" t="str">
        <f t="shared" si="12"/>
        <v>N/A</v>
      </c>
      <c r="G126" s="29">
        <v>1093.6664519999999</v>
      </c>
      <c r="H126" s="27" t="str">
        <f t="shared" si="13"/>
        <v>N/A</v>
      </c>
      <c r="I126" s="8">
        <v>-56.3</v>
      </c>
      <c r="J126" s="8">
        <v>69.62</v>
      </c>
      <c r="K126" s="28" t="s">
        <v>734</v>
      </c>
      <c r="L126" s="105" t="str">
        <f t="shared" si="14"/>
        <v>No</v>
      </c>
    </row>
    <row r="127" spans="1:12" ht="25.5" x14ac:dyDescent="0.2">
      <c r="A127" s="168" t="s">
        <v>628</v>
      </c>
      <c r="B127" s="22" t="s">
        <v>213</v>
      </c>
      <c r="C127" s="29">
        <v>643818</v>
      </c>
      <c r="D127" s="27" t="str">
        <f t="shared" si="11"/>
        <v>N/A</v>
      </c>
      <c r="E127" s="29">
        <v>563662</v>
      </c>
      <c r="F127" s="27" t="str">
        <f t="shared" si="12"/>
        <v>N/A</v>
      </c>
      <c r="G127" s="29">
        <v>894694</v>
      </c>
      <c r="H127" s="27" t="str">
        <f t="shared" si="13"/>
        <v>N/A</v>
      </c>
      <c r="I127" s="8">
        <v>-12.5</v>
      </c>
      <c r="J127" s="8">
        <v>58.73</v>
      </c>
      <c r="K127" s="28" t="s">
        <v>734</v>
      </c>
      <c r="L127" s="105" t="str">
        <f t="shared" si="14"/>
        <v>No</v>
      </c>
    </row>
    <row r="128" spans="1:12" x14ac:dyDescent="0.2">
      <c r="A128" s="168" t="s">
        <v>629</v>
      </c>
      <c r="B128" s="22" t="s">
        <v>213</v>
      </c>
      <c r="C128" s="23">
        <v>1624</v>
      </c>
      <c r="D128" s="27" t="str">
        <f t="shared" si="11"/>
        <v>N/A</v>
      </c>
      <c r="E128" s="23">
        <v>1374</v>
      </c>
      <c r="F128" s="27" t="str">
        <f t="shared" si="12"/>
        <v>N/A</v>
      </c>
      <c r="G128" s="23">
        <v>1679</v>
      </c>
      <c r="H128" s="27" t="str">
        <f t="shared" si="13"/>
        <v>N/A</v>
      </c>
      <c r="I128" s="8">
        <v>-15.4</v>
      </c>
      <c r="J128" s="8">
        <v>22.2</v>
      </c>
      <c r="K128" s="28" t="s">
        <v>734</v>
      </c>
      <c r="L128" s="105" t="str">
        <f t="shared" si="14"/>
        <v>Yes</v>
      </c>
    </row>
    <row r="129" spans="1:12" ht="25.5" x14ac:dyDescent="0.2">
      <c r="A129" s="168" t="s">
        <v>1430</v>
      </c>
      <c r="B129" s="22" t="s">
        <v>213</v>
      </c>
      <c r="C129" s="29">
        <v>396.43965516999998</v>
      </c>
      <c r="D129" s="27" t="str">
        <f t="shared" si="11"/>
        <v>N/A</v>
      </c>
      <c r="E129" s="29">
        <v>410.23435225999998</v>
      </c>
      <c r="F129" s="27" t="str">
        <f t="shared" si="12"/>
        <v>N/A</v>
      </c>
      <c r="G129" s="29">
        <v>532.87313876999997</v>
      </c>
      <c r="H129" s="27" t="str">
        <f t="shared" si="13"/>
        <v>N/A</v>
      </c>
      <c r="I129" s="8">
        <v>3.48</v>
      </c>
      <c r="J129" s="8">
        <v>29.89</v>
      </c>
      <c r="K129" s="28" t="s">
        <v>734</v>
      </c>
      <c r="L129" s="105" t="str">
        <f t="shared" si="14"/>
        <v>Yes</v>
      </c>
    </row>
    <row r="130" spans="1:12" ht="25.5" x14ac:dyDescent="0.2">
      <c r="A130" s="168" t="s">
        <v>630</v>
      </c>
      <c r="B130" s="22" t="s">
        <v>213</v>
      </c>
      <c r="C130" s="29">
        <v>9121215</v>
      </c>
      <c r="D130" s="27" t="str">
        <f t="shared" si="11"/>
        <v>N/A</v>
      </c>
      <c r="E130" s="29">
        <v>11187013</v>
      </c>
      <c r="F130" s="27" t="str">
        <f t="shared" si="12"/>
        <v>N/A</v>
      </c>
      <c r="G130" s="29">
        <v>11904009</v>
      </c>
      <c r="H130" s="27" t="str">
        <f t="shared" si="13"/>
        <v>N/A</v>
      </c>
      <c r="I130" s="8">
        <v>22.65</v>
      </c>
      <c r="J130" s="8">
        <v>6.4089999999999998</v>
      </c>
      <c r="K130" s="28" t="s">
        <v>734</v>
      </c>
      <c r="L130" s="105" t="str">
        <f t="shared" si="14"/>
        <v>Yes</v>
      </c>
    </row>
    <row r="131" spans="1:12" x14ac:dyDescent="0.2">
      <c r="A131" s="168" t="s">
        <v>631</v>
      </c>
      <c r="B131" s="22" t="s">
        <v>213</v>
      </c>
      <c r="C131" s="23">
        <v>32172</v>
      </c>
      <c r="D131" s="27" t="str">
        <f t="shared" si="11"/>
        <v>N/A</v>
      </c>
      <c r="E131" s="23">
        <v>35024</v>
      </c>
      <c r="F131" s="27" t="str">
        <f t="shared" si="12"/>
        <v>N/A</v>
      </c>
      <c r="G131" s="23">
        <v>37034</v>
      </c>
      <c r="H131" s="27" t="str">
        <f t="shared" si="13"/>
        <v>N/A</v>
      </c>
      <c r="I131" s="8">
        <v>8.8650000000000002</v>
      </c>
      <c r="J131" s="8">
        <v>5.7389999999999999</v>
      </c>
      <c r="K131" s="28" t="s">
        <v>734</v>
      </c>
      <c r="L131" s="105" t="str">
        <f t="shared" si="14"/>
        <v>Yes</v>
      </c>
    </row>
    <row r="132" spans="1:12" ht="25.5" x14ac:dyDescent="0.2">
      <c r="A132" s="168" t="s">
        <v>1431</v>
      </c>
      <c r="B132" s="22" t="s">
        <v>213</v>
      </c>
      <c r="C132" s="29">
        <v>283.51408056999998</v>
      </c>
      <c r="D132" s="27" t="str">
        <f t="shared" si="11"/>
        <v>N/A</v>
      </c>
      <c r="E132" s="29">
        <v>319.40991890999999</v>
      </c>
      <c r="F132" s="27" t="str">
        <f t="shared" si="12"/>
        <v>N/A</v>
      </c>
      <c r="G132" s="29">
        <v>321.43460063999999</v>
      </c>
      <c r="H132" s="27" t="str">
        <f t="shared" si="13"/>
        <v>N/A</v>
      </c>
      <c r="I132" s="8">
        <v>12.66</v>
      </c>
      <c r="J132" s="8">
        <v>0.63390000000000002</v>
      </c>
      <c r="K132" s="28" t="s">
        <v>734</v>
      </c>
      <c r="L132" s="105" t="str">
        <f t="shared" si="14"/>
        <v>Yes</v>
      </c>
    </row>
    <row r="133" spans="1:12" ht="25.5" x14ac:dyDescent="0.2">
      <c r="A133" s="168" t="s">
        <v>632</v>
      </c>
      <c r="B133" s="22" t="s">
        <v>213</v>
      </c>
      <c r="C133" s="29">
        <v>56943347</v>
      </c>
      <c r="D133" s="27" t="str">
        <f t="shared" si="11"/>
        <v>N/A</v>
      </c>
      <c r="E133" s="29">
        <v>54951883</v>
      </c>
      <c r="F133" s="27" t="str">
        <f t="shared" si="12"/>
        <v>N/A</v>
      </c>
      <c r="G133" s="29">
        <v>54817311</v>
      </c>
      <c r="H133" s="27" t="str">
        <f t="shared" si="13"/>
        <v>N/A</v>
      </c>
      <c r="I133" s="8">
        <v>-3.5</v>
      </c>
      <c r="J133" s="8">
        <v>-0.245</v>
      </c>
      <c r="K133" s="28" t="s">
        <v>734</v>
      </c>
      <c r="L133" s="105" t="str">
        <f t="shared" si="14"/>
        <v>Yes</v>
      </c>
    </row>
    <row r="134" spans="1:12" x14ac:dyDescent="0.2">
      <c r="A134" s="168" t="s">
        <v>633</v>
      </c>
      <c r="B134" s="22" t="s">
        <v>213</v>
      </c>
      <c r="C134" s="23">
        <v>5014</v>
      </c>
      <c r="D134" s="27" t="str">
        <f t="shared" si="11"/>
        <v>N/A</v>
      </c>
      <c r="E134" s="23">
        <v>4674</v>
      </c>
      <c r="F134" s="27" t="str">
        <f t="shared" si="12"/>
        <v>N/A</v>
      </c>
      <c r="G134" s="23">
        <v>4728</v>
      </c>
      <c r="H134" s="27" t="str">
        <f t="shared" si="13"/>
        <v>N/A</v>
      </c>
      <c r="I134" s="8">
        <v>-6.78</v>
      </c>
      <c r="J134" s="8">
        <v>1.155</v>
      </c>
      <c r="K134" s="28" t="s">
        <v>734</v>
      </c>
      <c r="L134" s="105" t="str">
        <f t="shared" si="14"/>
        <v>Yes</v>
      </c>
    </row>
    <row r="135" spans="1:12" x14ac:dyDescent="0.2">
      <c r="A135" s="168" t="s">
        <v>1432</v>
      </c>
      <c r="B135" s="22" t="s">
        <v>213</v>
      </c>
      <c r="C135" s="29">
        <v>11356.870164</v>
      </c>
      <c r="D135" s="27" t="str">
        <f t="shared" si="11"/>
        <v>N/A</v>
      </c>
      <c r="E135" s="29">
        <v>11756.928327</v>
      </c>
      <c r="F135" s="27" t="str">
        <f t="shared" si="12"/>
        <v>N/A</v>
      </c>
      <c r="G135" s="29">
        <v>11594.185914</v>
      </c>
      <c r="H135" s="27" t="str">
        <f t="shared" si="13"/>
        <v>N/A</v>
      </c>
      <c r="I135" s="8">
        <v>3.5230000000000001</v>
      </c>
      <c r="J135" s="8">
        <v>-1.38</v>
      </c>
      <c r="K135" s="28" t="s">
        <v>734</v>
      </c>
      <c r="L135" s="105" t="str">
        <f t="shared" si="14"/>
        <v>Yes</v>
      </c>
    </row>
    <row r="136" spans="1:12" ht="25.5" x14ac:dyDescent="0.2">
      <c r="A136" s="168" t="s">
        <v>634</v>
      </c>
      <c r="B136" s="22" t="s">
        <v>213</v>
      </c>
      <c r="C136" s="29">
        <v>12962921</v>
      </c>
      <c r="D136" s="27" t="str">
        <f t="shared" si="11"/>
        <v>N/A</v>
      </c>
      <c r="E136" s="29">
        <v>16862070</v>
      </c>
      <c r="F136" s="27" t="str">
        <f t="shared" si="12"/>
        <v>N/A</v>
      </c>
      <c r="G136" s="29">
        <v>19707189</v>
      </c>
      <c r="H136" s="27" t="str">
        <f t="shared" si="13"/>
        <v>N/A</v>
      </c>
      <c r="I136" s="8">
        <v>30.08</v>
      </c>
      <c r="J136" s="8">
        <v>16.87</v>
      </c>
      <c r="K136" s="28" t="s">
        <v>734</v>
      </c>
      <c r="L136" s="105" t="str">
        <f>IF(J136="Div by 0", "N/A", IF(OR(J136="N/A",K136="N/A"),"N/A", IF(J136&gt;VALUE(MID(K136,1,2)), "No", IF(J136&lt;-1*VALUE(MID(K136,1,2)), "No", "Yes"))))</f>
        <v>Yes</v>
      </c>
    </row>
    <row r="137" spans="1:12" x14ac:dyDescent="0.2">
      <c r="A137" s="168" t="s">
        <v>635</v>
      </c>
      <c r="B137" s="22" t="s">
        <v>213</v>
      </c>
      <c r="C137" s="23">
        <v>99131</v>
      </c>
      <c r="D137" s="27" t="str">
        <f t="shared" si="11"/>
        <v>N/A</v>
      </c>
      <c r="E137" s="23">
        <v>109904</v>
      </c>
      <c r="F137" s="27" t="str">
        <f t="shared" si="12"/>
        <v>N/A</v>
      </c>
      <c r="G137" s="23">
        <v>133821</v>
      </c>
      <c r="H137" s="27" t="str">
        <f t="shared" si="13"/>
        <v>N/A</v>
      </c>
      <c r="I137" s="8">
        <v>10.87</v>
      </c>
      <c r="J137" s="8">
        <v>21.76</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130.76556274000001</v>
      </c>
      <c r="D138" s="27" t="str">
        <f t="shared" si="11"/>
        <v>N/A</v>
      </c>
      <c r="E138" s="29">
        <v>153.42544401999999</v>
      </c>
      <c r="F138" s="27" t="str">
        <f t="shared" si="12"/>
        <v>N/A</v>
      </c>
      <c r="G138" s="29">
        <v>147.26529468000001</v>
      </c>
      <c r="H138" s="27" t="str">
        <f t="shared" si="13"/>
        <v>N/A</v>
      </c>
      <c r="I138" s="8">
        <v>17.329999999999998</v>
      </c>
      <c r="J138" s="8">
        <v>-4.0199999999999996</v>
      </c>
      <c r="K138" s="28" t="s">
        <v>734</v>
      </c>
      <c r="L138" s="105" t="str">
        <f t="shared" si="15"/>
        <v>Yes</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1748</v>
      </c>
      <c r="J139" s="8" t="s">
        <v>1748</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1748</v>
      </c>
      <c r="J140" s="8" t="s">
        <v>1748</v>
      </c>
      <c r="K140" s="28" t="s">
        <v>734</v>
      </c>
      <c r="L140" s="105" t="str">
        <f t="shared" si="15"/>
        <v>N/A</v>
      </c>
    </row>
    <row r="141" spans="1:12" ht="25.5" x14ac:dyDescent="0.2">
      <c r="A141" s="168" t="s">
        <v>1434</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734</v>
      </c>
      <c r="L141" s="105" t="str">
        <f t="shared" si="15"/>
        <v>N/A</v>
      </c>
    </row>
    <row r="142" spans="1:12" ht="25.5" x14ac:dyDescent="0.2">
      <c r="A142" s="168" t="s">
        <v>638</v>
      </c>
      <c r="B142" s="22" t="s">
        <v>213</v>
      </c>
      <c r="C142" s="29">
        <v>59173146</v>
      </c>
      <c r="D142" s="27" t="str">
        <f t="shared" si="11"/>
        <v>N/A</v>
      </c>
      <c r="E142" s="29">
        <v>50200756</v>
      </c>
      <c r="F142" s="27" t="str">
        <f t="shared" si="12"/>
        <v>N/A</v>
      </c>
      <c r="G142" s="29">
        <v>65533613</v>
      </c>
      <c r="H142" s="27" t="str">
        <f t="shared" si="13"/>
        <v>N/A</v>
      </c>
      <c r="I142" s="8">
        <v>-15.2</v>
      </c>
      <c r="J142" s="8">
        <v>30.54</v>
      </c>
      <c r="K142" s="28" t="s">
        <v>734</v>
      </c>
      <c r="L142" s="105" t="str">
        <f t="shared" ref="L142:L153" si="16">IF(J142="Div by 0", "N/A", IF(K142="N/A","N/A", IF(J142&gt;VALUE(MID(K142,1,2)), "No", IF(J142&lt;-1*VALUE(MID(K142,1,2)), "No", "Yes"))))</f>
        <v>No</v>
      </c>
    </row>
    <row r="143" spans="1:12" ht="25.5" x14ac:dyDescent="0.2">
      <c r="A143" s="168" t="s">
        <v>639</v>
      </c>
      <c r="B143" s="22" t="s">
        <v>213</v>
      </c>
      <c r="C143" s="23">
        <v>166092</v>
      </c>
      <c r="D143" s="27" t="str">
        <f t="shared" si="11"/>
        <v>N/A</v>
      </c>
      <c r="E143" s="23">
        <v>160223</v>
      </c>
      <c r="F143" s="27" t="str">
        <f t="shared" si="12"/>
        <v>N/A</v>
      </c>
      <c r="G143" s="23">
        <v>176056</v>
      </c>
      <c r="H143" s="27" t="str">
        <f t="shared" si="13"/>
        <v>N/A</v>
      </c>
      <c r="I143" s="8">
        <v>-3.53</v>
      </c>
      <c r="J143" s="8">
        <v>9.8819999999999997</v>
      </c>
      <c r="K143" s="28" t="s">
        <v>734</v>
      </c>
      <c r="L143" s="105" t="str">
        <f t="shared" si="16"/>
        <v>Yes</v>
      </c>
    </row>
    <row r="144" spans="1:12" ht="25.5" x14ac:dyDescent="0.2">
      <c r="A144" s="168" t="s">
        <v>1435</v>
      </c>
      <c r="B144" s="22" t="s">
        <v>213</v>
      </c>
      <c r="C144" s="29">
        <v>356.26728559999998</v>
      </c>
      <c r="D144" s="27" t="str">
        <f t="shared" si="11"/>
        <v>N/A</v>
      </c>
      <c r="E144" s="29">
        <v>313.31803797999999</v>
      </c>
      <c r="F144" s="27" t="str">
        <f t="shared" si="12"/>
        <v>N/A</v>
      </c>
      <c r="G144" s="29">
        <v>372.23163652</v>
      </c>
      <c r="H144" s="27" t="str">
        <f t="shared" si="13"/>
        <v>N/A</v>
      </c>
      <c r="I144" s="8">
        <v>-12.1</v>
      </c>
      <c r="J144" s="8">
        <v>18.8</v>
      </c>
      <c r="K144" s="28" t="s">
        <v>734</v>
      </c>
      <c r="L144" s="105" t="str">
        <f t="shared" si="16"/>
        <v>Yes</v>
      </c>
    </row>
    <row r="145" spans="1:12" ht="25.5" x14ac:dyDescent="0.2">
      <c r="A145" s="168" t="s">
        <v>640</v>
      </c>
      <c r="B145" s="22" t="s">
        <v>213</v>
      </c>
      <c r="C145" s="29">
        <v>0</v>
      </c>
      <c r="D145" s="27" t="str">
        <f t="shared" ref="D145:D153" si="17">IF($B145="N/A","N/A",IF(C145&gt;10,"No",IF(C145&lt;-10,"No","Yes")))</f>
        <v>N/A</v>
      </c>
      <c r="E145" s="29">
        <v>65100</v>
      </c>
      <c r="F145" s="27" t="str">
        <f t="shared" ref="F145:F153" si="18">IF($B145="N/A","N/A",IF(E145&gt;10,"No",IF(E145&lt;-10,"No","Yes")))</f>
        <v>N/A</v>
      </c>
      <c r="G145" s="29">
        <v>90150</v>
      </c>
      <c r="H145" s="27" t="str">
        <f t="shared" ref="H145:H153" si="19">IF($B145="N/A","N/A",IF(G145&gt;10,"No",IF(G145&lt;-10,"No","Yes")))</f>
        <v>N/A</v>
      </c>
      <c r="I145" s="8" t="s">
        <v>1748</v>
      </c>
      <c r="J145" s="8">
        <v>38.479999999999997</v>
      </c>
      <c r="K145" s="28" t="s">
        <v>734</v>
      </c>
      <c r="L145" s="105" t="str">
        <f t="shared" si="16"/>
        <v>No</v>
      </c>
    </row>
    <row r="146" spans="1:12" x14ac:dyDescent="0.2">
      <c r="A146" s="168" t="s">
        <v>641</v>
      </c>
      <c r="B146" s="22" t="s">
        <v>213</v>
      </c>
      <c r="C146" s="23">
        <v>0</v>
      </c>
      <c r="D146" s="27" t="str">
        <f t="shared" si="17"/>
        <v>N/A</v>
      </c>
      <c r="E146" s="23">
        <v>112</v>
      </c>
      <c r="F146" s="27" t="str">
        <f t="shared" si="18"/>
        <v>N/A</v>
      </c>
      <c r="G146" s="23">
        <v>168</v>
      </c>
      <c r="H146" s="27" t="str">
        <f t="shared" si="19"/>
        <v>N/A</v>
      </c>
      <c r="I146" s="8" t="s">
        <v>1748</v>
      </c>
      <c r="J146" s="8">
        <v>50</v>
      </c>
      <c r="K146" s="28" t="s">
        <v>734</v>
      </c>
      <c r="L146" s="105" t="str">
        <f t="shared" si="16"/>
        <v>No</v>
      </c>
    </row>
    <row r="147" spans="1:12" ht="25.5" x14ac:dyDescent="0.2">
      <c r="A147" s="168" t="s">
        <v>1436</v>
      </c>
      <c r="B147" s="22" t="s">
        <v>213</v>
      </c>
      <c r="C147" s="29" t="s">
        <v>1748</v>
      </c>
      <c r="D147" s="27" t="str">
        <f t="shared" si="17"/>
        <v>N/A</v>
      </c>
      <c r="E147" s="29">
        <v>581.25</v>
      </c>
      <c r="F147" s="27" t="str">
        <f t="shared" si="18"/>
        <v>N/A</v>
      </c>
      <c r="G147" s="29">
        <v>536.60714285999995</v>
      </c>
      <c r="H147" s="27" t="str">
        <f t="shared" si="19"/>
        <v>N/A</v>
      </c>
      <c r="I147" s="8" t="s">
        <v>1748</v>
      </c>
      <c r="J147" s="8">
        <v>-7.68</v>
      </c>
      <c r="K147" s="28" t="s">
        <v>734</v>
      </c>
      <c r="L147" s="105" t="str">
        <f t="shared" si="16"/>
        <v>Yes</v>
      </c>
    </row>
    <row r="148" spans="1:12" ht="25.5" x14ac:dyDescent="0.2">
      <c r="A148" s="168" t="s">
        <v>642</v>
      </c>
      <c r="B148" s="22" t="s">
        <v>213</v>
      </c>
      <c r="C148" s="29">
        <v>7588840</v>
      </c>
      <c r="D148" s="27" t="str">
        <f t="shared" si="17"/>
        <v>N/A</v>
      </c>
      <c r="E148" s="29">
        <v>371287</v>
      </c>
      <c r="F148" s="27" t="str">
        <f t="shared" si="18"/>
        <v>N/A</v>
      </c>
      <c r="G148" s="29">
        <v>1585683</v>
      </c>
      <c r="H148" s="27" t="str">
        <f t="shared" si="19"/>
        <v>N/A</v>
      </c>
      <c r="I148" s="8">
        <v>-95.1</v>
      </c>
      <c r="J148" s="8">
        <v>327.10000000000002</v>
      </c>
      <c r="K148" s="28" t="s">
        <v>734</v>
      </c>
      <c r="L148" s="105" t="str">
        <f t="shared" si="16"/>
        <v>No</v>
      </c>
    </row>
    <row r="149" spans="1:12" x14ac:dyDescent="0.2">
      <c r="A149" s="168" t="s">
        <v>643</v>
      </c>
      <c r="B149" s="22" t="s">
        <v>213</v>
      </c>
      <c r="C149" s="23">
        <v>17280</v>
      </c>
      <c r="D149" s="27" t="str">
        <f t="shared" si="17"/>
        <v>N/A</v>
      </c>
      <c r="E149" s="23">
        <v>2801</v>
      </c>
      <c r="F149" s="27" t="str">
        <f t="shared" si="18"/>
        <v>N/A</v>
      </c>
      <c r="G149" s="23">
        <v>2743</v>
      </c>
      <c r="H149" s="27" t="str">
        <f t="shared" si="19"/>
        <v>N/A</v>
      </c>
      <c r="I149" s="8">
        <v>-83.8</v>
      </c>
      <c r="J149" s="8">
        <v>-2.0699999999999998</v>
      </c>
      <c r="K149" s="28" t="s">
        <v>734</v>
      </c>
      <c r="L149" s="105" t="str">
        <f t="shared" si="16"/>
        <v>Yes</v>
      </c>
    </row>
    <row r="150" spans="1:12" ht="25.5" x14ac:dyDescent="0.2">
      <c r="A150" s="168" t="s">
        <v>1437</v>
      </c>
      <c r="B150" s="22" t="s">
        <v>213</v>
      </c>
      <c r="C150" s="29">
        <v>439.16898148000001</v>
      </c>
      <c r="D150" s="27" t="str">
        <f t="shared" si="17"/>
        <v>N/A</v>
      </c>
      <c r="E150" s="29">
        <v>132.55515887000001</v>
      </c>
      <c r="F150" s="27" t="str">
        <f t="shared" si="18"/>
        <v>N/A</v>
      </c>
      <c r="G150" s="29">
        <v>578.08348523999996</v>
      </c>
      <c r="H150" s="27" t="str">
        <f t="shared" si="19"/>
        <v>N/A</v>
      </c>
      <c r="I150" s="8">
        <v>-69.8</v>
      </c>
      <c r="J150" s="8">
        <v>336.1</v>
      </c>
      <c r="K150" s="28" t="s">
        <v>734</v>
      </c>
      <c r="L150" s="105" t="str">
        <f t="shared" si="16"/>
        <v>No</v>
      </c>
    </row>
    <row r="151" spans="1:12" ht="25.5" x14ac:dyDescent="0.2">
      <c r="A151" s="168" t="s">
        <v>644</v>
      </c>
      <c r="B151" s="22" t="s">
        <v>213</v>
      </c>
      <c r="C151" s="29">
        <v>17850152</v>
      </c>
      <c r="D151" s="27" t="str">
        <f t="shared" si="17"/>
        <v>N/A</v>
      </c>
      <c r="E151" s="29">
        <v>19367373</v>
      </c>
      <c r="F151" s="27" t="str">
        <f t="shared" si="18"/>
        <v>N/A</v>
      </c>
      <c r="G151" s="29">
        <v>19489431</v>
      </c>
      <c r="H151" s="27" t="str">
        <f t="shared" si="19"/>
        <v>N/A</v>
      </c>
      <c r="I151" s="8">
        <v>8.5</v>
      </c>
      <c r="J151" s="8">
        <v>0.63019999999999998</v>
      </c>
      <c r="K151" s="28" t="s">
        <v>734</v>
      </c>
      <c r="L151" s="105" t="str">
        <f t="shared" si="16"/>
        <v>Yes</v>
      </c>
    </row>
    <row r="152" spans="1:12" x14ac:dyDescent="0.2">
      <c r="A152" s="168" t="s">
        <v>645</v>
      </c>
      <c r="B152" s="22" t="s">
        <v>213</v>
      </c>
      <c r="C152" s="23">
        <v>2681</v>
      </c>
      <c r="D152" s="27" t="str">
        <f t="shared" si="17"/>
        <v>N/A</v>
      </c>
      <c r="E152" s="23">
        <v>2888</v>
      </c>
      <c r="F152" s="27" t="str">
        <f t="shared" si="18"/>
        <v>N/A</v>
      </c>
      <c r="G152" s="23">
        <v>2841</v>
      </c>
      <c r="H152" s="27" t="str">
        <f t="shared" si="19"/>
        <v>N/A</v>
      </c>
      <c r="I152" s="8">
        <v>7.7210000000000001</v>
      </c>
      <c r="J152" s="8">
        <v>-1.63</v>
      </c>
      <c r="K152" s="28" t="s">
        <v>734</v>
      </c>
      <c r="L152" s="105" t="str">
        <f t="shared" si="16"/>
        <v>Yes</v>
      </c>
    </row>
    <row r="153" spans="1:12" ht="25.5" x14ac:dyDescent="0.2">
      <c r="A153" s="168" t="s">
        <v>1438</v>
      </c>
      <c r="B153" s="22" t="s">
        <v>213</v>
      </c>
      <c r="C153" s="29">
        <v>6658.0201416999998</v>
      </c>
      <c r="D153" s="27" t="str">
        <f t="shared" si="17"/>
        <v>N/A</v>
      </c>
      <c r="E153" s="29">
        <v>6706.1540858999997</v>
      </c>
      <c r="F153" s="27" t="str">
        <f t="shared" si="18"/>
        <v>N/A</v>
      </c>
      <c r="G153" s="29">
        <v>6860.0601901</v>
      </c>
      <c r="H153" s="27" t="str">
        <f t="shared" si="19"/>
        <v>N/A</v>
      </c>
      <c r="I153" s="8">
        <v>0.72289999999999999</v>
      </c>
      <c r="J153" s="8">
        <v>2.2949999999999999</v>
      </c>
      <c r="K153" s="28" t="s">
        <v>734</v>
      </c>
      <c r="L153" s="105" t="str">
        <f t="shared" si="16"/>
        <v>Yes</v>
      </c>
    </row>
    <row r="154" spans="1:12" x14ac:dyDescent="0.2">
      <c r="A154" s="168" t="s">
        <v>1504</v>
      </c>
      <c r="B154" s="22" t="s">
        <v>213</v>
      </c>
      <c r="C154" s="29">
        <v>476.13446973999999</v>
      </c>
      <c r="D154" s="27" t="str">
        <f t="shared" ref="D154:D173" si="20">IF($B154="N/A","N/A",IF(C154&gt;10,"No",IF(C154&lt;-10,"No","Yes")))</f>
        <v>N/A</v>
      </c>
      <c r="E154" s="29">
        <v>505.23978764999998</v>
      </c>
      <c r="F154" s="27" t="str">
        <f t="shared" ref="F154:F173" si="21">IF($B154="N/A","N/A",IF(E154&gt;10,"No",IF(E154&lt;-10,"No","Yes")))</f>
        <v>N/A</v>
      </c>
      <c r="G154" s="29">
        <v>443.85604848999998</v>
      </c>
      <c r="H154" s="27" t="str">
        <f t="shared" ref="H154:H173" si="22">IF($B154="N/A","N/A",IF(G154&gt;10,"No",IF(G154&lt;-10,"No","Yes")))</f>
        <v>N/A</v>
      </c>
      <c r="I154" s="8">
        <v>6.1130000000000004</v>
      </c>
      <c r="J154" s="8">
        <v>-12.1</v>
      </c>
      <c r="K154" s="28" t="s">
        <v>734</v>
      </c>
      <c r="L154" s="105" t="str">
        <f t="shared" ref="L154:L173" si="23">IF(J154="Div by 0", "N/A", IF(K154="N/A","N/A", IF(J154&gt;VALUE(MID(K154,1,2)), "No", IF(J154&lt;-1*VALUE(MID(K154,1,2)), "No", "Yes"))))</f>
        <v>Yes</v>
      </c>
    </row>
    <row r="155" spans="1:12" x14ac:dyDescent="0.2">
      <c r="A155" s="174" t="s">
        <v>1505</v>
      </c>
      <c r="B155" s="22" t="s">
        <v>213</v>
      </c>
      <c r="C155" s="29">
        <v>243.92343439000001</v>
      </c>
      <c r="D155" s="27" t="str">
        <f t="shared" si="20"/>
        <v>N/A</v>
      </c>
      <c r="E155" s="29">
        <v>206.38921325000001</v>
      </c>
      <c r="F155" s="27" t="str">
        <f t="shared" si="21"/>
        <v>N/A</v>
      </c>
      <c r="G155" s="29">
        <v>188.40340685999999</v>
      </c>
      <c r="H155" s="27" t="str">
        <f t="shared" si="22"/>
        <v>N/A</v>
      </c>
      <c r="I155" s="8">
        <v>-15.4</v>
      </c>
      <c r="J155" s="8">
        <v>-8.7100000000000009</v>
      </c>
      <c r="K155" s="28" t="s">
        <v>734</v>
      </c>
      <c r="L155" s="105" t="str">
        <f t="shared" si="23"/>
        <v>Yes</v>
      </c>
    </row>
    <row r="156" spans="1:12" ht="25.5" x14ac:dyDescent="0.2">
      <c r="A156" s="174" t="s">
        <v>1506</v>
      </c>
      <c r="B156" s="22" t="s">
        <v>213</v>
      </c>
      <c r="C156" s="29">
        <v>1428.2977026000001</v>
      </c>
      <c r="D156" s="27" t="str">
        <f t="shared" si="20"/>
        <v>N/A</v>
      </c>
      <c r="E156" s="29">
        <v>1512.5150180999999</v>
      </c>
      <c r="F156" s="27" t="str">
        <f t="shared" si="21"/>
        <v>N/A</v>
      </c>
      <c r="G156" s="29">
        <v>1490.9918327</v>
      </c>
      <c r="H156" s="27" t="str">
        <f t="shared" si="22"/>
        <v>N/A</v>
      </c>
      <c r="I156" s="8">
        <v>5.8959999999999999</v>
      </c>
      <c r="J156" s="8">
        <v>-1.42</v>
      </c>
      <c r="K156" s="28" t="s">
        <v>734</v>
      </c>
      <c r="L156" s="105" t="str">
        <f t="shared" si="23"/>
        <v>Yes</v>
      </c>
    </row>
    <row r="157" spans="1:12" x14ac:dyDescent="0.2">
      <c r="A157" s="174" t="s">
        <v>1507</v>
      </c>
      <c r="B157" s="22" t="s">
        <v>213</v>
      </c>
      <c r="C157" s="29">
        <v>215.99420929999999</v>
      </c>
      <c r="D157" s="27" t="str">
        <f t="shared" si="20"/>
        <v>N/A</v>
      </c>
      <c r="E157" s="29">
        <v>249.31653539000001</v>
      </c>
      <c r="F157" s="27" t="str">
        <f t="shared" si="21"/>
        <v>N/A</v>
      </c>
      <c r="G157" s="29">
        <v>236.36320255000001</v>
      </c>
      <c r="H157" s="27" t="str">
        <f t="shared" si="22"/>
        <v>N/A</v>
      </c>
      <c r="I157" s="8">
        <v>15.43</v>
      </c>
      <c r="J157" s="8">
        <v>-5.2</v>
      </c>
      <c r="K157" s="28" t="s">
        <v>734</v>
      </c>
      <c r="L157" s="105" t="str">
        <f t="shared" si="23"/>
        <v>Yes</v>
      </c>
    </row>
    <row r="158" spans="1:12" x14ac:dyDescent="0.2">
      <c r="A158" s="174" t="s">
        <v>1508</v>
      </c>
      <c r="B158" s="22" t="s">
        <v>213</v>
      </c>
      <c r="C158" s="29">
        <v>470.45854824000003</v>
      </c>
      <c r="D158" s="27" t="str">
        <f t="shared" si="20"/>
        <v>N/A</v>
      </c>
      <c r="E158" s="29">
        <v>462.80563576999998</v>
      </c>
      <c r="F158" s="27" t="str">
        <f t="shared" si="21"/>
        <v>N/A</v>
      </c>
      <c r="G158" s="29">
        <v>324.11214755999998</v>
      </c>
      <c r="H158" s="27" t="str">
        <f t="shared" si="22"/>
        <v>N/A</v>
      </c>
      <c r="I158" s="8">
        <v>-1.63</v>
      </c>
      <c r="J158" s="8">
        <v>-30</v>
      </c>
      <c r="K158" s="28" t="s">
        <v>734</v>
      </c>
      <c r="L158" s="105" t="str">
        <f t="shared" si="23"/>
        <v>Yes</v>
      </c>
    </row>
    <row r="159" spans="1:12" x14ac:dyDescent="0.2">
      <c r="A159" s="168" t="s">
        <v>1509</v>
      </c>
      <c r="B159" s="22" t="s">
        <v>213</v>
      </c>
      <c r="C159" s="29">
        <v>1861.4302275</v>
      </c>
      <c r="D159" s="27" t="str">
        <f t="shared" si="20"/>
        <v>N/A</v>
      </c>
      <c r="E159" s="29">
        <v>1771.1190756000001</v>
      </c>
      <c r="F159" s="27" t="str">
        <f t="shared" si="21"/>
        <v>N/A</v>
      </c>
      <c r="G159" s="29">
        <v>1629.3868035999999</v>
      </c>
      <c r="H159" s="27" t="str">
        <f t="shared" si="22"/>
        <v>N/A</v>
      </c>
      <c r="I159" s="8">
        <v>-4.8499999999999996</v>
      </c>
      <c r="J159" s="8">
        <v>-8</v>
      </c>
      <c r="K159" s="28" t="s">
        <v>734</v>
      </c>
      <c r="L159" s="105" t="str">
        <f t="shared" si="23"/>
        <v>Yes</v>
      </c>
    </row>
    <row r="160" spans="1:12" x14ac:dyDescent="0.2">
      <c r="A160" s="174" t="s">
        <v>1510</v>
      </c>
      <c r="B160" s="22" t="s">
        <v>213</v>
      </c>
      <c r="C160" s="29">
        <v>10863.149932</v>
      </c>
      <c r="D160" s="27" t="str">
        <f t="shared" si="20"/>
        <v>N/A</v>
      </c>
      <c r="E160" s="29">
        <v>10986.237508</v>
      </c>
      <c r="F160" s="27" t="str">
        <f t="shared" si="21"/>
        <v>N/A</v>
      </c>
      <c r="G160" s="29">
        <v>11965.196017</v>
      </c>
      <c r="H160" s="27" t="str">
        <f t="shared" si="22"/>
        <v>N/A</v>
      </c>
      <c r="I160" s="8">
        <v>1.133</v>
      </c>
      <c r="J160" s="8">
        <v>8.9109999999999996</v>
      </c>
      <c r="K160" s="28" t="s">
        <v>734</v>
      </c>
      <c r="L160" s="105" t="str">
        <f t="shared" si="23"/>
        <v>Yes</v>
      </c>
    </row>
    <row r="161" spans="1:12" ht="25.5" x14ac:dyDescent="0.2">
      <c r="A161" s="174" t="s">
        <v>1511</v>
      </c>
      <c r="B161" s="22" t="s">
        <v>213</v>
      </c>
      <c r="C161" s="29">
        <v>5063.5913137999996</v>
      </c>
      <c r="D161" s="27" t="str">
        <f t="shared" si="20"/>
        <v>N/A</v>
      </c>
      <c r="E161" s="29">
        <v>4623.6840118999999</v>
      </c>
      <c r="F161" s="27" t="str">
        <f t="shared" si="21"/>
        <v>N/A</v>
      </c>
      <c r="G161" s="29">
        <v>4746.4308084000004</v>
      </c>
      <c r="H161" s="27" t="str">
        <f t="shared" si="22"/>
        <v>N/A</v>
      </c>
      <c r="I161" s="8">
        <v>-8.69</v>
      </c>
      <c r="J161" s="8">
        <v>2.6549999999999998</v>
      </c>
      <c r="K161" s="28" t="s">
        <v>734</v>
      </c>
      <c r="L161" s="105" t="str">
        <f t="shared" si="23"/>
        <v>Yes</v>
      </c>
    </row>
    <row r="162" spans="1:12" x14ac:dyDescent="0.2">
      <c r="A162" s="174" t="s">
        <v>1512</v>
      </c>
      <c r="B162" s="22" t="s">
        <v>213</v>
      </c>
      <c r="C162" s="29">
        <v>10.337408843</v>
      </c>
      <c r="D162" s="27" t="str">
        <f t="shared" si="20"/>
        <v>N/A</v>
      </c>
      <c r="E162" s="29">
        <v>6.3517217227999998</v>
      </c>
      <c r="F162" s="27" t="str">
        <f t="shared" si="21"/>
        <v>N/A</v>
      </c>
      <c r="G162" s="29">
        <v>9.6020522179000007</v>
      </c>
      <c r="H162" s="27" t="str">
        <f t="shared" si="22"/>
        <v>N/A</v>
      </c>
      <c r="I162" s="8">
        <v>-38.6</v>
      </c>
      <c r="J162" s="8">
        <v>51.17</v>
      </c>
      <c r="K162" s="28" t="s">
        <v>734</v>
      </c>
      <c r="L162" s="105" t="str">
        <f t="shared" si="23"/>
        <v>No</v>
      </c>
    </row>
    <row r="163" spans="1:12" x14ac:dyDescent="0.2">
      <c r="A163" s="174" t="s">
        <v>1513</v>
      </c>
      <c r="B163" s="22" t="s">
        <v>213</v>
      </c>
      <c r="C163" s="29">
        <v>3.435521638</v>
      </c>
      <c r="D163" s="27" t="str">
        <f t="shared" si="20"/>
        <v>N/A</v>
      </c>
      <c r="E163" s="29">
        <v>1.365852378</v>
      </c>
      <c r="F163" s="27" t="str">
        <f t="shared" si="21"/>
        <v>N/A</v>
      </c>
      <c r="G163" s="29">
        <v>6.8704060659000001</v>
      </c>
      <c r="H163" s="27" t="str">
        <f t="shared" si="22"/>
        <v>N/A</v>
      </c>
      <c r="I163" s="8">
        <v>-60.2</v>
      </c>
      <c r="J163" s="8">
        <v>403</v>
      </c>
      <c r="K163" s="28" t="s">
        <v>734</v>
      </c>
      <c r="L163" s="105" t="str">
        <f t="shared" si="23"/>
        <v>No</v>
      </c>
    </row>
    <row r="164" spans="1:12" x14ac:dyDescent="0.2">
      <c r="A164" s="168" t="s">
        <v>1514</v>
      </c>
      <c r="B164" s="22" t="s">
        <v>213</v>
      </c>
      <c r="C164" s="29">
        <v>614.82026470000005</v>
      </c>
      <c r="D164" s="27" t="str">
        <f t="shared" si="20"/>
        <v>N/A</v>
      </c>
      <c r="E164" s="29">
        <v>572.96991117000005</v>
      </c>
      <c r="F164" s="27" t="str">
        <f t="shared" si="21"/>
        <v>N/A</v>
      </c>
      <c r="G164" s="29">
        <v>564.68874541000002</v>
      </c>
      <c r="H164" s="27" t="str">
        <f t="shared" si="22"/>
        <v>N/A</v>
      </c>
      <c r="I164" s="8">
        <v>-6.81</v>
      </c>
      <c r="J164" s="8">
        <v>-1.45</v>
      </c>
      <c r="K164" s="28" t="s">
        <v>734</v>
      </c>
      <c r="L164" s="105" t="str">
        <f t="shared" si="23"/>
        <v>Yes</v>
      </c>
    </row>
    <row r="165" spans="1:12" x14ac:dyDescent="0.2">
      <c r="A165" s="174" t="s">
        <v>1515</v>
      </c>
      <c r="B165" s="22" t="s">
        <v>213</v>
      </c>
      <c r="C165" s="29">
        <v>160.80248269000001</v>
      </c>
      <c r="D165" s="27" t="str">
        <f t="shared" si="20"/>
        <v>N/A</v>
      </c>
      <c r="E165" s="29">
        <v>105.69300990000001</v>
      </c>
      <c r="F165" s="27" t="str">
        <f t="shared" si="21"/>
        <v>N/A</v>
      </c>
      <c r="G165" s="29">
        <v>115.82327530000001</v>
      </c>
      <c r="H165" s="27" t="str">
        <f t="shared" si="22"/>
        <v>N/A</v>
      </c>
      <c r="I165" s="8">
        <v>-34.299999999999997</v>
      </c>
      <c r="J165" s="8">
        <v>9.5850000000000009</v>
      </c>
      <c r="K165" s="28" t="s">
        <v>734</v>
      </c>
      <c r="L165" s="105" t="str">
        <f t="shared" si="23"/>
        <v>Yes</v>
      </c>
    </row>
    <row r="166" spans="1:12" x14ac:dyDescent="0.2">
      <c r="A166" s="174" t="s">
        <v>1516</v>
      </c>
      <c r="B166" s="22" t="s">
        <v>213</v>
      </c>
      <c r="C166" s="29">
        <v>1689.559411</v>
      </c>
      <c r="D166" s="27" t="str">
        <f t="shared" si="20"/>
        <v>N/A</v>
      </c>
      <c r="E166" s="29">
        <v>1610.1087336999999</v>
      </c>
      <c r="F166" s="27" t="str">
        <f t="shared" si="21"/>
        <v>N/A</v>
      </c>
      <c r="G166" s="29">
        <v>1771.8375434</v>
      </c>
      <c r="H166" s="27" t="str">
        <f t="shared" si="22"/>
        <v>N/A</v>
      </c>
      <c r="I166" s="8">
        <v>-4.7</v>
      </c>
      <c r="J166" s="8">
        <v>10.039999999999999</v>
      </c>
      <c r="K166" s="28" t="s">
        <v>734</v>
      </c>
      <c r="L166" s="105" t="str">
        <f t="shared" si="23"/>
        <v>Yes</v>
      </c>
    </row>
    <row r="167" spans="1:12" x14ac:dyDescent="0.2">
      <c r="A167" s="174" t="s">
        <v>1517</v>
      </c>
      <c r="B167" s="22" t="s">
        <v>213</v>
      </c>
      <c r="C167" s="29">
        <v>450.18342374000002</v>
      </c>
      <c r="D167" s="27" t="str">
        <f t="shared" si="20"/>
        <v>N/A</v>
      </c>
      <c r="E167" s="29">
        <v>411.99040067999999</v>
      </c>
      <c r="F167" s="27" t="str">
        <f t="shared" si="21"/>
        <v>N/A</v>
      </c>
      <c r="G167" s="29">
        <v>431.51294251000002</v>
      </c>
      <c r="H167" s="27" t="str">
        <f t="shared" si="22"/>
        <v>N/A</v>
      </c>
      <c r="I167" s="8">
        <v>-8.48</v>
      </c>
      <c r="J167" s="8">
        <v>4.7389999999999999</v>
      </c>
      <c r="K167" s="28" t="s">
        <v>734</v>
      </c>
      <c r="L167" s="105" t="str">
        <f t="shared" si="23"/>
        <v>Yes</v>
      </c>
    </row>
    <row r="168" spans="1:12" x14ac:dyDescent="0.2">
      <c r="A168" s="174" t="s">
        <v>1518</v>
      </c>
      <c r="B168" s="22" t="s">
        <v>213</v>
      </c>
      <c r="C168" s="29">
        <v>313.36213214000003</v>
      </c>
      <c r="D168" s="27" t="str">
        <f t="shared" si="20"/>
        <v>N/A</v>
      </c>
      <c r="E168" s="29">
        <v>304.82384662999999</v>
      </c>
      <c r="F168" s="27" t="str">
        <f t="shared" si="21"/>
        <v>N/A</v>
      </c>
      <c r="G168" s="29">
        <v>254.20713885000001</v>
      </c>
      <c r="H168" s="27" t="str">
        <f t="shared" si="22"/>
        <v>N/A</v>
      </c>
      <c r="I168" s="8">
        <v>-2.72</v>
      </c>
      <c r="J168" s="8">
        <v>-16.600000000000001</v>
      </c>
      <c r="K168" s="28" t="s">
        <v>734</v>
      </c>
      <c r="L168" s="105" t="str">
        <f t="shared" si="23"/>
        <v>Yes</v>
      </c>
    </row>
    <row r="169" spans="1:12" x14ac:dyDescent="0.2">
      <c r="A169" s="168" t="s">
        <v>1519</v>
      </c>
      <c r="B169" s="22" t="s">
        <v>213</v>
      </c>
      <c r="C169" s="29">
        <v>2050.8943089999998</v>
      </c>
      <c r="D169" s="27" t="str">
        <f t="shared" si="20"/>
        <v>N/A</v>
      </c>
      <c r="E169" s="29">
        <v>2246.1728529000002</v>
      </c>
      <c r="F169" s="27" t="str">
        <f t="shared" si="21"/>
        <v>N/A</v>
      </c>
      <c r="G169" s="29">
        <v>1982.0938159</v>
      </c>
      <c r="H169" s="27" t="str">
        <f t="shared" si="22"/>
        <v>N/A</v>
      </c>
      <c r="I169" s="8">
        <v>9.5220000000000002</v>
      </c>
      <c r="J169" s="8">
        <v>-11.8</v>
      </c>
      <c r="K169" s="28" t="s">
        <v>734</v>
      </c>
      <c r="L169" s="105" t="str">
        <f t="shared" si="23"/>
        <v>Yes</v>
      </c>
    </row>
    <row r="170" spans="1:12" x14ac:dyDescent="0.2">
      <c r="A170" s="174" t="s">
        <v>1520</v>
      </c>
      <c r="B170" s="22" t="s">
        <v>213</v>
      </c>
      <c r="C170" s="29">
        <v>4280.6054427999998</v>
      </c>
      <c r="D170" s="27" t="str">
        <f t="shared" si="20"/>
        <v>N/A</v>
      </c>
      <c r="E170" s="29">
        <v>4457.0948679000003</v>
      </c>
      <c r="F170" s="27" t="str">
        <f t="shared" si="21"/>
        <v>N/A</v>
      </c>
      <c r="G170" s="29">
        <v>4377.9387354</v>
      </c>
      <c r="H170" s="27" t="str">
        <f t="shared" si="22"/>
        <v>N/A</v>
      </c>
      <c r="I170" s="8">
        <v>4.1230000000000002</v>
      </c>
      <c r="J170" s="8">
        <v>-1.78</v>
      </c>
      <c r="K170" s="28" t="s">
        <v>734</v>
      </c>
      <c r="L170" s="105" t="str">
        <f t="shared" si="23"/>
        <v>Yes</v>
      </c>
    </row>
    <row r="171" spans="1:12" x14ac:dyDescent="0.2">
      <c r="A171" s="174" t="s">
        <v>1521</v>
      </c>
      <c r="B171" s="22" t="s">
        <v>213</v>
      </c>
      <c r="C171" s="29">
        <v>6228.4066855999999</v>
      </c>
      <c r="D171" s="27" t="str">
        <f t="shared" si="20"/>
        <v>N/A</v>
      </c>
      <c r="E171" s="29">
        <v>6871.4481476999999</v>
      </c>
      <c r="F171" s="27" t="str">
        <f t="shared" si="21"/>
        <v>N/A</v>
      </c>
      <c r="G171" s="29">
        <v>6982.3234050999999</v>
      </c>
      <c r="H171" s="27" t="str">
        <f t="shared" si="22"/>
        <v>N/A</v>
      </c>
      <c r="I171" s="8">
        <v>10.32</v>
      </c>
      <c r="J171" s="8">
        <v>1.6140000000000001</v>
      </c>
      <c r="K171" s="28" t="s">
        <v>734</v>
      </c>
      <c r="L171" s="105" t="str">
        <f t="shared" si="23"/>
        <v>Yes</v>
      </c>
    </row>
    <row r="172" spans="1:12" x14ac:dyDescent="0.2">
      <c r="A172" s="174" t="s">
        <v>1522</v>
      </c>
      <c r="B172" s="22" t="s">
        <v>213</v>
      </c>
      <c r="C172" s="29">
        <v>748.26158526999996</v>
      </c>
      <c r="D172" s="27" t="str">
        <f t="shared" si="20"/>
        <v>N/A</v>
      </c>
      <c r="E172" s="29">
        <v>853.98823259999995</v>
      </c>
      <c r="F172" s="27" t="str">
        <f t="shared" si="21"/>
        <v>N/A</v>
      </c>
      <c r="G172" s="29">
        <v>797.95776205000004</v>
      </c>
      <c r="H172" s="27" t="str">
        <f t="shared" si="22"/>
        <v>N/A</v>
      </c>
      <c r="I172" s="8">
        <v>14.13</v>
      </c>
      <c r="J172" s="8">
        <v>-6.56</v>
      </c>
      <c r="K172" s="28" t="s">
        <v>734</v>
      </c>
      <c r="L172" s="105" t="str">
        <f t="shared" si="23"/>
        <v>Yes</v>
      </c>
    </row>
    <row r="173" spans="1:12" x14ac:dyDescent="0.2">
      <c r="A173" s="174" t="s">
        <v>1523</v>
      </c>
      <c r="B173" s="22" t="s">
        <v>213</v>
      </c>
      <c r="C173" s="29">
        <v>924.33055614</v>
      </c>
      <c r="D173" s="27" t="str">
        <f t="shared" si="20"/>
        <v>N/A</v>
      </c>
      <c r="E173" s="29">
        <v>1017.1399116</v>
      </c>
      <c r="F173" s="27" t="str">
        <f t="shared" si="21"/>
        <v>N/A</v>
      </c>
      <c r="G173" s="29">
        <v>722.80130405</v>
      </c>
      <c r="H173" s="27" t="str">
        <f t="shared" si="22"/>
        <v>N/A</v>
      </c>
      <c r="I173" s="8">
        <v>10.039999999999999</v>
      </c>
      <c r="J173" s="8">
        <v>-28.9</v>
      </c>
      <c r="K173" s="28" t="s">
        <v>734</v>
      </c>
      <c r="L173" s="105" t="str">
        <f t="shared" si="23"/>
        <v>Yes</v>
      </c>
    </row>
    <row r="174" spans="1:12" x14ac:dyDescent="0.2">
      <c r="A174" s="168" t="s">
        <v>371</v>
      </c>
      <c r="B174" s="22" t="s">
        <v>213</v>
      </c>
      <c r="C174" s="4">
        <v>8.0049767144999997</v>
      </c>
      <c r="D174" s="27" t="str">
        <f t="shared" ref="D174:D203" si="24">IF($B174="N/A","N/A",IF(C174&gt;10,"No",IF(C174&lt;-10,"No","Yes")))</f>
        <v>N/A</v>
      </c>
      <c r="E174" s="4">
        <v>7.4391081225000004</v>
      </c>
      <c r="F174" s="27" t="str">
        <f t="shared" ref="F174:F203" si="25">IF($B174="N/A","N/A",IF(E174&gt;10,"No",IF(E174&lt;-10,"No","Yes")))</f>
        <v>N/A</v>
      </c>
      <c r="G174" s="4">
        <v>6.2985068697999997</v>
      </c>
      <c r="H174" s="27" t="str">
        <f t="shared" ref="H174:H203" si="26">IF($B174="N/A","N/A",IF(G174&gt;10,"No",IF(G174&lt;-10,"No","Yes")))</f>
        <v>N/A</v>
      </c>
      <c r="I174" s="8">
        <v>-7.07</v>
      </c>
      <c r="J174" s="8">
        <v>-15.3</v>
      </c>
      <c r="K174" s="28" t="s">
        <v>734</v>
      </c>
      <c r="L174" s="105" t="str">
        <f t="shared" ref="L174:L203" si="27">IF(J174="Div by 0", "N/A", IF(K174="N/A","N/A", IF(J174&gt;VALUE(MID(K174,1,2)), "No", IF(J174&lt;-1*VALUE(MID(K174,1,2)), "No", "Yes"))))</f>
        <v>Yes</v>
      </c>
    </row>
    <row r="175" spans="1:12" x14ac:dyDescent="0.2">
      <c r="A175" s="174" t="s">
        <v>480</v>
      </c>
      <c r="B175" s="22" t="s">
        <v>213</v>
      </c>
      <c r="C175" s="4">
        <v>13.17896077</v>
      </c>
      <c r="D175" s="27" t="str">
        <f t="shared" si="24"/>
        <v>N/A</v>
      </c>
      <c r="E175" s="4">
        <v>11.023837941</v>
      </c>
      <c r="F175" s="27" t="str">
        <f t="shared" si="25"/>
        <v>N/A</v>
      </c>
      <c r="G175" s="4">
        <v>9.9947637124999993</v>
      </c>
      <c r="H175" s="27" t="str">
        <f t="shared" si="26"/>
        <v>N/A</v>
      </c>
      <c r="I175" s="8">
        <v>-16.399999999999999</v>
      </c>
      <c r="J175" s="8">
        <v>-9.33</v>
      </c>
      <c r="K175" s="28" t="s">
        <v>734</v>
      </c>
      <c r="L175" s="105" t="str">
        <f t="shared" si="27"/>
        <v>Yes</v>
      </c>
    </row>
    <row r="176" spans="1:12" x14ac:dyDescent="0.2">
      <c r="A176" s="174" t="s">
        <v>481</v>
      </c>
      <c r="B176" s="22" t="s">
        <v>213</v>
      </c>
      <c r="C176" s="4">
        <v>11.950247614</v>
      </c>
      <c r="D176" s="27" t="str">
        <f t="shared" si="24"/>
        <v>N/A</v>
      </c>
      <c r="E176" s="4">
        <v>10.731548274</v>
      </c>
      <c r="F176" s="27" t="str">
        <f t="shared" si="25"/>
        <v>N/A</v>
      </c>
      <c r="G176" s="4">
        <v>9.6862457453000008</v>
      </c>
      <c r="H176" s="27" t="str">
        <f t="shared" si="26"/>
        <v>N/A</v>
      </c>
      <c r="I176" s="8">
        <v>-10.199999999999999</v>
      </c>
      <c r="J176" s="8">
        <v>-9.74</v>
      </c>
      <c r="K176" s="28" t="s">
        <v>734</v>
      </c>
      <c r="L176" s="105" t="str">
        <f t="shared" si="27"/>
        <v>Yes</v>
      </c>
    </row>
    <row r="177" spans="1:12" x14ac:dyDescent="0.2">
      <c r="A177" s="174" t="s">
        <v>482</v>
      </c>
      <c r="B177" s="22" t="s">
        <v>213</v>
      </c>
      <c r="C177" s="4">
        <v>4.4552769161999999</v>
      </c>
      <c r="D177" s="27" t="str">
        <f t="shared" si="24"/>
        <v>N/A</v>
      </c>
      <c r="E177" s="4">
        <v>4.0421154544000002</v>
      </c>
      <c r="F177" s="27" t="str">
        <f t="shared" si="25"/>
        <v>N/A</v>
      </c>
      <c r="G177" s="4">
        <v>3.6825089757999998</v>
      </c>
      <c r="H177" s="27" t="str">
        <f t="shared" si="26"/>
        <v>N/A</v>
      </c>
      <c r="I177" s="8">
        <v>-9.27</v>
      </c>
      <c r="J177" s="8">
        <v>-8.9</v>
      </c>
      <c r="K177" s="28" t="s">
        <v>734</v>
      </c>
      <c r="L177" s="105" t="str">
        <f t="shared" si="27"/>
        <v>Yes</v>
      </c>
    </row>
    <row r="178" spans="1:12" x14ac:dyDescent="0.2">
      <c r="A178" s="174" t="s">
        <v>483</v>
      </c>
      <c r="B178" s="22" t="s">
        <v>213</v>
      </c>
      <c r="C178" s="4">
        <v>12.433584603</v>
      </c>
      <c r="D178" s="27" t="str">
        <f t="shared" si="24"/>
        <v>N/A</v>
      </c>
      <c r="E178" s="4">
        <v>12.637350273999999</v>
      </c>
      <c r="F178" s="27" t="str">
        <f t="shared" si="25"/>
        <v>N/A</v>
      </c>
      <c r="G178" s="4">
        <v>8.5658369639000007</v>
      </c>
      <c r="H178" s="27" t="str">
        <f t="shared" si="26"/>
        <v>N/A</v>
      </c>
      <c r="I178" s="8">
        <v>1.639</v>
      </c>
      <c r="J178" s="8">
        <v>-32.200000000000003</v>
      </c>
      <c r="K178" s="28" t="s">
        <v>734</v>
      </c>
      <c r="L178" s="105" t="str">
        <f t="shared" si="27"/>
        <v>No</v>
      </c>
    </row>
    <row r="179" spans="1:12" x14ac:dyDescent="0.2">
      <c r="A179" s="168" t="s">
        <v>1524</v>
      </c>
      <c r="B179" s="22" t="s">
        <v>213</v>
      </c>
      <c r="C179" s="4">
        <v>4.7809560770999999</v>
      </c>
      <c r="D179" s="27" t="str">
        <f t="shared" si="24"/>
        <v>N/A</v>
      </c>
      <c r="E179" s="4">
        <v>4.3442930454999997</v>
      </c>
      <c r="F179" s="27" t="str">
        <f t="shared" si="25"/>
        <v>N/A</v>
      </c>
      <c r="G179" s="4">
        <v>3.8991702625000002</v>
      </c>
      <c r="H179" s="27" t="str">
        <f t="shared" si="26"/>
        <v>N/A</v>
      </c>
      <c r="I179" s="8">
        <v>-9.1300000000000008</v>
      </c>
      <c r="J179" s="8">
        <v>-10.199999999999999</v>
      </c>
      <c r="K179" s="28" t="s">
        <v>734</v>
      </c>
      <c r="L179" s="105" t="str">
        <f t="shared" si="27"/>
        <v>Yes</v>
      </c>
    </row>
    <row r="180" spans="1:12" x14ac:dyDescent="0.2">
      <c r="A180" s="174" t="s">
        <v>1525</v>
      </c>
      <c r="B180" s="22" t="s">
        <v>213</v>
      </c>
      <c r="C180" s="4">
        <v>33.304686877999998</v>
      </c>
      <c r="D180" s="27" t="str">
        <f t="shared" si="24"/>
        <v>N/A</v>
      </c>
      <c r="E180" s="4">
        <v>32.813457630000002</v>
      </c>
      <c r="F180" s="27" t="str">
        <f t="shared" si="25"/>
        <v>N/A</v>
      </c>
      <c r="G180" s="4">
        <v>34.119321900999999</v>
      </c>
      <c r="H180" s="27" t="str">
        <f t="shared" si="26"/>
        <v>N/A</v>
      </c>
      <c r="I180" s="8">
        <v>-1.47</v>
      </c>
      <c r="J180" s="8">
        <v>3.98</v>
      </c>
      <c r="K180" s="28" t="s">
        <v>734</v>
      </c>
      <c r="L180" s="105" t="str">
        <f t="shared" si="27"/>
        <v>Yes</v>
      </c>
    </row>
    <row r="181" spans="1:12" x14ac:dyDescent="0.2">
      <c r="A181" s="174" t="s">
        <v>1526</v>
      </c>
      <c r="B181" s="22" t="s">
        <v>213</v>
      </c>
      <c r="C181" s="4">
        <v>9.9381784788999994</v>
      </c>
      <c r="D181" s="27" t="str">
        <f t="shared" si="24"/>
        <v>N/A</v>
      </c>
      <c r="E181" s="4">
        <v>8.3857032237000002</v>
      </c>
      <c r="F181" s="27" t="str">
        <f t="shared" si="25"/>
        <v>N/A</v>
      </c>
      <c r="G181" s="4">
        <v>8.5629280433999995</v>
      </c>
      <c r="H181" s="27" t="str">
        <f t="shared" si="26"/>
        <v>N/A</v>
      </c>
      <c r="I181" s="8">
        <v>-15.6</v>
      </c>
      <c r="J181" s="8">
        <v>2.113</v>
      </c>
      <c r="K181" s="28" t="s">
        <v>734</v>
      </c>
      <c r="L181" s="105" t="str">
        <f t="shared" si="27"/>
        <v>Yes</v>
      </c>
    </row>
    <row r="182" spans="1:12" x14ac:dyDescent="0.2">
      <c r="A182" s="174" t="s">
        <v>1527</v>
      </c>
      <c r="B182" s="22" t="s">
        <v>213</v>
      </c>
      <c r="C182" s="4">
        <v>8.3350966900000004E-2</v>
      </c>
      <c r="D182" s="27" t="str">
        <f t="shared" si="24"/>
        <v>N/A</v>
      </c>
      <c r="E182" s="4">
        <v>8.2397562999999997E-3</v>
      </c>
      <c r="F182" s="27" t="str">
        <f t="shared" si="25"/>
        <v>N/A</v>
      </c>
      <c r="G182" s="4">
        <v>9.5296862E-3</v>
      </c>
      <c r="H182" s="27" t="str">
        <f t="shared" si="26"/>
        <v>N/A</v>
      </c>
      <c r="I182" s="8">
        <v>-90.1</v>
      </c>
      <c r="J182" s="8">
        <v>15.65</v>
      </c>
      <c r="K182" s="28" t="s">
        <v>734</v>
      </c>
      <c r="L182" s="105" t="str">
        <f t="shared" si="27"/>
        <v>Yes</v>
      </c>
    </row>
    <row r="183" spans="1:12" x14ac:dyDescent="0.2">
      <c r="A183" s="174" t="s">
        <v>1528</v>
      </c>
      <c r="B183" s="22" t="s">
        <v>213</v>
      </c>
      <c r="C183" s="4">
        <v>0.106575805</v>
      </c>
      <c r="D183" s="27" t="str">
        <f t="shared" si="24"/>
        <v>N/A</v>
      </c>
      <c r="E183" s="4">
        <v>1.6500783799999998E-2</v>
      </c>
      <c r="F183" s="27" t="str">
        <f t="shared" si="25"/>
        <v>N/A</v>
      </c>
      <c r="G183" s="4">
        <v>6.34324322E-2</v>
      </c>
      <c r="H183" s="27" t="str">
        <f t="shared" si="26"/>
        <v>N/A</v>
      </c>
      <c r="I183" s="8">
        <v>-84.5</v>
      </c>
      <c r="J183" s="8">
        <v>284.39999999999998</v>
      </c>
      <c r="K183" s="28" t="s">
        <v>734</v>
      </c>
      <c r="L183" s="105" t="str">
        <f t="shared" si="27"/>
        <v>No</v>
      </c>
    </row>
    <row r="184" spans="1:12" x14ac:dyDescent="0.2">
      <c r="A184" s="168" t="s">
        <v>97</v>
      </c>
      <c r="B184" s="22" t="s">
        <v>213</v>
      </c>
      <c r="C184" s="4">
        <v>58.395494704000001</v>
      </c>
      <c r="D184" s="27" t="str">
        <f t="shared" si="24"/>
        <v>N/A</v>
      </c>
      <c r="E184" s="4">
        <v>55.785949389000002</v>
      </c>
      <c r="F184" s="27" t="str">
        <f t="shared" si="25"/>
        <v>N/A</v>
      </c>
      <c r="G184" s="4">
        <v>53.125915517000003</v>
      </c>
      <c r="H184" s="27" t="str">
        <f t="shared" si="26"/>
        <v>N/A</v>
      </c>
      <c r="I184" s="8">
        <v>-4.47</v>
      </c>
      <c r="J184" s="8">
        <v>-4.7699999999999996</v>
      </c>
      <c r="K184" s="28" t="s">
        <v>734</v>
      </c>
      <c r="L184" s="105" t="str">
        <f t="shared" si="27"/>
        <v>Yes</v>
      </c>
    </row>
    <row r="185" spans="1:12" x14ac:dyDescent="0.2">
      <c r="A185" s="174" t="s">
        <v>484</v>
      </c>
      <c r="B185" s="22" t="s">
        <v>213</v>
      </c>
      <c r="C185" s="4">
        <v>40.190976366999998</v>
      </c>
      <c r="D185" s="27" t="str">
        <f t="shared" si="24"/>
        <v>N/A</v>
      </c>
      <c r="E185" s="4">
        <v>27.444275991000001</v>
      </c>
      <c r="F185" s="27" t="str">
        <f t="shared" si="25"/>
        <v>N/A</v>
      </c>
      <c r="G185" s="4">
        <v>24.991818300999999</v>
      </c>
      <c r="H185" s="27" t="str">
        <f t="shared" si="26"/>
        <v>N/A</v>
      </c>
      <c r="I185" s="8">
        <v>-31.7</v>
      </c>
      <c r="J185" s="8">
        <v>-8.94</v>
      </c>
      <c r="K185" s="28" t="s">
        <v>734</v>
      </c>
      <c r="L185" s="105" t="str">
        <f t="shared" si="27"/>
        <v>Yes</v>
      </c>
    </row>
    <row r="186" spans="1:12" x14ac:dyDescent="0.2">
      <c r="A186" s="174" t="s">
        <v>485</v>
      </c>
      <c r="B186" s="22" t="s">
        <v>213</v>
      </c>
      <c r="C186" s="4">
        <v>59.755337640999997</v>
      </c>
      <c r="D186" s="27" t="str">
        <f t="shared" si="24"/>
        <v>N/A</v>
      </c>
      <c r="E186" s="4">
        <v>53.778375515</v>
      </c>
      <c r="F186" s="27" t="str">
        <f t="shared" si="25"/>
        <v>N/A</v>
      </c>
      <c r="G186" s="4">
        <v>53.162679150000002</v>
      </c>
      <c r="H186" s="27" t="str">
        <f t="shared" si="26"/>
        <v>N/A</v>
      </c>
      <c r="I186" s="8">
        <v>-10</v>
      </c>
      <c r="J186" s="8">
        <v>-1.1399999999999999</v>
      </c>
      <c r="K186" s="28" t="s">
        <v>734</v>
      </c>
      <c r="L186" s="105" t="str">
        <f t="shared" si="27"/>
        <v>Yes</v>
      </c>
    </row>
    <row r="187" spans="1:12" x14ac:dyDescent="0.2">
      <c r="A187" s="174" t="s">
        <v>486</v>
      </c>
      <c r="B187" s="22" t="s">
        <v>213</v>
      </c>
      <c r="C187" s="4">
        <v>65.480571225000006</v>
      </c>
      <c r="D187" s="27" t="str">
        <f t="shared" si="24"/>
        <v>N/A</v>
      </c>
      <c r="E187" s="4">
        <v>65.577130556</v>
      </c>
      <c r="F187" s="27" t="str">
        <f t="shared" si="25"/>
        <v>N/A</v>
      </c>
      <c r="G187" s="4">
        <v>66.118392056000005</v>
      </c>
      <c r="H187" s="27" t="str">
        <f t="shared" si="26"/>
        <v>N/A</v>
      </c>
      <c r="I187" s="8">
        <v>0.14749999999999999</v>
      </c>
      <c r="J187" s="8">
        <v>0.82540000000000002</v>
      </c>
      <c r="K187" s="28" t="s">
        <v>734</v>
      </c>
      <c r="L187" s="105" t="str">
        <f t="shared" si="27"/>
        <v>Yes</v>
      </c>
    </row>
    <row r="188" spans="1:12" x14ac:dyDescent="0.2">
      <c r="A188" s="174" t="s">
        <v>487</v>
      </c>
      <c r="B188" s="22" t="s">
        <v>213</v>
      </c>
      <c r="C188" s="4">
        <v>44.645149244999999</v>
      </c>
      <c r="D188" s="27" t="str">
        <f t="shared" si="24"/>
        <v>N/A</v>
      </c>
      <c r="E188" s="4">
        <v>42.293008917999998</v>
      </c>
      <c r="F188" s="27" t="str">
        <f t="shared" si="25"/>
        <v>N/A</v>
      </c>
      <c r="G188" s="4">
        <v>34.742287304999998</v>
      </c>
      <c r="H188" s="27" t="str">
        <f t="shared" si="26"/>
        <v>N/A</v>
      </c>
      <c r="I188" s="8">
        <v>-5.27</v>
      </c>
      <c r="J188" s="8">
        <v>-17.899999999999999</v>
      </c>
      <c r="K188" s="28" t="s">
        <v>734</v>
      </c>
      <c r="L188" s="105" t="str">
        <f t="shared" si="27"/>
        <v>Yes</v>
      </c>
    </row>
    <row r="189" spans="1:12" x14ac:dyDescent="0.2">
      <c r="A189" s="168" t="s">
        <v>118</v>
      </c>
      <c r="B189" s="22" t="s">
        <v>213</v>
      </c>
      <c r="C189" s="4">
        <v>80.312442927999996</v>
      </c>
      <c r="D189" s="27" t="str">
        <f t="shared" si="24"/>
        <v>N/A</v>
      </c>
      <c r="E189" s="4">
        <v>81.023394089999996</v>
      </c>
      <c r="F189" s="27" t="str">
        <f t="shared" si="25"/>
        <v>N/A</v>
      </c>
      <c r="G189" s="4">
        <v>75.758606478000004</v>
      </c>
      <c r="H189" s="27" t="str">
        <f t="shared" si="26"/>
        <v>N/A</v>
      </c>
      <c r="I189" s="8">
        <v>0.88519999999999999</v>
      </c>
      <c r="J189" s="8">
        <v>-6.5</v>
      </c>
      <c r="K189" s="28" t="s">
        <v>734</v>
      </c>
      <c r="L189" s="105" t="str">
        <f t="shared" si="27"/>
        <v>Yes</v>
      </c>
    </row>
    <row r="190" spans="1:12" x14ac:dyDescent="0.2">
      <c r="A190" s="174" t="s">
        <v>488</v>
      </c>
      <c r="B190" s="22" t="s">
        <v>213</v>
      </c>
      <c r="C190" s="4">
        <v>87.780695472000005</v>
      </c>
      <c r="D190" s="27" t="str">
        <f t="shared" si="24"/>
        <v>N/A</v>
      </c>
      <c r="E190" s="4">
        <v>88.45198542</v>
      </c>
      <c r="F190" s="27" t="str">
        <f t="shared" si="25"/>
        <v>N/A</v>
      </c>
      <c r="G190" s="4">
        <v>88.570166252000007</v>
      </c>
      <c r="H190" s="27" t="str">
        <f t="shared" si="26"/>
        <v>N/A</v>
      </c>
      <c r="I190" s="8">
        <v>0.76470000000000005</v>
      </c>
      <c r="J190" s="8">
        <v>0.1336</v>
      </c>
      <c r="K190" s="28" t="s">
        <v>734</v>
      </c>
      <c r="L190" s="105" t="str">
        <f t="shared" si="27"/>
        <v>Yes</v>
      </c>
    </row>
    <row r="191" spans="1:12" x14ac:dyDescent="0.2">
      <c r="A191" s="174" t="s">
        <v>489</v>
      </c>
      <c r="B191" s="22" t="s">
        <v>213</v>
      </c>
      <c r="C191" s="4">
        <v>86.443540717000005</v>
      </c>
      <c r="D191" s="27" t="str">
        <f t="shared" si="24"/>
        <v>N/A</v>
      </c>
      <c r="E191" s="4">
        <v>87.890940212999993</v>
      </c>
      <c r="F191" s="27" t="str">
        <f t="shared" si="25"/>
        <v>N/A</v>
      </c>
      <c r="G191" s="4">
        <v>87.580045658000003</v>
      </c>
      <c r="H191" s="27" t="str">
        <f t="shared" si="26"/>
        <v>N/A</v>
      </c>
      <c r="I191" s="8">
        <v>1.6739999999999999</v>
      </c>
      <c r="J191" s="8">
        <v>-0.35399999999999998</v>
      </c>
      <c r="K191" s="28" t="s">
        <v>734</v>
      </c>
      <c r="L191" s="105" t="str">
        <f t="shared" si="27"/>
        <v>Yes</v>
      </c>
    </row>
    <row r="192" spans="1:12" x14ac:dyDescent="0.2">
      <c r="A192" s="174" t="s">
        <v>490</v>
      </c>
      <c r="B192" s="22" t="s">
        <v>213</v>
      </c>
      <c r="C192" s="4">
        <v>81.31209389</v>
      </c>
      <c r="D192" s="27" t="str">
        <f t="shared" si="24"/>
        <v>N/A</v>
      </c>
      <c r="E192" s="4">
        <v>82.586305010000004</v>
      </c>
      <c r="F192" s="27" t="str">
        <f t="shared" si="25"/>
        <v>N/A</v>
      </c>
      <c r="G192" s="4">
        <v>81.855239302000001</v>
      </c>
      <c r="H192" s="27" t="str">
        <f t="shared" si="26"/>
        <v>N/A</v>
      </c>
      <c r="I192" s="8">
        <v>1.5669999999999999</v>
      </c>
      <c r="J192" s="8">
        <v>-0.88500000000000001</v>
      </c>
      <c r="K192" s="28" t="s">
        <v>734</v>
      </c>
      <c r="L192" s="105" t="str">
        <f t="shared" si="27"/>
        <v>Yes</v>
      </c>
    </row>
    <row r="193" spans="1:12" x14ac:dyDescent="0.2">
      <c r="A193" s="174" t="s">
        <v>491</v>
      </c>
      <c r="B193" s="22" t="s">
        <v>213</v>
      </c>
      <c r="C193" s="4">
        <v>67.831221264999996</v>
      </c>
      <c r="D193" s="27" t="str">
        <f t="shared" si="24"/>
        <v>N/A</v>
      </c>
      <c r="E193" s="4">
        <v>66.696918104000005</v>
      </c>
      <c r="F193" s="27" t="str">
        <f t="shared" si="25"/>
        <v>N/A</v>
      </c>
      <c r="G193" s="4">
        <v>52.2722579</v>
      </c>
      <c r="H193" s="27" t="str">
        <f t="shared" si="26"/>
        <v>N/A</v>
      </c>
      <c r="I193" s="8">
        <v>-1.67</v>
      </c>
      <c r="J193" s="8">
        <v>-21.6</v>
      </c>
      <c r="K193" s="28" t="s">
        <v>734</v>
      </c>
      <c r="L193" s="105" t="str">
        <f t="shared" si="27"/>
        <v>Yes</v>
      </c>
    </row>
    <row r="194" spans="1:12" x14ac:dyDescent="0.2">
      <c r="A194" s="168" t="s">
        <v>1529</v>
      </c>
      <c r="B194" s="22" t="s">
        <v>213</v>
      </c>
      <c r="C194" s="23">
        <v>4.9745472694000004</v>
      </c>
      <c r="D194" s="27" t="str">
        <f t="shared" si="24"/>
        <v>N/A</v>
      </c>
      <c r="E194" s="23">
        <v>5.6413564741000002</v>
      </c>
      <c r="F194" s="27" t="str">
        <f t="shared" si="25"/>
        <v>N/A</v>
      </c>
      <c r="G194" s="23">
        <v>5.6462217667000001</v>
      </c>
      <c r="H194" s="27" t="str">
        <f t="shared" si="26"/>
        <v>N/A</v>
      </c>
      <c r="I194" s="8">
        <v>13.4</v>
      </c>
      <c r="J194" s="8">
        <v>8.6199999999999999E-2</v>
      </c>
      <c r="K194" s="28" t="s">
        <v>734</v>
      </c>
      <c r="L194" s="105" t="str">
        <f t="shared" si="27"/>
        <v>Yes</v>
      </c>
    </row>
    <row r="195" spans="1:12" x14ac:dyDescent="0.2">
      <c r="A195" s="174" t="s">
        <v>1530</v>
      </c>
      <c r="B195" s="22" t="s">
        <v>213</v>
      </c>
      <c r="C195" s="23">
        <v>0.47566719000000002</v>
      </c>
      <c r="D195" s="27" t="str">
        <f t="shared" si="24"/>
        <v>N/A</v>
      </c>
      <c r="E195" s="23">
        <v>0.61360643749999999</v>
      </c>
      <c r="F195" s="27" t="str">
        <f t="shared" si="25"/>
        <v>N/A</v>
      </c>
      <c r="G195" s="23">
        <v>0.51817288800000005</v>
      </c>
      <c r="H195" s="27" t="str">
        <f t="shared" si="26"/>
        <v>N/A</v>
      </c>
      <c r="I195" s="8">
        <v>29</v>
      </c>
      <c r="J195" s="8">
        <v>-15.6</v>
      </c>
      <c r="K195" s="28" t="s">
        <v>734</v>
      </c>
      <c r="L195" s="105" t="str">
        <f t="shared" si="27"/>
        <v>Yes</v>
      </c>
    </row>
    <row r="196" spans="1:12" x14ac:dyDescent="0.2">
      <c r="A196" s="174" t="s">
        <v>1531</v>
      </c>
      <c r="B196" s="22" t="s">
        <v>213</v>
      </c>
      <c r="C196" s="23">
        <v>9.5823670668999998</v>
      </c>
      <c r="D196" s="27" t="str">
        <f t="shared" si="24"/>
        <v>N/A</v>
      </c>
      <c r="E196" s="23">
        <v>11.279887588999999</v>
      </c>
      <c r="F196" s="27" t="str">
        <f t="shared" si="25"/>
        <v>N/A</v>
      </c>
      <c r="G196" s="23">
        <v>11.577044159</v>
      </c>
      <c r="H196" s="27" t="str">
        <f t="shared" si="26"/>
        <v>N/A</v>
      </c>
      <c r="I196" s="8">
        <v>17.72</v>
      </c>
      <c r="J196" s="8">
        <v>2.6339999999999999</v>
      </c>
      <c r="K196" s="28" t="s">
        <v>734</v>
      </c>
      <c r="L196" s="105" t="str">
        <f t="shared" si="27"/>
        <v>Yes</v>
      </c>
    </row>
    <row r="197" spans="1:12" x14ac:dyDescent="0.2">
      <c r="A197" s="174" t="s">
        <v>1532</v>
      </c>
      <c r="B197" s="22" t="s">
        <v>213</v>
      </c>
      <c r="C197" s="23">
        <v>4.3961772371999999</v>
      </c>
      <c r="D197" s="27" t="str">
        <f t="shared" si="24"/>
        <v>N/A</v>
      </c>
      <c r="E197" s="23">
        <v>5.0859982163000002</v>
      </c>
      <c r="F197" s="27" t="str">
        <f t="shared" si="25"/>
        <v>N/A</v>
      </c>
      <c r="G197" s="23">
        <v>5.2435789609999999</v>
      </c>
      <c r="H197" s="27" t="str">
        <f t="shared" si="26"/>
        <v>N/A</v>
      </c>
      <c r="I197" s="8">
        <v>15.69</v>
      </c>
      <c r="J197" s="8">
        <v>3.0979999999999999</v>
      </c>
      <c r="K197" s="28" t="s">
        <v>734</v>
      </c>
      <c r="L197" s="105" t="str">
        <f t="shared" si="27"/>
        <v>Yes</v>
      </c>
    </row>
    <row r="198" spans="1:12" x14ac:dyDescent="0.2">
      <c r="A198" s="174" t="s">
        <v>1533</v>
      </c>
      <c r="B198" s="22" t="s">
        <v>213</v>
      </c>
      <c r="C198" s="23">
        <v>3.7283363573999999</v>
      </c>
      <c r="D198" s="27" t="str">
        <f t="shared" si="24"/>
        <v>N/A</v>
      </c>
      <c r="E198" s="23">
        <v>3.7923318891000002</v>
      </c>
      <c r="F198" s="27" t="str">
        <f t="shared" si="25"/>
        <v>N/A</v>
      </c>
      <c r="G198" s="23">
        <v>3.8001148105999998</v>
      </c>
      <c r="H198" s="27" t="str">
        <f t="shared" si="26"/>
        <v>N/A</v>
      </c>
      <c r="I198" s="8">
        <v>1.716</v>
      </c>
      <c r="J198" s="8">
        <v>0.20519999999999999</v>
      </c>
      <c r="K198" s="28" t="s">
        <v>734</v>
      </c>
      <c r="L198" s="105" t="str">
        <f t="shared" si="27"/>
        <v>Yes</v>
      </c>
    </row>
    <row r="199" spans="1:12" x14ac:dyDescent="0.2">
      <c r="A199" s="168" t="s">
        <v>1534</v>
      </c>
      <c r="B199" s="22" t="s">
        <v>213</v>
      </c>
      <c r="C199" s="23">
        <v>252.69058135</v>
      </c>
      <c r="D199" s="27" t="str">
        <f t="shared" si="24"/>
        <v>N/A</v>
      </c>
      <c r="E199" s="23">
        <v>267.47088344000002</v>
      </c>
      <c r="F199" s="27" t="str">
        <f t="shared" si="25"/>
        <v>N/A</v>
      </c>
      <c r="G199" s="23">
        <v>266.79165870999998</v>
      </c>
      <c r="H199" s="27" t="str">
        <f t="shared" si="26"/>
        <v>N/A</v>
      </c>
      <c r="I199" s="8">
        <v>5.8490000000000002</v>
      </c>
      <c r="J199" s="8">
        <v>-0.254</v>
      </c>
      <c r="K199" s="28" t="s">
        <v>734</v>
      </c>
      <c r="L199" s="105" t="str">
        <f t="shared" si="27"/>
        <v>Yes</v>
      </c>
    </row>
    <row r="200" spans="1:12" x14ac:dyDescent="0.2">
      <c r="A200" s="174" t="s">
        <v>1535</v>
      </c>
      <c r="B200" s="22" t="s">
        <v>213</v>
      </c>
      <c r="C200" s="23">
        <v>253.3989105</v>
      </c>
      <c r="D200" s="27" t="str">
        <f t="shared" si="24"/>
        <v>N/A</v>
      </c>
      <c r="E200" s="23">
        <v>251.94642418000001</v>
      </c>
      <c r="F200" s="27" t="str">
        <f t="shared" si="25"/>
        <v>N/A</v>
      </c>
      <c r="G200" s="23">
        <v>253.32012853000001</v>
      </c>
      <c r="H200" s="27" t="str">
        <f t="shared" si="26"/>
        <v>N/A</v>
      </c>
      <c r="I200" s="8">
        <v>-0.57299999999999995</v>
      </c>
      <c r="J200" s="8">
        <v>0.54520000000000002</v>
      </c>
      <c r="K200" s="28" t="s">
        <v>734</v>
      </c>
      <c r="L200" s="105" t="str">
        <f t="shared" si="27"/>
        <v>Yes</v>
      </c>
    </row>
    <row r="201" spans="1:12" x14ac:dyDescent="0.2">
      <c r="A201" s="174" t="s">
        <v>1536</v>
      </c>
      <c r="B201" s="22" t="s">
        <v>213</v>
      </c>
      <c r="C201" s="23">
        <v>260.00990016999998</v>
      </c>
      <c r="D201" s="27" t="str">
        <f t="shared" si="24"/>
        <v>N/A</v>
      </c>
      <c r="E201" s="23">
        <v>298.64706453999997</v>
      </c>
      <c r="F201" s="27" t="str">
        <f t="shared" si="25"/>
        <v>N/A</v>
      </c>
      <c r="G201" s="23">
        <v>296.42569779000002</v>
      </c>
      <c r="H201" s="27" t="str">
        <f t="shared" si="26"/>
        <v>N/A</v>
      </c>
      <c r="I201" s="8">
        <v>14.86</v>
      </c>
      <c r="J201" s="8">
        <v>-0.74399999999999999</v>
      </c>
      <c r="K201" s="28" t="s">
        <v>734</v>
      </c>
      <c r="L201" s="105" t="str">
        <f t="shared" si="27"/>
        <v>Yes</v>
      </c>
    </row>
    <row r="202" spans="1:12" x14ac:dyDescent="0.2">
      <c r="A202" s="174" t="s">
        <v>1537</v>
      </c>
      <c r="B202" s="22" t="s">
        <v>213</v>
      </c>
      <c r="C202" s="23">
        <v>35.891640867</v>
      </c>
      <c r="D202" s="27" t="str">
        <f t="shared" si="24"/>
        <v>N/A</v>
      </c>
      <c r="E202" s="23">
        <v>262.5625</v>
      </c>
      <c r="F202" s="27" t="str">
        <f t="shared" si="25"/>
        <v>N/A</v>
      </c>
      <c r="G202" s="23">
        <v>246.4</v>
      </c>
      <c r="H202" s="27" t="str">
        <f t="shared" si="26"/>
        <v>N/A</v>
      </c>
      <c r="I202" s="8">
        <v>631.5</v>
      </c>
      <c r="J202" s="8">
        <v>-6.16</v>
      </c>
      <c r="K202" s="28" t="s">
        <v>734</v>
      </c>
      <c r="L202" s="105" t="str">
        <f t="shared" si="27"/>
        <v>Yes</v>
      </c>
    </row>
    <row r="203" spans="1:12" x14ac:dyDescent="0.2">
      <c r="A203" s="174" t="s">
        <v>1538</v>
      </c>
      <c r="B203" s="22" t="s">
        <v>213</v>
      </c>
      <c r="C203" s="23">
        <v>8.0583941606000007</v>
      </c>
      <c r="D203" s="27" t="str">
        <f t="shared" si="24"/>
        <v>N/A</v>
      </c>
      <c r="E203" s="23">
        <v>52.090909091</v>
      </c>
      <c r="F203" s="27" t="str">
        <f t="shared" si="25"/>
        <v>N/A</v>
      </c>
      <c r="G203" s="23">
        <v>63.790697674</v>
      </c>
      <c r="H203" s="27" t="str">
        <f t="shared" si="26"/>
        <v>N/A</v>
      </c>
      <c r="I203" s="8">
        <v>546.4</v>
      </c>
      <c r="J203" s="8">
        <v>22.46</v>
      </c>
      <c r="K203" s="28" t="s">
        <v>734</v>
      </c>
      <c r="L203" s="105" t="str">
        <f t="shared" si="27"/>
        <v>Yes</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33.33</v>
      </c>
      <c r="J204" s="8">
        <v>0</v>
      </c>
      <c r="K204" s="10" t="s">
        <v>213</v>
      </c>
      <c r="L204" s="105" t="str">
        <f t="shared" ref="L204:L214" si="31">IF(J204="Div by 0", "N/A", IF(K204="N/A","N/A", IF(J204&gt;VALUE(MID(K204,1,2)), "No", IF(J204&lt;-1*VALUE(MID(K204,1,2)), "No", "Yes"))))</f>
        <v>N/A</v>
      </c>
    </row>
    <row r="205" spans="1:12" x14ac:dyDescent="0.2">
      <c r="A205" s="168" t="s">
        <v>128</v>
      </c>
      <c r="B205" s="22" t="s">
        <v>213</v>
      </c>
      <c r="C205" s="23">
        <v>12</v>
      </c>
      <c r="D205" s="27" t="str">
        <f t="shared" si="28"/>
        <v>N/A</v>
      </c>
      <c r="E205" s="23">
        <v>17</v>
      </c>
      <c r="F205" s="27" t="str">
        <f t="shared" si="29"/>
        <v>N/A</v>
      </c>
      <c r="G205" s="23">
        <v>25</v>
      </c>
      <c r="H205" s="27" t="str">
        <f t="shared" si="30"/>
        <v>N/A</v>
      </c>
      <c r="I205" s="8">
        <v>41.67</v>
      </c>
      <c r="J205" s="8">
        <v>47.06</v>
      </c>
      <c r="K205" s="10" t="s">
        <v>213</v>
      </c>
      <c r="L205" s="105" t="str">
        <f t="shared" si="31"/>
        <v>N/A</v>
      </c>
    </row>
    <row r="206" spans="1:12" ht="25.5" x14ac:dyDescent="0.2">
      <c r="A206" s="168" t="s">
        <v>1586</v>
      </c>
      <c r="B206" s="22" t="s">
        <v>213</v>
      </c>
      <c r="C206" s="23">
        <v>11</v>
      </c>
      <c r="D206" s="27" t="str">
        <f t="shared" si="28"/>
        <v>N/A</v>
      </c>
      <c r="E206" s="23">
        <v>11</v>
      </c>
      <c r="F206" s="27" t="str">
        <f t="shared" si="29"/>
        <v>N/A</v>
      </c>
      <c r="G206" s="23">
        <v>11</v>
      </c>
      <c r="H206" s="27" t="str">
        <f t="shared" si="30"/>
        <v>N/A</v>
      </c>
      <c r="I206" s="8">
        <v>-16.7</v>
      </c>
      <c r="J206" s="8">
        <v>40</v>
      </c>
      <c r="K206" s="10" t="s">
        <v>213</v>
      </c>
      <c r="L206" s="105" t="str">
        <f t="shared" si="31"/>
        <v>N/A</v>
      </c>
    </row>
    <row r="207" spans="1:12" ht="25.5" x14ac:dyDescent="0.2">
      <c r="A207" s="168" t="s">
        <v>1539</v>
      </c>
      <c r="B207" s="22" t="s">
        <v>213</v>
      </c>
      <c r="C207" s="23">
        <v>651</v>
      </c>
      <c r="D207" s="27" t="str">
        <f t="shared" si="28"/>
        <v>N/A</v>
      </c>
      <c r="E207" s="23">
        <v>439</v>
      </c>
      <c r="F207" s="27" t="str">
        <f t="shared" si="29"/>
        <v>N/A</v>
      </c>
      <c r="G207" s="23">
        <v>446</v>
      </c>
      <c r="H207" s="27" t="str">
        <f t="shared" si="30"/>
        <v>N/A</v>
      </c>
      <c r="I207" s="8">
        <v>-32.6</v>
      </c>
      <c r="J207" s="8">
        <v>1.595</v>
      </c>
      <c r="K207" s="10" t="s">
        <v>213</v>
      </c>
      <c r="L207" s="105" t="str">
        <f t="shared" si="31"/>
        <v>N/A</v>
      </c>
    </row>
    <row r="208" spans="1:12" x14ac:dyDescent="0.2">
      <c r="A208" s="168" t="s">
        <v>1587</v>
      </c>
      <c r="B208" s="22" t="s">
        <v>213</v>
      </c>
      <c r="C208" s="23">
        <v>13</v>
      </c>
      <c r="D208" s="27" t="str">
        <f t="shared" si="28"/>
        <v>N/A</v>
      </c>
      <c r="E208" s="23">
        <v>21</v>
      </c>
      <c r="F208" s="27" t="str">
        <f t="shared" si="29"/>
        <v>N/A</v>
      </c>
      <c r="G208" s="23">
        <v>32</v>
      </c>
      <c r="H208" s="27" t="str">
        <f t="shared" si="30"/>
        <v>N/A</v>
      </c>
      <c r="I208" s="8">
        <v>61.54</v>
      </c>
      <c r="J208" s="8">
        <v>52.38</v>
      </c>
      <c r="K208" s="10" t="s">
        <v>213</v>
      </c>
      <c r="L208" s="105" t="str">
        <f t="shared" si="31"/>
        <v>N/A</v>
      </c>
    </row>
    <row r="209" spans="1:12" x14ac:dyDescent="0.2">
      <c r="A209" s="168" t="s">
        <v>1588</v>
      </c>
      <c r="B209" s="22" t="s">
        <v>213</v>
      </c>
      <c r="C209" s="23">
        <v>17</v>
      </c>
      <c r="D209" s="27" t="str">
        <f t="shared" si="28"/>
        <v>N/A</v>
      </c>
      <c r="E209" s="23">
        <v>15</v>
      </c>
      <c r="F209" s="27" t="str">
        <f t="shared" si="29"/>
        <v>N/A</v>
      </c>
      <c r="G209" s="23">
        <v>20</v>
      </c>
      <c r="H209" s="27" t="str">
        <f t="shared" si="30"/>
        <v>N/A</v>
      </c>
      <c r="I209" s="8">
        <v>-11.8</v>
      </c>
      <c r="J209" s="8">
        <v>33.33</v>
      </c>
      <c r="K209" s="10" t="s">
        <v>213</v>
      </c>
      <c r="L209" s="105" t="str">
        <f t="shared" si="31"/>
        <v>N/A</v>
      </c>
    </row>
    <row r="210" spans="1:12" x14ac:dyDescent="0.2">
      <c r="A210" s="168" t="s">
        <v>125</v>
      </c>
      <c r="B210" s="22" t="s">
        <v>213</v>
      </c>
      <c r="C210" s="29">
        <v>1723067</v>
      </c>
      <c r="D210" s="27" t="str">
        <f t="shared" si="28"/>
        <v>N/A</v>
      </c>
      <c r="E210" s="29">
        <v>3541163</v>
      </c>
      <c r="F210" s="27" t="str">
        <f t="shared" si="29"/>
        <v>N/A</v>
      </c>
      <c r="G210" s="29">
        <v>2397250</v>
      </c>
      <c r="H210" s="27" t="str">
        <f t="shared" si="30"/>
        <v>N/A</v>
      </c>
      <c r="I210" s="8">
        <v>105.5</v>
      </c>
      <c r="J210" s="8">
        <v>-32.299999999999997</v>
      </c>
      <c r="K210" s="10" t="s">
        <v>213</v>
      </c>
      <c r="L210" s="105" t="str">
        <f t="shared" si="31"/>
        <v>N/A</v>
      </c>
    </row>
    <row r="211" spans="1:12" x14ac:dyDescent="0.2">
      <c r="A211" s="168" t="s">
        <v>1589</v>
      </c>
      <c r="B211" s="22" t="s">
        <v>213</v>
      </c>
      <c r="C211" s="29">
        <v>1120014</v>
      </c>
      <c r="D211" s="27" t="str">
        <f t="shared" si="28"/>
        <v>N/A</v>
      </c>
      <c r="E211" s="29">
        <v>3438354</v>
      </c>
      <c r="F211" s="27" t="str">
        <f t="shared" si="29"/>
        <v>N/A</v>
      </c>
      <c r="G211" s="29">
        <v>2141413</v>
      </c>
      <c r="H211" s="27" t="str">
        <f t="shared" si="30"/>
        <v>N/A</v>
      </c>
      <c r="I211" s="8">
        <v>207</v>
      </c>
      <c r="J211" s="8">
        <v>-37.700000000000003</v>
      </c>
      <c r="K211" s="10" t="s">
        <v>213</v>
      </c>
      <c r="L211" s="105" t="str">
        <f t="shared" si="31"/>
        <v>N/A</v>
      </c>
    </row>
    <row r="212" spans="1:12" x14ac:dyDescent="0.2">
      <c r="A212" s="168" t="s">
        <v>1540</v>
      </c>
      <c r="B212" s="22" t="s">
        <v>213</v>
      </c>
      <c r="C212" s="29">
        <v>299823</v>
      </c>
      <c r="D212" s="27" t="str">
        <f t="shared" si="28"/>
        <v>N/A</v>
      </c>
      <c r="E212" s="29">
        <v>292916</v>
      </c>
      <c r="F212" s="27" t="str">
        <f t="shared" si="29"/>
        <v>N/A</v>
      </c>
      <c r="G212" s="29">
        <v>278074</v>
      </c>
      <c r="H212" s="27" t="str">
        <f t="shared" si="30"/>
        <v>N/A</v>
      </c>
      <c r="I212" s="8">
        <v>-2.2999999999999998</v>
      </c>
      <c r="J212" s="8">
        <v>-5.07</v>
      </c>
      <c r="K212" s="10" t="s">
        <v>213</v>
      </c>
      <c r="L212" s="105" t="str">
        <f t="shared" si="31"/>
        <v>N/A</v>
      </c>
    </row>
    <row r="213" spans="1:12" x14ac:dyDescent="0.2">
      <c r="A213" s="168" t="s">
        <v>1590</v>
      </c>
      <c r="B213" s="22" t="s">
        <v>213</v>
      </c>
      <c r="C213" s="29">
        <v>1721399</v>
      </c>
      <c r="D213" s="27" t="str">
        <f t="shared" si="28"/>
        <v>N/A</v>
      </c>
      <c r="E213" s="29">
        <v>1672383</v>
      </c>
      <c r="F213" s="27" t="str">
        <f t="shared" si="29"/>
        <v>N/A</v>
      </c>
      <c r="G213" s="29">
        <v>2397028</v>
      </c>
      <c r="H213" s="27" t="str">
        <f t="shared" si="30"/>
        <v>N/A</v>
      </c>
      <c r="I213" s="8">
        <v>-2.85</v>
      </c>
      <c r="J213" s="8">
        <v>43.33</v>
      </c>
      <c r="K213" s="10" t="s">
        <v>213</v>
      </c>
      <c r="L213" s="105" t="str">
        <f t="shared" si="31"/>
        <v>N/A</v>
      </c>
    </row>
    <row r="214" spans="1:12" x14ac:dyDescent="0.2">
      <c r="A214" s="174" t="s">
        <v>1591</v>
      </c>
      <c r="B214" s="22" t="s">
        <v>213</v>
      </c>
      <c r="C214" s="29">
        <v>287225</v>
      </c>
      <c r="D214" s="27" t="str">
        <f t="shared" si="28"/>
        <v>N/A</v>
      </c>
      <c r="E214" s="29">
        <v>684005</v>
      </c>
      <c r="F214" s="27" t="str">
        <f t="shared" si="29"/>
        <v>N/A</v>
      </c>
      <c r="G214" s="29">
        <v>711633</v>
      </c>
      <c r="H214" s="27" t="str">
        <f t="shared" si="30"/>
        <v>N/A</v>
      </c>
      <c r="I214" s="8">
        <v>138.1</v>
      </c>
      <c r="J214" s="8">
        <v>4.0389999999999997</v>
      </c>
      <c r="K214" s="10" t="s">
        <v>213</v>
      </c>
      <c r="L214" s="105" t="str">
        <f t="shared" si="31"/>
        <v>N/A</v>
      </c>
    </row>
    <row r="215" spans="1:12" ht="25.5" x14ac:dyDescent="0.2">
      <c r="A215" s="168" t="s">
        <v>1354</v>
      </c>
      <c r="B215" s="22" t="s">
        <v>213</v>
      </c>
      <c r="C215" s="29">
        <v>17395956</v>
      </c>
      <c r="D215" s="27" t="str">
        <f t="shared" ref="D215:D229" si="32">IF($B215="N/A","N/A",IF(C215&gt;10,"No",IF(C215&lt;-10,"No","Yes")))</f>
        <v>N/A</v>
      </c>
      <c r="E215" s="29">
        <v>16611178</v>
      </c>
      <c r="F215" s="27" t="str">
        <f t="shared" ref="F215:F229" si="33">IF($B215="N/A","N/A",IF(E215&gt;10,"No",IF(E215&lt;-10,"No","Yes")))</f>
        <v>N/A</v>
      </c>
      <c r="G215" s="29">
        <v>23697732</v>
      </c>
      <c r="H215" s="27" t="str">
        <f t="shared" ref="H215:H229" si="34">IF($B215="N/A","N/A",IF(G215&gt;10,"No",IF(G215&lt;-10,"No","Yes")))</f>
        <v>N/A</v>
      </c>
      <c r="I215" s="8">
        <v>-4.51</v>
      </c>
      <c r="J215" s="8">
        <v>42.66</v>
      </c>
      <c r="K215" s="28" t="s">
        <v>734</v>
      </c>
      <c r="L215" s="105" t="str">
        <f t="shared" ref="L215:L229" si="35">IF(J215="Div by 0", "N/A", IF(K215="N/A","N/A", IF(J215&gt;VALUE(MID(K215,1,2)), "No", IF(J215&lt;-1*VALUE(MID(K215,1,2)), "No", "Yes"))))</f>
        <v>No</v>
      </c>
    </row>
    <row r="216" spans="1:12" x14ac:dyDescent="0.2">
      <c r="A216" s="168" t="s">
        <v>646</v>
      </c>
      <c r="B216" s="22" t="s">
        <v>213</v>
      </c>
      <c r="C216" s="23">
        <v>45323</v>
      </c>
      <c r="D216" s="27" t="str">
        <f t="shared" si="32"/>
        <v>N/A</v>
      </c>
      <c r="E216" s="23">
        <v>43684</v>
      </c>
      <c r="F216" s="27" t="str">
        <f t="shared" si="33"/>
        <v>N/A</v>
      </c>
      <c r="G216" s="23">
        <v>63931</v>
      </c>
      <c r="H216" s="27" t="str">
        <f t="shared" si="34"/>
        <v>N/A</v>
      </c>
      <c r="I216" s="8">
        <v>-3.62</v>
      </c>
      <c r="J216" s="8">
        <v>46.35</v>
      </c>
      <c r="K216" s="28" t="s">
        <v>734</v>
      </c>
      <c r="L216" s="105" t="str">
        <f t="shared" si="35"/>
        <v>No</v>
      </c>
    </row>
    <row r="217" spans="1:12" ht="25.5" x14ac:dyDescent="0.2">
      <c r="A217" s="168" t="s">
        <v>1355</v>
      </c>
      <c r="B217" s="22" t="s">
        <v>213</v>
      </c>
      <c r="C217" s="29">
        <v>383.82181231999999</v>
      </c>
      <c r="D217" s="27" t="str">
        <f t="shared" si="32"/>
        <v>N/A</v>
      </c>
      <c r="E217" s="29">
        <v>380.25771450000002</v>
      </c>
      <c r="F217" s="27" t="str">
        <f t="shared" si="33"/>
        <v>N/A</v>
      </c>
      <c r="G217" s="29">
        <v>370.67669832000001</v>
      </c>
      <c r="H217" s="27" t="str">
        <f t="shared" si="34"/>
        <v>N/A</v>
      </c>
      <c r="I217" s="8">
        <v>-0.92900000000000005</v>
      </c>
      <c r="J217" s="8">
        <v>-2.52</v>
      </c>
      <c r="K217" s="28" t="s">
        <v>734</v>
      </c>
      <c r="L217" s="105" t="str">
        <f t="shared" si="35"/>
        <v>Yes</v>
      </c>
    </row>
    <row r="218" spans="1:12" ht="25.5" x14ac:dyDescent="0.2">
      <c r="A218" s="168" t="s">
        <v>1356</v>
      </c>
      <c r="B218" s="22" t="s">
        <v>213</v>
      </c>
      <c r="C218" s="29">
        <v>22524737</v>
      </c>
      <c r="D218" s="27" t="str">
        <f t="shared" si="32"/>
        <v>N/A</v>
      </c>
      <c r="E218" s="29">
        <v>25665019</v>
      </c>
      <c r="F218" s="27" t="str">
        <f t="shared" si="33"/>
        <v>N/A</v>
      </c>
      <c r="G218" s="29">
        <v>28792947</v>
      </c>
      <c r="H218" s="27" t="str">
        <f t="shared" si="34"/>
        <v>N/A</v>
      </c>
      <c r="I218" s="8">
        <v>13.94</v>
      </c>
      <c r="J218" s="8">
        <v>12.19</v>
      </c>
      <c r="K218" s="28" t="s">
        <v>734</v>
      </c>
      <c r="L218" s="105" t="str">
        <f t="shared" si="35"/>
        <v>Yes</v>
      </c>
    </row>
    <row r="219" spans="1:12" x14ac:dyDescent="0.2">
      <c r="A219" s="168" t="s">
        <v>513</v>
      </c>
      <c r="B219" s="22" t="s">
        <v>213</v>
      </c>
      <c r="C219" s="23">
        <v>65732</v>
      </c>
      <c r="D219" s="27" t="str">
        <f t="shared" si="32"/>
        <v>N/A</v>
      </c>
      <c r="E219" s="23">
        <v>59684</v>
      </c>
      <c r="F219" s="27" t="str">
        <f t="shared" si="33"/>
        <v>N/A</v>
      </c>
      <c r="G219" s="23">
        <v>64928</v>
      </c>
      <c r="H219" s="27" t="str">
        <f t="shared" si="34"/>
        <v>N/A</v>
      </c>
      <c r="I219" s="8">
        <v>-9.1999999999999993</v>
      </c>
      <c r="J219" s="8">
        <v>8.7859999999999996</v>
      </c>
      <c r="K219" s="28" t="s">
        <v>734</v>
      </c>
      <c r="L219" s="105" t="str">
        <f t="shared" si="35"/>
        <v>Yes</v>
      </c>
    </row>
    <row r="220" spans="1:12" ht="25.5" x14ac:dyDescent="0.2">
      <c r="A220" s="168" t="s">
        <v>1357</v>
      </c>
      <c r="B220" s="22" t="s">
        <v>213</v>
      </c>
      <c r="C220" s="29">
        <v>342.67536360000003</v>
      </c>
      <c r="D220" s="27" t="str">
        <f t="shared" si="32"/>
        <v>N/A</v>
      </c>
      <c r="E220" s="29">
        <v>430.01506266000001</v>
      </c>
      <c r="F220" s="27" t="str">
        <f t="shared" si="33"/>
        <v>N/A</v>
      </c>
      <c r="G220" s="29">
        <v>443.45963221</v>
      </c>
      <c r="H220" s="27" t="str">
        <f t="shared" si="34"/>
        <v>N/A</v>
      </c>
      <c r="I220" s="8">
        <v>25.49</v>
      </c>
      <c r="J220" s="8">
        <v>3.1269999999999998</v>
      </c>
      <c r="K220" s="28" t="s">
        <v>734</v>
      </c>
      <c r="L220" s="105" t="str">
        <f t="shared" si="35"/>
        <v>Yes</v>
      </c>
    </row>
    <row r="221" spans="1:12" ht="25.5" x14ac:dyDescent="0.2">
      <c r="A221" s="168" t="s">
        <v>1358</v>
      </c>
      <c r="B221" s="22" t="s">
        <v>213</v>
      </c>
      <c r="C221" s="29">
        <v>21131622</v>
      </c>
      <c r="D221" s="27" t="str">
        <f t="shared" si="32"/>
        <v>N/A</v>
      </c>
      <c r="E221" s="29">
        <v>25462817</v>
      </c>
      <c r="F221" s="27" t="str">
        <f t="shared" si="33"/>
        <v>N/A</v>
      </c>
      <c r="G221" s="29">
        <v>23407207</v>
      </c>
      <c r="H221" s="27" t="str">
        <f t="shared" si="34"/>
        <v>N/A</v>
      </c>
      <c r="I221" s="8">
        <v>20.5</v>
      </c>
      <c r="J221" s="8">
        <v>-8.07</v>
      </c>
      <c r="K221" s="28" t="s">
        <v>734</v>
      </c>
      <c r="L221" s="105" t="str">
        <f t="shared" si="35"/>
        <v>Yes</v>
      </c>
    </row>
    <row r="222" spans="1:12" x14ac:dyDescent="0.2">
      <c r="A222" s="168" t="s">
        <v>514</v>
      </c>
      <c r="B222" s="22" t="s">
        <v>213</v>
      </c>
      <c r="C222" s="23">
        <v>57275</v>
      </c>
      <c r="D222" s="27" t="str">
        <f t="shared" si="32"/>
        <v>N/A</v>
      </c>
      <c r="E222" s="23">
        <v>54126</v>
      </c>
      <c r="F222" s="27" t="str">
        <f t="shared" si="33"/>
        <v>N/A</v>
      </c>
      <c r="G222" s="23">
        <v>54891</v>
      </c>
      <c r="H222" s="27" t="str">
        <f t="shared" si="34"/>
        <v>N/A</v>
      </c>
      <c r="I222" s="8">
        <v>-5.5</v>
      </c>
      <c r="J222" s="8">
        <v>1.413</v>
      </c>
      <c r="K222" s="28" t="s">
        <v>734</v>
      </c>
      <c r="L222" s="105" t="str">
        <f t="shared" si="35"/>
        <v>Yes</v>
      </c>
    </row>
    <row r="223" spans="1:12" ht="25.5" x14ac:dyDescent="0.2">
      <c r="A223" s="168" t="s">
        <v>1359</v>
      </c>
      <c r="B223" s="22" t="s">
        <v>213</v>
      </c>
      <c r="C223" s="29">
        <v>368.95018769000001</v>
      </c>
      <c r="D223" s="27" t="str">
        <f t="shared" si="32"/>
        <v>N/A</v>
      </c>
      <c r="E223" s="29">
        <v>470.43596423000002</v>
      </c>
      <c r="F223" s="27" t="str">
        <f t="shared" si="33"/>
        <v>N/A</v>
      </c>
      <c r="G223" s="29">
        <v>426.43068991000001</v>
      </c>
      <c r="H223" s="27" t="str">
        <f t="shared" si="34"/>
        <v>N/A</v>
      </c>
      <c r="I223" s="8">
        <v>27.51</v>
      </c>
      <c r="J223" s="8">
        <v>-9.35</v>
      </c>
      <c r="K223" s="28" t="s">
        <v>734</v>
      </c>
      <c r="L223" s="105" t="str">
        <f t="shared" si="35"/>
        <v>Yes</v>
      </c>
    </row>
    <row r="224" spans="1:12" ht="25.5" x14ac:dyDescent="0.2">
      <c r="A224" s="168" t="s">
        <v>1360</v>
      </c>
      <c r="B224" s="22" t="s">
        <v>213</v>
      </c>
      <c r="C224" s="29">
        <v>12659</v>
      </c>
      <c r="D224" s="27" t="str">
        <f t="shared" si="32"/>
        <v>N/A</v>
      </c>
      <c r="E224" s="29">
        <v>50111</v>
      </c>
      <c r="F224" s="27" t="str">
        <f t="shared" si="33"/>
        <v>N/A</v>
      </c>
      <c r="G224" s="29">
        <v>126001</v>
      </c>
      <c r="H224" s="27" t="str">
        <f t="shared" si="34"/>
        <v>N/A</v>
      </c>
      <c r="I224" s="8">
        <v>295.89999999999998</v>
      </c>
      <c r="J224" s="8">
        <v>151.4</v>
      </c>
      <c r="K224" s="28" t="s">
        <v>734</v>
      </c>
      <c r="L224" s="105" t="str">
        <f t="shared" si="35"/>
        <v>No</v>
      </c>
    </row>
    <row r="225" spans="1:12" x14ac:dyDescent="0.2">
      <c r="A225" s="168" t="s">
        <v>515</v>
      </c>
      <c r="B225" s="22" t="s">
        <v>213</v>
      </c>
      <c r="C225" s="23">
        <v>50</v>
      </c>
      <c r="D225" s="27" t="str">
        <f t="shared" si="32"/>
        <v>N/A</v>
      </c>
      <c r="E225" s="23">
        <v>68</v>
      </c>
      <c r="F225" s="27" t="str">
        <f t="shared" si="33"/>
        <v>N/A</v>
      </c>
      <c r="G225" s="23">
        <v>90</v>
      </c>
      <c r="H225" s="27" t="str">
        <f t="shared" si="34"/>
        <v>N/A</v>
      </c>
      <c r="I225" s="8">
        <v>36</v>
      </c>
      <c r="J225" s="8">
        <v>32.35</v>
      </c>
      <c r="K225" s="28" t="s">
        <v>734</v>
      </c>
      <c r="L225" s="105" t="str">
        <f t="shared" si="35"/>
        <v>No</v>
      </c>
    </row>
    <row r="226" spans="1:12" ht="25.5" x14ac:dyDescent="0.2">
      <c r="A226" s="168" t="s">
        <v>1361</v>
      </c>
      <c r="B226" s="22" t="s">
        <v>213</v>
      </c>
      <c r="C226" s="29">
        <v>253.18</v>
      </c>
      <c r="D226" s="27" t="str">
        <f t="shared" si="32"/>
        <v>N/A</v>
      </c>
      <c r="E226" s="29">
        <v>736.92647059000001</v>
      </c>
      <c r="F226" s="27" t="str">
        <f t="shared" si="33"/>
        <v>N/A</v>
      </c>
      <c r="G226" s="29">
        <v>1400.0111111000001</v>
      </c>
      <c r="H226" s="27" t="str">
        <f t="shared" si="34"/>
        <v>N/A</v>
      </c>
      <c r="I226" s="8">
        <v>191.1</v>
      </c>
      <c r="J226" s="8">
        <v>89.98</v>
      </c>
      <c r="K226" s="28" t="s">
        <v>734</v>
      </c>
      <c r="L226" s="105" t="str">
        <f t="shared" si="35"/>
        <v>No</v>
      </c>
    </row>
    <row r="227" spans="1:12" ht="25.5" x14ac:dyDescent="0.2">
      <c r="A227" s="168" t="s">
        <v>1362</v>
      </c>
      <c r="B227" s="22" t="s">
        <v>213</v>
      </c>
      <c r="C227" s="29">
        <v>483164634</v>
      </c>
      <c r="D227" s="27" t="str">
        <f t="shared" si="32"/>
        <v>N/A</v>
      </c>
      <c r="E227" s="29">
        <v>569476465</v>
      </c>
      <c r="F227" s="27" t="str">
        <f t="shared" si="33"/>
        <v>N/A</v>
      </c>
      <c r="G227" s="29">
        <v>574354029</v>
      </c>
      <c r="H227" s="27" t="str">
        <f t="shared" si="34"/>
        <v>N/A</v>
      </c>
      <c r="I227" s="8">
        <v>17.86</v>
      </c>
      <c r="J227" s="8">
        <v>0.85650000000000004</v>
      </c>
      <c r="K227" s="28" t="s">
        <v>734</v>
      </c>
      <c r="L227" s="105" t="str">
        <f t="shared" si="35"/>
        <v>Yes</v>
      </c>
    </row>
    <row r="228" spans="1:12" ht="25.5" x14ac:dyDescent="0.2">
      <c r="A228" s="168" t="s">
        <v>516</v>
      </c>
      <c r="B228" s="22" t="s">
        <v>213</v>
      </c>
      <c r="C228" s="23">
        <v>22511</v>
      </c>
      <c r="D228" s="27" t="str">
        <f t="shared" si="32"/>
        <v>N/A</v>
      </c>
      <c r="E228" s="23">
        <v>18700</v>
      </c>
      <c r="F228" s="27" t="str">
        <f t="shared" si="33"/>
        <v>N/A</v>
      </c>
      <c r="G228" s="23">
        <v>19061</v>
      </c>
      <c r="H228" s="27" t="str">
        <f t="shared" si="34"/>
        <v>N/A</v>
      </c>
      <c r="I228" s="8">
        <v>-16.899999999999999</v>
      </c>
      <c r="J228" s="8">
        <v>1.93</v>
      </c>
      <c r="K228" s="28" t="s">
        <v>734</v>
      </c>
      <c r="L228" s="105" t="str">
        <f t="shared" si="35"/>
        <v>Yes</v>
      </c>
    </row>
    <row r="229" spans="1:12" ht="25.5" x14ac:dyDescent="0.2">
      <c r="A229" s="168" t="s">
        <v>1363</v>
      </c>
      <c r="B229" s="22" t="s">
        <v>213</v>
      </c>
      <c r="C229" s="29">
        <v>21463.490471000001</v>
      </c>
      <c r="D229" s="27" t="str">
        <f t="shared" si="32"/>
        <v>N/A</v>
      </c>
      <c r="E229" s="29">
        <v>30453.286897999998</v>
      </c>
      <c r="F229" s="27" t="str">
        <f t="shared" si="33"/>
        <v>N/A</v>
      </c>
      <c r="G229" s="29">
        <v>30132.418498999999</v>
      </c>
      <c r="H229" s="27" t="str">
        <f t="shared" si="34"/>
        <v>N/A</v>
      </c>
      <c r="I229" s="8">
        <v>41.88</v>
      </c>
      <c r="J229" s="8">
        <v>-1.05</v>
      </c>
      <c r="K229" s="28" t="s">
        <v>734</v>
      </c>
      <c r="L229" s="105" t="str">
        <f t="shared" si="35"/>
        <v>Yes</v>
      </c>
    </row>
    <row r="230" spans="1:12" x14ac:dyDescent="0.2">
      <c r="A230" s="137" t="s">
        <v>1364</v>
      </c>
      <c r="B230" s="22" t="s">
        <v>213</v>
      </c>
      <c r="C230" s="32">
        <v>679419710</v>
      </c>
      <c r="D230" s="27" t="str">
        <f t="shared" ref="D230:D253" si="36">IF($B230="N/A","N/A",IF(C230&gt;10,"No",IF(C230&lt;-10,"No","Yes")))</f>
        <v>N/A</v>
      </c>
      <c r="E230" s="32">
        <v>792256340</v>
      </c>
      <c r="F230" s="27" t="str">
        <f t="shared" ref="F230:F253" si="37">IF($B230="N/A","N/A",IF(E230&gt;10,"No",IF(E230&lt;-10,"No","Yes")))</f>
        <v>N/A</v>
      </c>
      <c r="G230" s="32">
        <v>784044143</v>
      </c>
      <c r="H230" s="27" t="str">
        <f t="shared" ref="H230:H253" si="38">IF($B230="N/A","N/A",IF(G230&gt;10,"No",IF(G230&lt;-10,"No","Yes")))</f>
        <v>N/A</v>
      </c>
      <c r="I230" s="8">
        <v>16.61</v>
      </c>
      <c r="J230" s="8">
        <v>-1.04</v>
      </c>
      <c r="K230" s="28" t="s">
        <v>734</v>
      </c>
      <c r="L230" s="105" t="str">
        <f t="shared" ref="L230:L253" si="39">IF(J230="Div by 0", "N/A", IF(K230="N/A","N/A", IF(J230&gt;VALUE(MID(K230,1,2)), "No", IF(J230&lt;-1*VALUE(MID(K230,1,2)), "No", "Yes"))))</f>
        <v>Yes</v>
      </c>
    </row>
    <row r="231" spans="1:12" x14ac:dyDescent="0.2">
      <c r="A231" s="137" t="s">
        <v>1541</v>
      </c>
      <c r="B231" s="22" t="s">
        <v>213</v>
      </c>
      <c r="C231" s="31">
        <v>38920</v>
      </c>
      <c r="D231" s="31" t="str">
        <f t="shared" si="36"/>
        <v>N/A</v>
      </c>
      <c r="E231" s="31">
        <v>36112</v>
      </c>
      <c r="F231" s="31" t="str">
        <f t="shared" si="37"/>
        <v>N/A</v>
      </c>
      <c r="G231" s="31">
        <v>35125</v>
      </c>
      <c r="H231" s="27" t="str">
        <f t="shared" si="38"/>
        <v>N/A</v>
      </c>
      <c r="I231" s="8">
        <v>-7.21</v>
      </c>
      <c r="J231" s="8">
        <v>-2.73</v>
      </c>
      <c r="K231" s="28" t="s">
        <v>734</v>
      </c>
      <c r="L231" s="105" t="str">
        <f t="shared" si="39"/>
        <v>Yes</v>
      </c>
    </row>
    <row r="232" spans="1:12" x14ac:dyDescent="0.2">
      <c r="A232" s="137" t="s">
        <v>1542</v>
      </c>
      <c r="B232" s="22" t="s">
        <v>213</v>
      </c>
      <c r="C232" s="32">
        <v>17456.827080999999</v>
      </c>
      <c r="D232" s="27" t="str">
        <f t="shared" si="36"/>
        <v>N/A</v>
      </c>
      <c r="E232" s="32">
        <v>21938.866305</v>
      </c>
      <c r="F232" s="27" t="str">
        <f t="shared" si="37"/>
        <v>N/A</v>
      </c>
      <c r="G232" s="32">
        <v>22321.541438</v>
      </c>
      <c r="H232" s="27" t="str">
        <f t="shared" si="38"/>
        <v>N/A</v>
      </c>
      <c r="I232" s="8">
        <v>25.67</v>
      </c>
      <c r="J232" s="8">
        <v>1.744</v>
      </c>
      <c r="K232" s="28" t="s">
        <v>734</v>
      </c>
      <c r="L232" s="105" t="str">
        <f t="shared" si="39"/>
        <v>Yes</v>
      </c>
    </row>
    <row r="233" spans="1:12" x14ac:dyDescent="0.2">
      <c r="A233" s="175" t="s">
        <v>1543</v>
      </c>
      <c r="B233" s="22" t="s">
        <v>213</v>
      </c>
      <c r="C233" s="32">
        <v>14499.393199</v>
      </c>
      <c r="D233" s="27" t="str">
        <f t="shared" si="36"/>
        <v>N/A</v>
      </c>
      <c r="E233" s="32">
        <v>16923.817434000001</v>
      </c>
      <c r="F233" s="27" t="str">
        <f t="shared" si="37"/>
        <v>N/A</v>
      </c>
      <c r="G233" s="32">
        <v>16932.366706000001</v>
      </c>
      <c r="H233" s="27" t="str">
        <f t="shared" si="38"/>
        <v>N/A</v>
      </c>
      <c r="I233" s="8">
        <v>16.72</v>
      </c>
      <c r="J233" s="8">
        <v>5.0500000000000003E-2</v>
      </c>
      <c r="K233" s="28" t="s">
        <v>734</v>
      </c>
      <c r="L233" s="105" t="str">
        <f t="shared" si="39"/>
        <v>Yes</v>
      </c>
    </row>
    <row r="234" spans="1:12" x14ac:dyDescent="0.2">
      <c r="A234" s="175" t="s">
        <v>1544</v>
      </c>
      <c r="B234" s="22" t="s">
        <v>213</v>
      </c>
      <c r="C234" s="32">
        <v>22785.685154999999</v>
      </c>
      <c r="D234" s="27" t="str">
        <f t="shared" si="36"/>
        <v>N/A</v>
      </c>
      <c r="E234" s="32">
        <v>26325.505074000001</v>
      </c>
      <c r="F234" s="27" t="str">
        <f t="shared" si="37"/>
        <v>N/A</v>
      </c>
      <c r="G234" s="32">
        <v>27048.825782</v>
      </c>
      <c r="H234" s="27" t="str">
        <f t="shared" si="38"/>
        <v>N/A</v>
      </c>
      <c r="I234" s="8">
        <v>15.54</v>
      </c>
      <c r="J234" s="8">
        <v>2.7480000000000002</v>
      </c>
      <c r="K234" s="28" t="s">
        <v>734</v>
      </c>
      <c r="L234" s="105" t="str">
        <f t="shared" si="39"/>
        <v>Yes</v>
      </c>
    </row>
    <row r="235" spans="1:12" x14ac:dyDescent="0.2">
      <c r="A235" s="175" t="s">
        <v>1545</v>
      </c>
      <c r="B235" s="22" t="s">
        <v>213</v>
      </c>
      <c r="C235" s="32">
        <v>1944.9159729999999</v>
      </c>
      <c r="D235" s="27" t="str">
        <f t="shared" si="36"/>
        <v>N/A</v>
      </c>
      <c r="E235" s="32">
        <v>3432.3765822999999</v>
      </c>
      <c r="F235" s="27" t="str">
        <f t="shared" si="37"/>
        <v>N/A</v>
      </c>
      <c r="G235" s="32">
        <v>3419.4021956000001</v>
      </c>
      <c r="H235" s="27" t="str">
        <f t="shared" si="38"/>
        <v>N/A</v>
      </c>
      <c r="I235" s="8">
        <v>76.48</v>
      </c>
      <c r="J235" s="8">
        <v>-0.378</v>
      </c>
      <c r="K235" s="28" t="s">
        <v>734</v>
      </c>
      <c r="L235" s="105" t="str">
        <f t="shared" si="39"/>
        <v>Yes</v>
      </c>
    </row>
    <row r="236" spans="1:12" x14ac:dyDescent="0.2">
      <c r="A236" s="175" t="s">
        <v>1546</v>
      </c>
      <c r="B236" s="22" t="s">
        <v>213</v>
      </c>
      <c r="C236" s="32">
        <v>1407.5694444000001</v>
      </c>
      <c r="D236" s="27" t="str">
        <f t="shared" si="36"/>
        <v>N/A</v>
      </c>
      <c r="E236" s="32">
        <v>2926.6018518999999</v>
      </c>
      <c r="F236" s="27" t="str">
        <f t="shared" si="37"/>
        <v>N/A</v>
      </c>
      <c r="G236" s="32">
        <v>3626.5701493000001</v>
      </c>
      <c r="H236" s="27" t="str">
        <f t="shared" si="38"/>
        <v>N/A</v>
      </c>
      <c r="I236" s="8">
        <v>107.9</v>
      </c>
      <c r="J236" s="8">
        <v>23.92</v>
      </c>
      <c r="K236" s="28" t="s">
        <v>734</v>
      </c>
      <c r="L236" s="105" t="str">
        <f t="shared" si="39"/>
        <v>Yes</v>
      </c>
    </row>
    <row r="237" spans="1:12" x14ac:dyDescent="0.2">
      <c r="A237" s="168" t="s">
        <v>1547</v>
      </c>
      <c r="B237" s="22" t="s">
        <v>213</v>
      </c>
      <c r="C237" s="27">
        <v>5.5531458314000002</v>
      </c>
      <c r="D237" s="27" t="str">
        <f t="shared" si="36"/>
        <v>N/A</v>
      </c>
      <c r="E237" s="27">
        <v>5.1122987082</v>
      </c>
      <c r="F237" s="27" t="str">
        <f t="shared" si="37"/>
        <v>N/A</v>
      </c>
      <c r="G237" s="27">
        <v>4.3603424219000004</v>
      </c>
      <c r="H237" s="27" t="str">
        <f t="shared" si="38"/>
        <v>N/A</v>
      </c>
      <c r="I237" s="8">
        <v>-7.94</v>
      </c>
      <c r="J237" s="8">
        <v>-14.7</v>
      </c>
      <c r="K237" s="28" t="s">
        <v>734</v>
      </c>
      <c r="L237" s="105" t="str">
        <f t="shared" si="39"/>
        <v>Yes</v>
      </c>
    </row>
    <row r="238" spans="1:12" x14ac:dyDescent="0.2">
      <c r="A238" s="174" t="s">
        <v>1548</v>
      </c>
      <c r="B238" s="22" t="s">
        <v>213</v>
      </c>
      <c r="C238" s="27">
        <v>17.270629425999999</v>
      </c>
      <c r="D238" s="27" t="str">
        <f t="shared" si="36"/>
        <v>N/A</v>
      </c>
      <c r="E238" s="27">
        <v>18.428437792</v>
      </c>
      <c r="F238" s="27" t="str">
        <f t="shared" si="37"/>
        <v>N/A</v>
      </c>
      <c r="G238" s="27">
        <v>17.929375573000002</v>
      </c>
      <c r="H238" s="27" t="str">
        <f t="shared" si="38"/>
        <v>N/A</v>
      </c>
      <c r="I238" s="8">
        <v>6.7039999999999997</v>
      </c>
      <c r="J238" s="8">
        <v>-2.71</v>
      </c>
      <c r="K238" s="28" t="s">
        <v>734</v>
      </c>
      <c r="L238" s="105" t="str">
        <f t="shared" si="39"/>
        <v>Yes</v>
      </c>
    </row>
    <row r="239" spans="1:12" x14ac:dyDescent="0.2">
      <c r="A239" s="174" t="s">
        <v>1549</v>
      </c>
      <c r="B239" s="22" t="s">
        <v>213</v>
      </c>
      <c r="C239" s="27">
        <v>18.403791283</v>
      </c>
      <c r="D239" s="27" t="str">
        <f t="shared" si="36"/>
        <v>N/A</v>
      </c>
      <c r="E239" s="27">
        <v>18.311937074999999</v>
      </c>
      <c r="F239" s="27" t="str">
        <f t="shared" si="37"/>
        <v>N/A</v>
      </c>
      <c r="G239" s="27">
        <v>17.990390399999999</v>
      </c>
      <c r="H239" s="27" t="str">
        <f t="shared" si="38"/>
        <v>N/A</v>
      </c>
      <c r="I239" s="8">
        <v>-0.499</v>
      </c>
      <c r="J239" s="8">
        <v>-1.76</v>
      </c>
      <c r="K239" s="28" t="s">
        <v>734</v>
      </c>
      <c r="L239" s="105" t="str">
        <f t="shared" si="39"/>
        <v>Yes</v>
      </c>
    </row>
    <row r="240" spans="1:12" x14ac:dyDescent="0.2">
      <c r="A240" s="174" t="s">
        <v>1550</v>
      </c>
      <c r="B240" s="22" t="s">
        <v>213</v>
      </c>
      <c r="C240" s="27">
        <v>1.3021330622</v>
      </c>
      <c r="D240" s="27" t="str">
        <f t="shared" si="36"/>
        <v>N/A</v>
      </c>
      <c r="E240" s="27">
        <v>0.48820556129999998</v>
      </c>
      <c r="F240" s="27" t="str">
        <f t="shared" si="37"/>
        <v>N/A</v>
      </c>
      <c r="G240" s="27">
        <v>0.47743727679999998</v>
      </c>
      <c r="H240" s="27" t="str">
        <f t="shared" si="38"/>
        <v>N/A</v>
      </c>
      <c r="I240" s="8">
        <v>-62.5</v>
      </c>
      <c r="J240" s="8">
        <v>-2.21</v>
      </c>
      <c r="K240" s="28" t="s">
        <v>734</v>
      </c>
      <c r="L240" s="105" t="str">
        <f t="shared" si="39"/>
        <v>Yes</v>
      </c>
    </row>
    <row r="241" spans="1:12" x14ac:dyDescent="0.2">
      <c r="A241" s="174" t="s">
        <v>1551</v>
      </c>
      <c r="B241" s="22" t="s">
        <v>213</v>
      </c>
      <c r="C241" s="27">
        <v>0.44808513620000001</v>
      </c>
      <c r="D241" s="27" t="str">
        <f t="shared" si="36"/>
        <v>N/A</v>
      </c>
      <c r="E241" s="27">
        <v>0.243011543</v>
      </c>
      <c r="F241" s="27" t="str">
        <f t="shared" si="37"/>
        <v>N/A</v>
      </c>
      <c r="G241" s="27">
        <v>0.1647276339</v>
      </c>
      <c r="H241" s="27" t="str">
        <f t="shared" si="38"/>
        <v>N/A</v>
      </c>
      <c r="I241" s="8">
        <v>-45.8</v>
      </c>
      <c r="J241" s="8">
        <v>-32.200000000000003</v>
      </c>
      <c r="K241" s="28" t="s">
        <v>734</v>
      </c>
      <c r="L241" s="105" t="str">
        <f t="shared" si="39"/>
        <v>No</v>
      </c>
    </row>
    <row r="242" spans="1:12" ht="25.5" x14ac:dyDescent="0.2">
      <c r="A242" s="137" t="s">
        <v>1376</v>
      </c>
      <c r="B242" s="22" t="s">
        <v>213</v>
      </c>
      <c r="C242" s="32">
        <v>483164634</v>
      </c>
      <c r="D242" s="27" t="str">
        <f t="shared" si="36"/>
        <v>N/A</v>
      </c>
      <c r="E242" s="32">
        <v>569476465</v>
      </c>
      <c r="F242" s="27" t="str">
        <f t="shared" si="37"/>
        <v>N/A</v>
      </c>
      <c r="G242" s="32">
        <v>574354029</v>
      </c>
      <c r="H242" s="27" t="str">
        <f t="shared" si="38"/>
        <v>N/A</v>
      </c>
      <c r="I242" s="8">
        <v>17.86</v>
      </c>
      <c r="J242" s="8">
        <v>0.85650000000000004</v>
      </c>
      <c r="K242" s="28" t="s">
        <v>734</v>
      </c>
      <c r="L242" s="105" t="str">
        <f t="shared" si="39"/>
        <v>Yes</v>
      </c>
    </row>
    <row r="243" spans="1:12" x14ac:dyDescent="0.2">
      <c r="A243" s="137" t="s">
        <v>1552</v>
      </c>
      <c r="B243" s="22" t="s">
        <v>213</v>
      </c>
      <c r="C243" s="31">
        <v>22511</v>
      </c>
      <c r="D243" s="31" t="str">
        <f t="shared" si="36"/>
        <v>N/A</v>
      </c>
      <c r="E243" s="31">
        <v>18700</v>
      </c>
      <c r="F243" s="31" t="str">
        <f t="shared" si="37"/>
        <v>N/A</v>
      </c>
      <c r="G243" s="31">
        <v>19061</v>
      </c>
      <c r="H243" s="27" t="str">
        <f t="shared" si="38"/>
        <v>N/A</v>
      </c>
      <c r="I243" s="8">
        <v>-16.899999999999999</v>
      </c>
      <c r="J243" s="8">
        <v>1.93</v>
      </c>
      <c r="K243" s="28" t="s">
        <v>734</v>
      </c>
      <c r="L243" s="105" t="str">
        <f t="shared" si="39"/>
        <v>Yes</v>
      </c>
    </row>
    <row r="244" spans="1:12" ht="25.5" x14ac:dyDescent="0.2">
      <c r="A244" s="137" t="s">
        <v>1553</v>
      </c>
      <c r="B244" s="22" t="s">
        <v>213</v>
      </c>
      <c r="C244" s="32">
        <v>21463.490471000001</v>
      </c>
      <c r="D244" s="27" t="str">
        <f t="shared" si="36"/>
        <v>N/A</v>
      </c>
      <c r="E244" s="32">
        <v>30453.286897999998</v>
      </c>
      <c r="F244" s="27" t="str">
        <f t="shared" si="37"/>
        <v>N/A</v>
      </c>
      <c r="G244" s="32">
        <v>30132.418498999999</v>
      </c>
      <c r="H244" s="27" t="str">
        <f t="shared" si="38"/>
        <v>N/A</v>
      </c>
      <c r="I244" s="8">
        <v>41.88</v>
      </c>
      <c r="J244" s="8">
        <v>-1.05</v>
      </c>
      <c r="K244" s="28" t="s">
        <v>734</v>
      </c>
      <c r="L244" s="105" t="str">
        <f t="shared" si="39"/>
        <v>Yes</v>
      </c>
    </row>
    <row r="245" spans="1:12" ht="25.5" x14ac:dyDescent="0.2">
      <c r="A245" s="175" t="s">
        <v>1554</v>
      </c>
      <c r="B245" s="22" t="s">
        <v>213</v>
      </c>
      <c r="C245" s="32">
        <v>17848.272727</v>
      </c>
      <c r="D245" s="27" t="str">
        <f t="shared" si="36"/>
        <v>N/A</v>
      </c>
      <c r="E245" s="32">
        <v>23930.148671999999</v>
      </c>
      <c r="F245" s="27" t="str">
        <f t="shared" si="37"/>
        <v>N/A</v>
      </c>
      <c r="G245" s="32">
        <v>23042.290624000001</v>
      </c>
      <c r="H245" s="27" t="str">
        <f t="shared" si="38"/>
        <v>N/A</v>
      </c>
      <c r="I245" s="8">
        <v>34.08</v>
      </c>
      <c r="J245" s="8">
        <v>-3.71</v>
      </c>
      <c r="K245" s="28" t="s">
        <v>734</v>
      </c>
      <c r="L245" s="105" t="str">
        <f t="shared" si="39"/>
        <v>Yes</v>
      </c>
    </row>
    <row r="246" spans="1:12" ht="25.5" x14ac:dyDescent="0.2">
      <c r="A246" s="175" t="s">
        <v>1555</v>
      </c>
      <c r="B246" s="22" t="s">
        <v>213</v>
      </c>
      <c r="C246" s="32">
        <v>28232.188674000001</v>
      </c>
      <c r="D246" s="27" t="str">
        <f t="shared" si="36"/>
        <v>N/A</v>
      </c>
      <c r="E246" s="32">
        <v>34564.511791999998</v>
      </c>
      <c r="F246" s="27" t="str">
        <f t="shared" si="37"/>
        <v>N/A</v>
      </c>
      <c r="G246" s="32">
        <v>35133.584804999999</v>
      </c>
      <c r="H246" s="27" t="str">
        <f t="shared" si="38"/>
        <v>N/A</v>
      </c>
      <c r="I246" s="8">
        <v>22.43</v>
      </c>
      <c r="J246" s="8">
        <v>1.6459999999999999</v>
      </c>
      <c r="K246" s="28" t="s">
        <v>734</v>
      </c>
      <c r="L246" s="105" t="str">
        <f t="shared" si="39"/>
        <v>Yes</v>
      </c>
    </row>
    <row r="247" spans="1:12" ht="25.5" x14ac:dyDescent="0.2">
      <c r="A247" s="175" t="s">
        <v>1556</v>
      </c>
      <c r="B247" s="22" t="s">
        <v>213</v>
      </c>
      <c r="C247" s="32">
        <v>1511.2714544999999</v>
      </c>
      <c r="D247" s="27" t="str">
        <f t="shared" si="36"/>
        <v>N/A</v>
      </c>
      <c r="E247" s="32">
        <v>2288.0928853999999</v>
      </c>
      <c r="F247" s="27" t="str">
        <f t="shared" si="37"/>
        <v>N/A</v>
      </c>
      <c r="G247" s="32">
        <v>1708.5487616</v>
      </c>
      <c r="H247" s="27" t="str">
        <f t="shared" si="38"/>
        <v>N/A</v>
      </c>
      <c r="I247" s="8">
        <v>51.4</v>
      </c>
      <c r="J247" s="8">
        <v>-25.3</v>
      </c>
      <c r="K247" s="28" t="s">
        <v>734</v>
      </c>
      <c r="L247" s="105" t="str">
        <f t="shared" si="39"/>
        <v>Yes</v>
      </c>
    </row>
    <row r="248" spans="1:12" ht="25.5" x14ac:dyDescent="0.2">
      <c r="A248" s="175" t="s">
        <v>1557</v>
      </c>
      <c r="B248" s="22" t="s">
        <v>213</v>
      </c>
      <c r="C248" s="32">
        <v>437.42122186</v>
      </c>
      <c r="D248" s="27" t="str">
        <f t="shared" si="36"/>
        <v>N/A</v>
      </c>
      <c r="E248" s="32">
        <v>248.17647059000001</v>
      </c>
      <c r="F248" s="27" t="str">
        <f t="shared" si="37"/>
        <v>N/A</v>
      </c>
      <c r="G248" s="32">
        <v>4589.3571429000003</v>
      </c>
      <c r="H248" s="27" t="str">
        <f t="shared" si="38"/>
        <v>N/A</v>
      </c>
      <c r="I248" s="8">
        <v>-43.3</v>
      </c>
      <c r="J248" s="8">
        <v>1749</v>
      </c>
      <c r="K248" s="28" t="s">
        <v>734</v>
      </c>
      <c r="L248" s="105" t="str">
        <f t="shared" si="39"/>
        <v>No</v>
      </c>
    </row>
    <row r="249" spans="1:12" ht="25.5" x14ac:dyDescent="0.2">
      <c r="A249" s="168" t="s">
        <v>1558</v>
      </c>
      <c r="B249" s="22" t="s">
        <v>213</v>
      </c>
      <c r="C249" s="27">
        <v>3.2118927495</v>
      </c>
      <c r="D249" s="27" t="str">
        <f t="shared" si="36"/>
        <v>N/A</v>
      </c>
      <c r="E249" s="27">
        <v>2.6473190585999999</v>
      </c>
      <c r="F249" s="27" t="str">
        <f t="shared" si="37"/>
        <v>N/A</v>
      </c>
      <c r="G249" s="27">
        <v>2.366191798</v>
      </c>
      <c r="H249" s="27" t="str">
        <f t="shared" si="38"/>
        <v>N/A</v>
      </c>
      <c r="I249" s="8">
        <v>-17.600000000000001</v>
      </c>
      <c r="J249" s="8">
        <v>-10.6</v>
      </c>
      <c r="K249" s="28" t="s">
        <v>734</v>
      </c>
      <c r="L249" s="105" t="str">
        <f t="shared" si="39"/>
        <v>Yes</v>
      </c>
    </row>
    <row r="250" spans="1:12" ht="25.5" x14ac:dyDescent="0.2">
      <c r="A250" s="174" t="s">
        <v>1559</v>
      </c>
      <c r="B250" s="22" t="s">
        <v>213</v>
      </c>
      <c r="C250" s="27">
        <v>6.2321954325000002</v>
      </c>
      <c r="D250" s="27" t="str">
        <f t="shared" si="36"/>
        <v>N/A</v>
      </c>
      <c r="E250" s="27">
        <v>6.6175284667999996</v>
      </c>
      <c r="F250" s="27" t="str">
        <f t="shared" si="37"/>
        <v>N/A</v>
      </c>
      <c r="G250" s="27">
        <v>6.9986254744999998</v>
      </c>
      <c r="H250" s="27" t="str">
        <f t="shared" si="38"/>
        <v>N/A</v>
      </c>
      <c r="I250" s="8">
        <v>6.1829999999999998</v>
      </c>
      <c r="J250" s="8">
        <v>5.7590000000000003</v>
      </c>
      <c r="K250" s="28" t="s">
        <v>734</v>
      </c>
      <c r="L250" s="105" t="str">
        <f t="shared" si="39"/>
        <v>Yes</v>
      </c>
    </row>
    <row r="251" spans="1:12" ht="25.5" x14ac:dyDescent="0.2">
      <c r="A251" s="174" t="s">
        <v>1560</v>
      </c>
      <c r="B251" s="22" t="s">
        <v>213</v>
      </c>
      <c r="C251" s="27">
        <v>11.828900331</v>
      </c>
      <c r="D251" s="27" t="str">
        <f t="shared" si="36"/>
        <v>N/A</v>
      </c>
      <c r="E251" s="27">
        <v>11.059216693</v>
      </c>
      <c r="F251" s="27" t="str">
        <f t="shared" si="37"/>
        <v>N/A</v>
      </c>
      <c r="G251" s="27">
        <v>11.107906079999999</v>
      </c>
      <c r="H251" s="27" t="str">
        <f t="shared" si="38"/>
        <v>N/A</v>
      </c>
      <c r="I251" s="8">
        <v>-6.51</v>
      </c>
      <c r="J251" s="8">
        <v>0.44030000000000002</v>
      </c>
      <c r="K251" s="28" t="s">
        <v>734</v>
      </c>
      <c r="L251" s="105" t="str">
        <f t="shared" si="39"/>
        <v>Yes</v>
      </c>
    </row>
    <row r="252" spans="1:12" ht="25.5" x14ac:dyDescent="0.2">
      <c r="A252" s="174" t="s">
        <v>1561</v>
      </c>
      <c r="B252" s="22" t="s">
        <v>213</v>
      </c>
      <c r="C252" s="27">
        <v>0.99530860499999996</v>
      </c>
      <c r="D252" s="27" t="str">
        <f t="shared" si="36"/>
        <v>N/A</v>
      </c>
      <c r="E252" s="27">
        <v>0.26058229329999999</v>
      </c>
      <c r="F252" s="27" t="str">
        <f t="shared" si="37"/>
        <v>N/A</v>
      </c>
      <c r="G252" s="27">
        <v>0.3078088631</v>
      </c>
      <c r="H252" s="27" t="str">
        <f t="shared" si="38"/>
        <v>N/A</v>
      </c>
      <c r="I252" s="8">
        <v>-73.8</v>
      </c>
      <c r="J252" s="8">
        <v>18.12</v>
      </c>
      <c r="K252" s="28" t="s">
        <v>734</v>
      </c>
      <c r="L252" s="105" t="str">
        <f t="shared" si="39"/>
        <v>Yes</v>
      </c>
    </row>
    <row r="253" spans="1:12" ht="25.5" x14ac:dyDescent="0.2">
      <c r="A253" s="176" t="s">
        <v>1562</v>
      </c>
      <c r="B253" s="113" t="s">
        <v>213</v>
      </c>
      <c r="C253" s="145">
        <v>0.24193485649999999</v>
      </c>
      <c r="D253" s="145" t="str">
        <f t="shared" si="36"/>
        <v>N/A</v>
      </c>
      <c r="E253" s="145">
        <v>1.2750605700000001E-2</v>
      </c>
      <c r="F253" s="145" t="str">
        <f t="shared" si="37"/>
        <v>N/A</v>
      </c>
      <c r="G253" s="145">
        <v>6.8841398999999999E-3</v>
      </c>
      <c r="H253" s="145" t="str">
        <f t="shared" si="38"/>
        <v>N/A</v>
      </c>
      <c r="I253" s="146">
        <v>-94.7</v>
      </c>
      <c r="J253" s="146">
        <v>-46</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5</v>
      </c>
      <c r="D6" s="5" t="s">
        <v>213</v>
      </c>
      <c r="E6" s="15">
        <v>7</v>
      </c>
      <c r="F6" s="5" t="s">
        <v>213</v>
      </c>
      <c r="G6" s="15">
        <v>7</v>
      </c>
      <c r="H6" s="5" t="s">
        <v>213</v>
      </c>
      <c r="I6" s="6" t="s">
        <v>213</v>
      </c>
      <c r="J6" s="6" t="s">
        <v>213</v>
      </c>
      <c r="K6" s="105" t="s">
        <v>213</v>
      </c>
    </row>
    <row r="7" spans="1:11" s="16" customFormat="1" x14ac:dyDescent="0.2">
      <c r="A7" s="103" t="s">
        <v>301</v>
      </c>
      <c r="B7" s="17" t="s">
        <v>213</v>
      </c>
      <c r="C7" s="18">
        <v>153875</v>
      </c>
      <c r="D7" s="19" t="str">
        <f>IF($B7="N/A","N/A",IF(C7&gt;15,"No",IF(C7&lt;-15,"No","Yes")))</f>
        <v>N/A</v>
      </c>
      <c r="E7" s="18">
        <v>144556</v>
      </c>
      <c r="F7" s="19" t="str">
        <f>IF($B7="N/A","N/A",IF(E7&gt;15,"No",IF(E7&lt;-15,"No","Yes")))</f>
        <v>N/A</v>
      </c>
      <c r="G7" s="18">
        <v>133224</v>
      </c>
      <c r="H7" s="19" t="str">
        <f>IF($B7="N/A","N/A",IF(G7&gt;15,"No",IF(G7&lt;-15,"No","Yes")))</f>
        <v>N/A</v>
      </c>
      <c r="I7" s="20">
        <v>-6.06</v>
      </c>
      <c r="J7" s="20">
        <v>-7.84</v>
      </c>
      <c r="K7" s="106" t="str">
        <f t="shared" ref="K7:K24" si="0">IF(J7="Div by 0", "N/A", IF(J7="N/A","N/A", IF(J7&gt;30, "No", IF(J7&lt;-30, "No", "Yes"))))</f>
        <v>Yes</v>
      </c>
    </row>
    <row r="8" spans="1:11" x14ac:dyDescent="0.2">
      <c r="A8" s="102" t="s">
        <v>361</v>
      </c>
      <c r="B8" s="17" t="s">
        <v>213</v>
      </c>
      <c r="C8" s="21">
        <v>72.129325750999996</v>
      </c>
      <c r="D8" s="19" t="str">
        <f>IF($B8="N/A","N/A",IF(C8&gt;15,"No",IF(C8&lt;-15,"No","Yes")))</f>
        <v>N/A</v>
      </c>
      <c r="E8" s="21">
        <v>58.375300920999997</v>
      </c>
      <c r="F8" s="19" t="str">
        <f>IF($B8="N/A","N/A",IF(E8&gt;15,"No",IF(E8&lt;-15,"No","Yes")))</f>
        <v>N/A</v>
      </c>
      <c r="G8" s="21">
        <v>59.454752896999999</v>
      </c>
      <c r="H8" s="19" t="str">
        <f>IF($B8="N/A","N/A",IF(G8&gt;15,"No",IF(G8&lt;-15,"No","Yes")))</f>
        <v>N/A</v>
      </c>
      <c r="I8" s="20">
        <v>-19.100000000000001</v>
      </c>
      <c r="J8" s="20">
        <v>1.849</v>
      </c>
      <c r="K8" s="106" t="str">
        <f t="shared" si="0"/>
        <v>Yes</v>
      </c>
    </row>
    <row r="9" spans="1:11" x14ac:dyDescent="0.2">
      <c r="A9" s="102" t="s">
        <v>302</v>
      </c>
      <c r="B9" s="22" t="s">
        <v>213</v>
      </c>
      <c r="C9" s="5">
        <v>27.870674249</v>
      </c>
      <c r="D9" s="5" t="str">
        <f>IF($B9="N/A","N/A",IF(C9&gt;15,"No",IF(C9&lt;-15,"No","Yes")))</f>
        <v>N/A</v>
      </c>
      <c r="E9" s="5">
        <v>41.624699079000003</v>
      </c>
      <c r="F9" s="5" t="str">
        <f>IF($B9="N/A","N/A",IF(E9&gt;15,"No",IF(E9&lt;-15,"No","Yes")))</f>
        <v>N/A</v>
      </c>
      <c r="G9" s="5">
        <v>40.545247103000001</v>
      </c>
      <c r="H9" s="5" t="str">
        <f>IF($B9="N/A","N/A",IF(G9&gt;15,"No",IF(G9&lt;-15,"No","Yes")))</f>
        <v>N/A</v>
      </c>
      <c r="I9" s="6">
        <v>49.35</v>
      </c>
      <c r="J9" s="6">
        <v>-2.59</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0</v>
      </c>
      <c r="D13" s="5" t="str">
        <f t="shared" si="1"/>
        <v>No</v>
      </c>
      <c r="E13" s="5">
        <v>0</v>
      </c>
      <c r="F13" s="5" t="str">
        <f t="shared" si="2"/>
        <v>No</v>
      </c>
      <c r="G13" s="5">
        <v>0</v>
      </c>
      <c r="H13" s="5" t="str">
        <f t="shared" si="3"/>
        <v>No</v>
      </c>
      <c r="I13" s="6" t="s">
        <v>1748</v>
      </c>
      <c r="J13" s="6" t="s">
        <v>1748</v>
      </c>
      <c r="K13" s="105" t="str">
        <f t="shared" si="0"/>
        <v>N/A</v>
      </c>
    </row>
    <row r="14" spans="1:11" x14ac:dyDescent="0.2">
      <c r="A14" s="103" t="s">
        <v>305</v>
      </c>
      <c r="B14" s="22" t="s">
        <v>213</v>
      </c>
      <c r="C14" s="23">
        <v>110989</v>
      </c>
      <c r="D14" s="5" t="str">
        <f>IF($B14="N/A","N/A",IF(C14&gt;15,"No",IF(C14&lt;-15,"No","Yes")))</f>
        <v>N/A</v>
      </c>
      <c r="E14" s="23">
        <v>84385</v>
      </c>
      <c r="F14" s="5" t="str">
        <f>IF($B14="N/A","N/A",IF(E14&gt;15,"No",IF(E14&lt;-15,"No","Yes")))</f>
        <v>N/A</v>
      </c>
      <c r="G14" s="23">
        <v>79208</v>
      </c>
      <c r="H14" s="5" t="str">
        <f>IF($B14="N/A","N/A",IF(G14&gt;15,"No",IF(G14&lt;-15,"No","Yes")))</f>
        <v>N/A</v>
      </c>
      <c r="I14" s="6">
        <v>-24</v>
      </c>
      <c r="J14" s="6">
        <v>-6.13</v>
      </c>
      <c r="K14" s="105" t="str">
        <f t="shared" si="0"/>
        <v>Yes</v>
      </c>
    </row>
    <row r="15" spans="1:11" x14ac:dyDescent="0.2">
      <c r="A15" s="102" t="s">
        <v>432</v>
      </c>
      <c r="B15" s="22" t="s">
        <v>215</v>
      </c>
      <c r="C15" s="5">
        <v>20.426348557000001</v>
      </c>
      <c r="D15" s="5" t="str">
        <f>IF($B15="N/A","N/A",IF(C15&gt;20,"No",IF(C15&lt;5,"No","Yes")))</f>
        <v>No</v>
      </c>
      <c r="E15" s="5">
        <v>19.712034128999999</v>
      </c>
      <c r="F15" s="5" t="str">
        <f>IF($B15="N/A","N/A",IF(E15&gt;20,"No",IF(E15&lt;5,"No","Yes")))</f>
        <v>Yes</v>
      </c>
      <c r="G15" s="5">
        <v>17.741894758000001</v>
      </c>
      <c r="H15" s="5" t="str">
        <f>IF($B15="N/A","N/A",IF(G15&gt;20,"No",IF(G15&lt;5,"No","Yes")))</f>
        <v>Yes</v>
      </c>
      <c r="I15" s="6">
        <v>-3.5</v>
      </c>
      <c r="J15" s="6">
        <v>-9.99</v>
      </c>
      <c r="K15" s="105" t="str">
        <f t="shared" si="0"/>
        <v>Yes</v>
      </c>
    </row>
    <row r="16" spans="1:11" x14ac:dyDescent="0.2">
      <c r="A16" s="102" t="s">
        <v>433</v>
      </c>
      <c r="B16" s="22" t="s">
        <v>213</v>
      </c>
      <c r="C16" s="5">
        <v>79.573651443000003</v>
      </c>
      <c r="D16" s="5" t="str">
        <f>IF($B16="N/A","N/A",IF(C16&gt;15,"No",IF(C16&lt;-15,"No","Yes")))</f>
        <v>N/A</v>
      </c>
      <c r="E16" s="5">
        <v>80.287965870999997</v>
      </c>
      <c r="F16" s="5" t="str">
        <f>IF($B16="N/A","N/A",IF(E16&gt;15,"No",IF(E16&lt;-15,"No","Yes")))</f>
        <v>N/A</v>
      </c>
      <c r="G16" s="5">
        <v>82.258105241999999</v>
      </c>
      <c r="H16" s="5" t="str">
        <f>IF($B16="N/A","N/A",IF(G16&gt;15,"No",IF(G16&lt;-15,"No","Yes")))</f>
        <v>N/A</v>
      </c>
      <c r="I16" s="6">
        <v>0.89770000000000005</v>
      </c>
      <c r="J16" s="6">
        <v>2.4540000000000002</v>
      </c>
      <c r="K16" s="105" t="str">
        <f t="shared" si="0"/>
        <v>Yes</v>
      </c>
    </row>
    <row r="17" spans="1:11" x14ac:dyDescent="0.2">
      <c r="A17" s="102" t="s">
        <v>434</v>
      </c>
      <c r="B17" s="22" t="s">
        <v>213</v>
      </c>
      <c r="C17" s="5">
        <v>4.7274955176000004</v>
      </c>
      <c r="D17" s="5" t="str">
        <f>IF($B17="N/A","N/A",IF(C17&gt;15,"No",IF(C17&lt;-15,"No","Yes")))</f>
        <v>N/A</v>
      </c>
      <c r="E17" s="5">
        <v>2.5051845707</v>
      </c>
      <c r="F17" s="5" t="str">
        <f>IF($B17="N/A","N/A",IF(E17&gt;15,"No",IF(E17&lt;-15,"No","Yes")))</f>
        <v>N/A</v>
      </c>
      <c r="G17" s="5">
        <v>2.4113725885999999</v>
      </c>
      <c r="H17" s="5" t="str">
        <f>IF($B17="N/A","N/A",IF(G17&gt;15,"No",IF(G17&lt;-15,"No","Yes")))</f>
        <v>N/A</v>
      </c>
      <c r="I17" s="6">
        <v>-47</v>
      </c>
      <c r="J17" s="6">
        <v>-3.74</v>
      </c>
      <c r="K17" s="105" t="str">
        <f t="shared" si="0"/>
        <v>Yes</v>
      </c>
    </row>
    <row r="18" spans="1:11" x14ac:dyDescent="0.2">
      <c r="A18" s="102" t="s">
        <v>814</v>
      </c>
      <c r="B18" s="22" t="s">
        <v>213</v>
      </c>
      <c r="C18" s="64">
        <v>4798.5925291000003</v>
      </c>
      <c r="D18" s="5" t="str">
        <f>IF($B18="N/A","N/A",IF(C18&gt;15,"No",IF(C18&lt;-15,"No","Yes")))</f>
        <v>N/A</v>
      </c>
      <c r="E18" s="64">
        <v>7214.0865658000002</v>
      </c>
      <c r="F18" s="5" t="str">
        <f>IF($B18="N/A","N/A",IF(E18&gt;15,"No",IF(E18&lt;-15,"No","Yes")))</f>
        <v>N/A</v>
      </c>
      <c r="G18" s="64">
        <v>8727.9617801000004</v>
      </c>
      <c r="H18" s="5" t="str">
        <f>IF($B18="N/A","N/A",IF(G18&gt;15,"No",IF(G18&lt;-15,"No","Yes")))</f>
        <v>N/A</v>
      </c>
      <c r="I18" s="6">
        <v>50.34</v>
      </c>
      <c r="J18" s="6">
        <v>20.98</v>
      </c>
      <c r="K18" s="105" t="str">
        <f t="shared" si="0"/>
        <v>Yes</v>
      </c>
    </row>
    <row r="19" spans="1:11" x14ac:dyDescent="0.2">
      <c r="A19" s="104" t="s">
        <v>306</v>
      </c>
      <c r="B19" s="22" t="s">
        <v>213</v>
      </c>
      <c r="C19" s="23">
        <v>2745</v>
      </c>
      <c r="D19" s="22" t="s">
        <v>213</v>
      </c>
      <c r="E19" s="23">
        <v>2141</v>
      </c>
      <c r="F19" s="22" t="s">
        <v>213</v>
      </c>
      <c r="G19" s="23">
        <v>2161</v>
      </c>
      <c r="H19" s="5" t="str">
        <f>IF($B19="N/A","N/A",IF(G19&gt;15,"No",IF(G19&lt;-15,"No","Yes")))</f>
        <v>N/A</v>
      </c>
      <c r="I19" s="6">
        <v>-22</v>
      </c>
      <c r="J19" s="6">
        <v>0.93410000000000004</v>
      </c>
      <c r="K19" s="105" t="str">
        <f t="shared" si="0"/>
        <v>Yes</v>
      </c>
    </row>
    <row r="20" spans="1:11" x14ac:dyDescent="0.2">
      <c r="A20" s="104" t="s">
        <v>346</v>
      </c>
      <c r="B20" s="22" t="s">
        <v>213</v>
      </c>
      <c r="C20" s="4">
        <v>1.7839155158</v>
      </c>
      <c r="D20" s="22" t="s">
        <v>213</v>
      </c>
      <c r="E20" s="4">
        <v>1.4810869144000001</v>
      </c>
      <c r="F20" s="22" t="s">
        <v>213</v>
      </c>
      <c r="G20" s="4">
        <v>1.6220801057000001</v>
      </c>
      <c r="H20" s="5" t="str">
        <f>IF($B20="N/A","N/A",IF(G20&gt;15,"No",IF(G20&lt;-15,"No","Yes")))</f>
        <v>N/A</v>
      </c>
      <c r="I20" s="6">
        <v>-17</v>
      </c>
      <c r="J20" s="6">
        <v>9.52</v>
      </c>
      <c r="K20" s="105" t="str">
        <f t="shared" si="0"/>
        <v>Yes</v>
      </c>
    </row>
    <row r="21" spans="1:11" ht="25.5" x14ac:dyDescent="0.2">
      <c r="A21" s="104" t="s">
        <v>815</v>
      </c>
      <c r="B21" s="22" t="s">
        <v>213</v>
      </c>
      <c r="C21" s="24">
        <v>4333.6083789000004</v>
      </c>
      <c r="D21" s="5" t="str">
        <f>IF($B21="N/A","N/A",IF(C21&gt;60,"No",IF(C21&lt;15,"No","Yes")))</f>
        <v>N/A</v>
      </c>
      <c r="E21" s="24">
        <v>6690.7062120999999</v>
      </c>
      <c r="F21" s="5" t="str">
        <f>IF($B21="N/A","N/A",IF(E21&gt;60,"No",IF(E21&lt;15,"No","Yes")))</f>
        <v>N/A</v>
      </c>
      <c r="G21" s="24">
        <v>6530.732994</v>
      </c>
      <c r="H21" s="5" t="str">
        <f>IF($B21="N/A","N/A",IF(G21&gt;60,"No",IF(G21&lt;15,"No","Yes")))</f>
        <v>N/A</v>
      </c>
      <c r="I21" s="6">
        <v>54.39</v>
      </c>
      <c r="J21" s="6">
        <v>-2.39</v>
      </c>
      <c r="K21" s="105" t="str">
        <f t="shared" si="0"/>
        <v>Yes</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0</v>
      </c>
      <c r="J22" s="6">
        <v>0</v>
      </c>
      <c r="K22" s="105" t="str">
        <f t="shared" si="0"/>
        <v>Yes</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88318</v>
      </c>
      <c r="D6" s="5" t="str">
        <f>IF($B6="N/A","N/A",IF(C6&gt;15,"No",IF(C6&lt;-15,"No","Yes")))</f>
        <v>N/A</v>
      </c>
      <c r="E6" s="23">
        <v>67751</v>
      </c>
      <c r="F6" s="5" t="str">
        <f>IF($B6="N/A","N/A",IF(E6&gt;15,"No",IF(E6&lt;-15,"No","Yes")))</f>
        <v>N/A</v>
      </c>
      <c r="G6" s="23">
        <v>65155</v>
      </c>
      <c r="H6" s="5" t="str">
        <f>IF($B6="N/A","N/A",IF(G6&gt;15,"No",IF(G6&lt;-15,"No","Yes")))</f>
        <v>N/A</v>
      </c>
      <c r="I6" s="6">
        <v>-23.3</v>
      </c>
      <c r="J6" s="6">
        <v>-3.83</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5725.6077923000003</v>
      </c>
      <c r="D9" s="5" t="str">
        <f>IF($B9="N/A","N/A",IF(C9&gt;7000,"No",IF(C9&lt;2000,"No","Yes")))</f>
        <v>Yes</v>
      </c>
      <c r="E9" s="64">
        <v>6330.0448849000004</v>
      </c>
      <c r="F9" s="5" t="str">
        <f>IF($B9="N/A","N/A",IF(E9&gt;7000,"No",IF(E9&lt;2000,"No","Yes")))</f>
        <v>Yes</v>
      </c>
      <c r="G9" s="64">
        <v>6522.3469880000002</v>
      </c>
      <c r="H9" s="5" t="str">
        <f>IF($B9="N/A","N/A",IF(G9&gt;7000,"No",IF(G9&lt;2000,"No","Yes")))</f>
        <v>Yes</v>
      </c>
      <c r="I9" s="6">
        <v>10.56</v>
      </c>
      <c r="J9" s="6">
        <v>3.0379999999999998</v>
      </c>
      <c r="K9" s="105" t="str">
        <f t="shared" si="0"/>
        <v>Yes</v>
      </c>
    </row>
    <row r="10" spans="1:11" x14ac:dyDescent="0.2">
      <c r="A10" s="101" t="s">
        <v>820</v>
      </c>
      <c r="B10" s="22" t="s">
        <v>213</v>
      </c>
      <c r="C10" s="64">
        <v>1166.3223776</v>
      </c>
      <c r="D10" s="5" t="str">
        <f>IF($B10="N/A","N/A",IF(C10&gt;15,"No",IF(C10&lt;-15,"No","Yes")))</f>
        <v>N/A</v>
      </c>
      <c r="E10" s="64">
        <v>1173.0462198</v>
      </c>
      <c r="F10" s="5" t="str">
        <f>IF($B10="N/A","N/A",IF(E10&gt;15,"No",IF(E10&lt;-15,"No","Yes")))</f>
        <v>N/A</v>
      </c>
      <c r="G10" s="64">
        <v>1216.7017909000001</v>
      </c>
      <c r="H10" s="5" t="str">
        <f>IF($B10="N/A","N/A",IF(G10&gt;15,"No",IF(G10&lt;-15,"No","Yes")))</f>
        <v>N/A</v>
      </c>
      <c r="I10" s="6">
        <v>0.57650000000000001</v>
      </c>
      <c r="J10" s="6">
        <v>3.722</v>
      </c>
      <c r="K10" s="105" t="str">
        <f t="shared" si="0"/>
        <v>Yes</v>
      </c>
    </row>
    <row r="11" spans="1:11" x14ac:dyDescent="0.2">
      <c r="A11" s="101" t="s">
        <v>309</v>
      </c>
      <c r="B11" s="22" t="s">
        <v>219</v>
      </c>
      <c r="C11" s="5">
        <v>0.25136438779999998</v>
      </c>
      <c r="D11" s="5" t="str">
        <f>IF($B11="N/A","N/A",IF(C11&gt;10,"No",IF(C11&lt;=0,"No","Yes")))</f>
        <v>Yes</v>
      </c>
      <c r="E11" s="5">
        <v>0.33652639810000001</v>
      </c>
      <c r="F11" s="5" t="str">
        <f>IF($B11="N/A","N/A",IF(E11&gt;10,"No",IF(E11&lt;=0,"No","Yes")))</f>
        <v>Yes</v>
      </c>
      <c r="G11" s="5">
        <v>0.35300437420000003</v>
      </c>
      <c r="H11" s="5" t="str">
        <f>IF($B11="N/A","N/A",IF(G11&gt;10,"No",IF(G11&lt;=0,"No","Yes")))</f>
        <v>Yes</v>
      </c>
      <c r="I11" s="6">
        <v>33.880000000000003</v>
      </c>
      <c r="J11" s="6">
        <v>4.8959999999999999</v>
      </c>
      <c r="K11" s="105" t="str">
        <f t="shared" si="0"/>
        <v>Yes</v>
      </c>
    </row>
    <row r="12" spans="1:11" x14ac:dyDescent="0.2">
      <c r="A12" s="101" t="s">
        <v>821</v>
      </c>
      <c r="B12" s="22" t="s">
        <v>213</v>
      </c>
      <c r="C12" s="64">
        <v>3512.5945946000002</v>
      </c>
      <c r="D12" s="5" t="str">
        <f>IF($B12="N/A","N/A",IF(C12&gt;15,"No",IF(C12&lt;-15,"No","Yes")))</f>
        <v>N/A</v>
      </c>
      <c r="E12" s="64">
        <v>3181.3771929999998</v>
      </c>
      <c r="F12" s="5" t="str">
        <f>IF($B12="N/A","N/A",IF(E12&gt;15,"No",IF(E12&lt;-15,"No","Yes")))</f>
        <v>N/A</v>
      </c>
      <c r="G12" s="64">
        <v>3430.0913043</v>
      </c>
      <c r="H12" s="5" t="str">
        <f>IF($B12="N/A","N/A",IF(G12&gt;15,"No",IF(G12&lt;-15,"No","Yes")))</f>
        <v>N/A</v>
      </c>
      <c r="I12" s="6">
        <v>-9.43</v>
      </c>
      <c r="J12" s="6">
        <v>7.8179999999999996</v>
      </c>
      <c r="K12" s="105" t="str">
        <f t="shared" si="0"/>
        <v>Yes</v>
      </c>
    </row>
    <row r="13" spans="1:11" x14ac:dyDescent="0.2">
      <c r="A13" s="101" t="s">
        <v>310</v>
      </c>
      <c r="B13" s="22"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105" t="str">
        <f t="shared" si="0"/>
        <v>Yes</v>
      </c>
    </row>
    <row r="14" spans="1:11" x14ac:dyDescent="0.2">
      <c r="A14" s="101" t="s">
        <v>822</v>
      </c>
      <c r="B14" s="22" t="s">
        <v>220</v>
      </c>
      <c r="C14" s="4">
        <v>1.1562308929</v>
      </c>
      <c r="D14" s="5" t="str">
        <f>IF($B14="N/A","N/A",IF(C14&gt;1,"Yes","No"))</f>
        <v>Yes</v>
      </c>
      <c r="E14" s="4">
        <v>1.1699015513</v>
      </c>
      <c r="F14" s="5" t="str">
        <f>IF($B14="N/A","N/A",IF(E14&gt;1,"Yes","No"))</f>
        <v>Yes</v>
      </c>
      <c r="G14" s="4">
        <v>1.168889571</v>
      </c>
      <c r="H14" s="5" t="str">
        <f>IF($B14="N/A","N/A",IF(G14&gt;1,"Yes","No"))</f>
        <v>Yes</v>
      </c>
      <c r="I14" s="6">
        <v>1.1819999999999999</v>
      </c>
      <c r="J14" s="6">
        <v>-8.6999999999999994E-2</v>
      </c>
      <c r="K14" s="105" t="str">
        <f t="shared" si="0"/>
        <v>Yes</v>
      </c>
    </row>
    <row r="15" spans="1:11" x14ac:dyDescent="0.2">
      <c r="A15" s="101" t="s">
        <v>311</v>
      </c>
      <c r="B15" s="22" t="s">
        <v>214</v>
      </c>
      <c r="C15" s="4">
        <v>95.866074866000005</v>
      </c>
      <c r="D15" s="5" t="str">
        <f>IF($B15="N/A","N/A",IF(C15&gt;100,"No",IF(C15&lt;95,"No","Yes")))</f>
        <v>Yes</v>
      </c>
      <c r="E15" s="4">
        <v>99.893728506000002</v>
      </c>
      <c r="F15" s="5" t="str">
        <f>IF($B15="N/A","N/A",IF(E15&gt;100,"No",IF(E15&lt;95,"No","Yes")))</f>
        <v>Yes</v>
      </c>
      <c r="G15" s="4">
        <v>99.914051108999999</v>
      </c>
      <c r="H15" s="5" t="str">
        <f>IF($B15="N/A","N/A",IF(G15&gt;100,"No",IF(G15&lt;95,"No","Yes")))</f>
        <v>Yes</v>
      </c>
      <c r="I15" s="6">
        <v>4.2009999999999996</v>
      </c>
      <c r="J15" s="6">
        <v>2.0299999999999999E-2</v>
      </c>
      <c r="K15" s="105" t="str">
        <f t="shared" si="0"/>
        <v>Yes</v>
      </c>
    </row>
    <row r="16" spans="1:11" x14ac:dyDescent="0.2">
      <c r="A16" s="101" t="s">
        <v>823</v>
      </c>
      <c r="B16" s="22" t="s">
        <v>221</v>
      </c>
      <c r="C16" s="4">
        <v>11.168920594999999</v>
      </c>
      <c r="D16" s="5" t="str">
        <f>IF($B16="N/A","N/A",IF(C16&gt;3,"Yes","No"))</f>
        <v>Yes</v>
      </c>
      <c r="E16" s="4">
        <v>11.617577091999999</v>
      </c>
      <c r="F16" s="5" t="str">
        <f>IF($B16="N/A","N/A",IF(E16&gt;3,"Yes","No"))</f>
        <v>Yes</v>
      </c>
      <c r="G16" s="4">
        <v>11.563756740000001</v>
      </c>
      <c r="H16" s="5" t="str">
        <f>IF($B16="N/A","N/A",IF(G16&gt;3,"Yes","No"))</f>
        <v>Yes</v>
      </c>
      <c r="I16" s="6">
        <v>4.0170000000000003</v>
      </c>
      <c r="J16" s="6">
        <v>-0.46300000000000002</v>
      </c>
      <c r="K16" s="105" t="str">
        <f t="shared" si="0"/>
        <v>Yes</v>
      </c>
    </row>
    <row r="17" spans="1:11" x14ac:dyDescent="0.2">
      <c r="A17" s="101" t="s">
        <v>824</v>
      </c>
      <c r="B17" s="22" t="s">
        <v>222</v>
      </c>
      <c r="C17" s="4">
        <v>4.8813244552999997</v>
      </c>
      <c r="D17" s="5" t="str">
        <f>IF($B17="N/A","N/A",IF(C17&gt;=8,"No",IF(C17&lt;2,"No","Yes")))</f>
        <v>Yes</v>
      </c>
      <c r="E17" s="4">
        <v>5.3797806545000002</v>
      </c>
      <c r="F17" s="5" t="str">
        <f>IF($B17="N/A","N/A",IF(E17&gt;=8,"No",IF(E17&lt;2,"No","Yes")))</f>
        <v>Yes</v>
      </c>
      <c r="G17" s="4">
        <v>5.3458639691999998</v>
      </c>
      <c r="H17" s="5" t="str">
        <f>IF($B17="N/A","N/A",IF(G17&gt;=8,"No",IF(G17&lt;2,"No","Yes")))</f>
        <v>Yes</v>
      </c>
      <c r="I17" s="6">
        <v>10.210000000000001</v>
      </c>
      <c r="J17" s="6">
        <v>-0.63</v>
      </c>
      <c r="K17" s="105" t="str">
        <f t="shared" si="0"/>
        <v>Yes</v>
      </c>
    </row>
    <row r="18" spans="1:11" x14ac:dyDescent="0.2">
      <c r="A18" s="101" t="s">
        <v>825</v>
      </c>
      <c r="B18" s="22" t="s">
        <v>222</v>
      </c>
      <c r="C18" s="4">
        <v>4.9091125252000003</v>
      </c>
      <c r="D18" s="5" t="str">
        <f>IF($B18="N/A","N/A",IF(C18&gt;=8,"No",IF(C18&lt;2,"No","Yes")))</f>
        <v>Yes</v>
      </c>
      <c r="E18" s="4">
        <v>5.3962450739000003</v>
      </c>
      <c r="F18" s="5" t="str">
        <f>IF($B18="N/A","N/A",IF(E18&gt;=8,"No",IF(E18&lt;2,"No","Yes")))</f>
        <v>Yes</v>
      </c>
      <c r="G18" s="4">
        <v>5.3606783822999997</v>
      </c>
      <c r="H18" s="5" t="str">
        <f>IF($B18="N/A","N/A",IF(G18&gt;=8,"No",IF(G18&lt;2,"No","Yes")))</f>
        <v>Yes</v>
      </c>
      <c r="I18" s="6">
        <v>9.923</v>
      </c>
      <c r="J18" s="6">
        <v>-0.65900000000000003</v>
      </c>
      <c r="K18" s="105" t="str">
        <f t="shared" si="0"/>
        <v>Yes</v>
      </c>
    </row>
    <row r="19" spans="1:11" x14ac:dyDescent="0.2">
      <c r="A19" s="101" t="s">
        <v>312</v>
      </c>
      <c r="B19" s="22" t="s">
        <v>223</v>
      </c>
      <c r="C19" s="4">
        <v>100</v>
      </c>
      <c r="D19" s="5" t="str">
        <f>IF(OR($B19="N/A",$C19="N/A"),"N/A",IF(C19&gt;100,"No",IF(C19&lt;98,"No","Yes")))</f>
        <v>Yes</v>
      </c>
      <c r="E19" s="4">
        <v>99.955720210999999</v>
      </c>
      <c r="F19" s="5" t="str">
        <f>IF(OR($B19="N/A",$E19="N/A"),"N/A",IF(E19&gt;100,"No",IF(E19&lt;98,"No","Yes")))</f>
        <v>Yes</v>
      </c>
      <c r="G19" s="4">
        <v>99.576394750999995</v>
      </c>
      <c r="H19" s="5" t="str">
        <f>IF($B19="N/A","N/A",IF(G19&gt;100,"No",IF(G19&lt;98,"No","Yes")))</f>
        <v>Yes</v>
      </c>
      <c r="I19" s="6">
        <v>-4.3999999999999997E-2</v>
      </c>
      <c r="J19" s="6">
        <v>-0.379</v>
      </c>
      <c r="K19" s="105" t="str">
        <f t="shared" si="0"/>
        <v>Yes</v>
      </c>
    </row>
    <row r="20" spans="1:11" x14ac:dyDescent="0.2">
      <c r="A20" s="101" t="s">
        <v>31</v>
      </c>
      <c r="B20" s="38" t="s">
        <v>214</v>
      </c>
      <c r="C20" s="4">
        <v>98.521252746000002</v>
      </c>
      <c r="D20" s="5" t="str">
        <f>IF($B20="N/A","N/A",IF(C20&gt;100,"No",IF(C20&lt;95,"No","Yes")))</f>
        <v>Yes</v>
      </c>
      <c r="E20" s="4">
        <v>98.743929979000001</v>
      </c>
      <c r="F20" s="5" t="str">
        <f>IF($B20="N/A","N/A",IF(E20&gt;100,"No",IF(E20&lt;95,"No","Yes")))</f>
        <v>Yes</v>
      </c>
      <c r="G20" s="4">
        <v>98.307113806000004</v>
      </c>
      <c r="H20" s="5" t="str">
        <f>IF($B20="N/A","N/A",IF(G20&gt;100,"No",IF(G20&lt;95,"No","Yes")))</f>
        <v>Yes</v>
      </c>
      <c r="I20" s="6">
        <v>0.22600000000000001</v>
      </c>
      <c r="J20" s="6">
        <v>-0.442</v>
      </c>
      <c r="K20" s="105" t="str">
        <f t="shared" si="0"/>
        <v>Yes</v>
      </c>
    </row>
    <row r="21" spans="1:11" x14ac:dyDescent="0.2">
      <c r="A21" s="101" t="s">
        <v>313</v>
      </c>
      <c r="B21" s="22" t="s">
        <v>214</v>
      </c>
      <c r="C21" s="4">
        <v>98.445390520999993</v>
      </c>
      <c r="D21" s="5" t="str">
        <f>IF($B21="N/A","N/A",IF(C21&gt;100,"No",IF(C21&lt;95,"No","Yes")))</f>
        <v>Yes</v>
      </c>
      <c r="E21" s="4">
        <v>97.834718307000003</v>
      </c>
      <c r="F21" s="5" t="str">
        <f>IF($B21="N/A","N/A",IF(E21&gt;100,"No",IF(E21&lt;95,"No","Yes")))</f>
        <v>Yes</v>
      </c>
      <c r="G21" s="4">
        <v>97.614918271999997</v>
      </c>
      <c r="H21" s="5" t="str">
        <f>IF($B21="N/A","N/A",IF(G21&gt;100,"No",IF(G21&lt;95,"No","Yes")))</f>
        <v>Yes</v>
      </c>
      <c r="I21" s="6">
        <v>-0.62</v>
      </c>
      <c r="J21" s="6">
        <v>-0.22500000000000001</v>
      </c>
      <c r="K21" s="105" t="str">
        <f t="shared" si="0"/>
        <v>Yes</v>
      </c>
    </row>
    <row r="22" spans="1:11" x14ac:dyDescent="0.2">
      <c r="A22" s="101" t="s">
        <v>1682</v>
      </c>
      <c r="B22" s="22" t="s">
        <v>224</v>
      </c>
      <c r="C22" s="4">
        <v>1.3485359723000001</v>
      </c>
      <c r="D22" s="5" t="str">
        <f>IF($B22="N/A","N/A",IF(C22&gt;5,"No",IF(C22&lt;=0,"No","Yes")))</f>
        <v>Yes</v>
      </c>
      <c r="E22" s="4">
        <v>2.0339183185</v>
      </c>
      <c r="F22" s="5" t="str">
        <f>IF($B22="N/A","N/A",IF(E22&gt;5,"No",IF(E22&lt;=0,"No","Yes")))</f>
        <v>Yes</v>
      </c>
      <c r="G22" s="4">
        <v>2.3083416468000002</v>
      </c>
      <c r="H22" s="5" t="str">
        <f>IF($B22="N/A","N/A",IF(G22&gt;5,"No",IF(G22&lt;=0,"No","Yes")))</f>
        <v>Yes</v>
      </c>
      <c r="I22" s="6">
        <v>50.82</v>
      </c>
      <c r="J22" s="6">
        <v>13.49</v>
      </c>
      <c r="K22" s="105" t="str">
        <f t="shared" si="0"/>
        <v>Yes</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3.8325596141</v>
      </c>
      <c r="D24" s="5" t="str">
        <f>IF($B24="N/A","N/A",IF(C24&gt;=2,"Yes","No"))</f>
        <v>Yes</v>
      </c>
      <c r="E24" s="4">
        <v>4.0156307656000001</v>
      </c>
      <c r="F24" s="5" t="str">
        <f>IF($B24="N/A","N/A",IF(E24&gt;=2,"Yes","No"))</f>
        <v>Yes</v>
      </c>
      <c r="G24" s="4">
        <v>4.0955260533000004</v>
      </c>
      <c r="H24" s="5" t="str">
        <f>IF($B24="N/A","N/A",IF(G24&gt;=2,"Yes","No"))</f>
        <v>Yes</v>
      </c>
      <c r="I24" s="6">
        <v>4.7770000000000001</v>
      </c>
      <c r="J24" s="6">
        <v>1.99</v>
      </c>
      <c r="K24" s="105" t="str">
        <f t="shared" si="0"/>
        <v>Yes</v>
      </c>
    </row>
    <row r="25" spans="1:11" x14ac:dyDescent="0.2">
      <c r="A25" s="101" t="s">
        <v>827</v>
      </c>
      <c r="B25" s="22" t="s">
        <v>226</v>
      </c>
      <c r="C25" s="4">
        <v>6.3905432640999997</v>
      </c>
      <c r="D25" s="5" t="str">
        <f>IF($B25="N/A","N/A",IF(C25&gt;30,"No",IF(C25&lt;5,"No","Yes")))</f>
        <v>Yes</v>
      </c>
      <c r="E25" s="4">
        <v>6.2301663443999997</v>
      </c>
      <c r="F25" s="5" t="str">
        <f>IF($B25="N/A","N/A",IF(E25&gt;30,"No",IF(E25&lt;5,"No","Yes")))</f>
        <v>Yes</v>
      </c>
      <c r="G25" s="4">
        <v>5.4193845444999997</v>
      </c>
      <c r="H25" s="5" t="str">
        <f>IF($B25="N/A","N/A",IF(G25&gt;30,"No",IF(G25&lt;5,"No","Yes")))</f>
        <v>Yes</v>
      </c>
      <c r="I25" s="6">
        <v>-2.5099999999999998</v>
      </c>
      <c r="J25" s="6">
        <v>-13</v>
      </c>
      <c r="K25" s="105" t="str">
        <f t="shared" si="0"/>
        <v>Yes</v>
      </c>
    </row>
    <row r="26" spans="1:11" x14ac:dyDescent="0.2">
      <c r="A26" s="101" t="s">
        <v>828</v>
      </c>
      <c r="B26" s="22" t="s">
        <v>227</v>
      </c>
      <c r="C26" s="4">
        <v>21.355782513000001</v>
      </c>
      <c r="D26" s="5" t="str">
        <f>IF($B26="N/A","N/A",IF(C26&gt;75,"No",IF(C26&lt;15,"No","Yes")))</f>
        <v>Yes</v>
      </c>
      <c r="E26" s="4">
        <v>20.855780725999999</v>
      </c>
      <c r="F26" s="5" t="str">
        <f>IF($B26="N/A","N/A",IF(E26&gt;75,"No",IF(E26&lt;15,"No","Yes")))</f>
        <v>Yes</v>
      </c>
      <c r="G26" s="4">
        <v>20.713682757000001</v>
      </c>
      <c r="H26" s="5" t="str">
        <f>IF($B26="N/A","N/A",IF(G26&gt;75,"No",IF(G26&lt;15,"No","Yes")))</f>
        <v>Yes</v>
      </c>
      <c r="I26" s="6">
        <v>-2.34</v>
      </c>
      <c r="J26" s="6">
        <v>-0.68100000000000005</v>
      </c>
      <c r="K26" s="105" t="str">
        <f t="shared" si="0"/>
        <v>Yes</v>
      </c>
    </row>
    <row r="27" spans="1:11" x14ac:dyDescent="0.2">
      <c r="A27" s="101" t="s">
        <v>829</v>
      </c>
      <c r="B27" s="22" t="s">
        <v>228</v>
      </c>
      <c r="C27" s="4">
        <v>72.253674223000004</v>
      </c>
      <c r="D27" s="5" t="str">
        <f>IF($B27="N/A","N/A",IF(C27&gt;70,"No",IF(C27&lt;25,"No","Yes")))</f>
        <v>No</v>
      </c>
      <c r="E27" s="4">
        <v>72.914052928999993</v>
      </c>
      <c r="F27" s="5" t="str">
        <f>IF($B27="N/A","N/A",IF(E27&gt;70,"No",IF(E27&lt;25,"No","Yes")))</f>
        <v>No</v>
      </c>
      <c r="G27" s="4">
        <v>73.866932699000003</v>
      </c>
      <c r="H27" s="5" t="str">
        <f>IF($B27="N/A","N/A",IF(G27&gt;70,"No",IF(G27&lt;25,"No","Yes")))</f>
        <v>No</v>
      </c>
      <c r="I27" s="6">
        <v>0.91400000000000003</v>
      </c>
      <c r="J27" s="6">
        <v>1.3069999999999999</v>
      </c>
      <c r="K27" s="105" t="str">
        <f t="shared" si="0"/>
        <v>Yes</v>
      </c>
    </row>
    <row r="28" spans="1:11" x14ac:dyDescent="0.2">
      <c r="A28" s="101" t="s">
        <v>318</v>
      </c>
      <c r="B28" s="22" t="s">
        <v>229</v>
      </c>
      <c r="C28" s="4">
        <v>58.759256323999999</v>
      </c>
      <c r="D28" s="5" t="str">
        <f>IF($B28="N/A","N/A",IF(C28&gt;70,"No",IF(C28&lt;35,"No","Yes")))</f>
        <v>Yes</v>
      </c>
      <c r="E28" s="4">
        <v>62.759221265999997</v>
      </c>
      <c r="F28" s="5" t="str">
        <f>IF($B28="N/A","N/A",IF(E28&gt;70,"No",IF(E28&lt;35,"No","Yes")))</f>
        <v>Yes</v>
      </c>
      <c r="G28" s="4">
        <v>63.055790039000001</v>
      </c>
      <c r="H28" s="5" t="str">
        <f>IF($B28="N/A","N/A",IF(G28&gt;70,"No",IF(G28&lt;35,"No","Yes")))</f>
        <v>Yes</v>
      </c>
      <c r="I28" s="6">
        <v>6.8070000000000004</v>
      </c>
      <c r="J28" s="6">
        <v>0.47260000000000002</v>
      </c>
      <c r="K28" s="105" t="str">
        <f t="shared" si="0"/>
        <v>Yes</v>
      </c>
    </row>
    <row r="29" spans="1:11" x14ac:dyDescent="0.2">
      <c r="A29" s="101" t="s">
        <v>830</v>
      </c>
      <c r="B29" s="22" t="s">
        <v>220</v>
      </c>
      <c r="C29" s="4">
        <v>2.0268041236999998</v>
      </c>
      <c r="D29" s="5" t="str">
        <f>IF($B29="N/A","N/A",IF(C29&gt;1,"Yes","No"))</f>
        <v>Yes</v>
      </c>
      <c r="E29" s="4">
        <v>2.0546801504999999</v>
      </c>
      <c r="F29" s="5" t="str">
        <f>IF($B29="N/A","N/A",IF(E29&gt;1,"Yes","No"))</f>
        <v>Yes</v>
      </c>
      <c r="G29" s="4">
        <v>2.0545224418000001</v>
      </c>
      <c r="H29" s="5" t="str">
        <f>IF($B29="N/A","N/A",IF(G29&gt;1,"Yes","No"))</f>
        <v>Yes</v>
      </c>
      <c r="I29" s="6">
        <v>1.375</v>
      </c>
      <c r="J29" s="6">
        <v>-8.0000000000000002E-3</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99.998073031999994</v>
      </c>
      <c r="D31" s="5" t="str">
        <f>IF($B31="N/A","N/A",IF(C31&gt;15,"No",IF(C31&lt;-15,"No","Yes")))</f>
        <v>N/A</v>
      </c>
      <c r="E31" s="4">
        <v>100</v>
      </c>
      <c r="F31" s="5" t="str">
        <f>IF($B31="N/A","N/A",IF(E31&gt;15,"No",IF(E31&lt;-15,"No","Yes")))</f>
        <v>N/A</v>
      </c>
      <c r="G31" s="4">
        <v>100</v>
      </c>
      <c r="H31" s="5" t="str">
        <f>IF($B31="N/A","N/A",IF(G31&gt;15,"No",IF(G31&lt;-15,"No","Yes")))</f>
        <v>N/A</v>
      </c>
      <c r="I31" s="6">
        <v>1.9E-3</v>
      </c>
      <c r="J31" s="6">
        <v>0</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1748</v>
      </c>
      <c r="J34" s="6" t="s">
        <v>1748</v>
      </c>
      <c r="K34" s="105" t="str">
        <f t="shared" si="0"/>
        <v>N/A</v>
      </c>
    </row>
    <row r="35" spans="1:11" x14ac:dyDescent="0.2">
      <c r="A35" s="101" t="s">
        <v>323</v>
      </c>
      <c r="B35" s="22" t="s">
        <v>213</v>
      </c>
      <c r="C35" s="4">
        <v>24.022283113</v>
      </c>
      <c r="D35" s="5" t="str">
        <f>IF($B35="N/A","N/A",IF(C35&gt;15,"No",IF(C35&lt;-15,"No","Yes")))</f>
        <v>N/A</v>
      </c>
      <c r="E35" s="4">
        <v>27.105134979999999</v>
      </c>
      <c r="F35" s="5" t="str">
        <f>IF($B35="N/A","N/A",IF(E35&gt;15,"No",IF(E35&lt;-15,"No","Yes")))</f>
        <v>N/A</v>
      </c>
      <c r="G35" s="4">
        <v>28.020873301999998</v>
      </c>
      <c r="H35" s="5" t="str">
        <f>IF($B35="N/A","N/A",IF(G35&gt;15,"No",IF(G35&lt;-15,"No","Yes")))</f>
        <v>N/A</v>
      </c>
      <c r="I35" s="6">
        <v>12.83</v>
      </c>
      <c r="J35" s="6">
        <v>3.3780000000000001</v>
      </c>
      <c r="K35" s="105" t="str">
        <f t="shared" si="0"/>
        <v>Yes</v>
      </c>
    </row>
    <row r="36" spans="1:11" x14ac:dyDescent="0.2">
      <c r="A36" s="101" t="s">
        <v>1706</v>
      </c>
      <c r="B36" s="22" t="s">
        <v>213</v>
      </c>
      <c r="C36" s="4">
        <v>14.373060984</v>
      </c>
      <c r="D36" s="5" t="str">
        <f>IF($B36="N/A","N/A",IF(C36&gt;15,"No",IF(C36&lt;-15,"No","Yes")))</f>
        <v>N/A</v>
      </c>
      <c r="E36" s="4">
        <v>15.224867529999999</v>
      </c>
      <c r="F36" s="5" t="str">
        <f>IF($B36="N/A","N/A",IF(E36&gt;15,"No",IF(E36&lt;-15,"No","Yes")))</f>
        <v>N/A</v>
      </c>
      <c r="G36" s="4">
        <v>16.075512239999998</v>
      </c>
      <c r="H36" s="5" t="str">
        <f>IF($B36="N/A","N/A",IF(G36&gt;15,"No",IF(G36&lt;-15,"No","Yes")))</f>
        <v>N/A</v>
      </c>
      <c r="I36" s="6">
        <v>5.9260000000000002</v>
      </c>
      <c r="J36" s="6">
        <v>5.5869999999999997</v>
      </c>
      <c r="K36" s="105" t="str">
        <f t="shared" si="0"/>
        <v>Yes</v>
      </c>
    </row>
    <row r="37" spans="1:11" x14ac:dyDescent="0.2">
      <c r="A37" s="101" t="s">
        <v>372</v>
      </c>
      <c r="B37" s="22" t="s">
        <v>231</v>
      </c>
      <c r="C37" s="4">
        <v>87.496320116000007</v>
      </c>
      <c r="D37" s="5" t="str">
        <f>IF($B37="N/A","N/A",IF(C37&gt;90,"No",IF(C37&lt;75,"No","Yes")))</f>
        <v>Yes</v>
      </c>
      <c r="E37" s="4">
        <v>86.459240453999996</v>
      </c>
      <c r="F37" s="5" t="str">
        <f>IF($B37="N/A","N/A",IF(E37&gt;90,"No",IF(E37&lt;75,"No","Yes")))</f>
        <v>Yes</v>
      </c>
      <c r="G37" s="4">
        <v>87.195150026999997</v>
      </c>
      <c r="H37" s="5" t="str">
        <f>IF($B37="N/A","N/A",IF(G37&gt;90,"No",IF(G37&lt;75,"No","Yes")))</f>
        <v>Yes</v>
      </c>
      <c r="I37" s="6">
        <v>-1.19</v>
      </c>
      <c r="J37" s="6">
        <v>0.85119999999999996</v>
      </c>
      <c r="K37" s="105" t="str">
        <f>IF(J37="Div by 0", "N/A", IF(J37="N/A","N/A", IF(J37&gt;30, "No", IF(J37&lt;-30, "No", "Yes"))))</f>
        <v>Yes</v>
      </c>
    </row>
    <row r="38" spans="1:11" x14ac:dyDescent="0.2">
      <c r="A38" s="101" t="s">
        <v>373</v>
      </c>
      <c r="B38" s="22" t="s">
        <v>232</v>
      </c>
      <c r="C38" s="4">
        <v>9.0898797526999999</v>
      </c>
      <c r="D38" s="5" t="str">
        <f>IF($B38="N/A","N/A",IF(C38&gt;10,"No",IF(C38&lt;1,"No","Yes")))</f>
        <v>Yes</v>
      </c>
      <c r="E38" s="4">
        <v>10.585821611</v>
      </c>
      <c r="F38" s="5" t="str">
        <f>IF($B38="N/A","N/A",IF(E38&gt;10,"No",IF(E38&lt;1,"No","Yes")))</f>
        <v>No</v>
      </c>
      <c r="G38" s="4">
        <v>10.359910982000001</v>
      </c>
      <c r="H38" s="5" t="str">
        <f>IF($B38="N/A","N/A",IF(G38&gt;10,"No",IF(G38&lt;1,"No","Yes")))</f>
        <v>No</v>
      </c>
      <c r="I38" s="6">
        <v>16.46</v>
      </c>
      <c r="J38" s="6">
        <v>-2.13</v>
      </c>
      <c r="K38" s="105" t="str">
        <f>IF(J38="Div by 0", "N/A", IF(J38="N/A","N/A", IF(J38&gt;30, "No", IF(J38&lt;-30, "No", "Yes"))))</f>
        <v>Yes</v>
      </c>
    </row>
    <row r="39" spans="1:11" x14ac:dyDescent="0.2">
      <c r="A39" s="101" t="s">
        <v>374</v>
      </c>
      <c r="B39" s="22" t="s">
        <v>233</v>
      </c>
      <c r="C39" s="4">
        <v>2.4457075568</v>
      </c>
      <c r="D39" s="5" t="str">
        <f>IF($B39="N/A","N/A",IF(C39&gt;2,"No",IF(C39&lt;=0,"No","Yes")))</f>
        <v>No</v>
      </c>
      <c r="E39" s="4">
        <v>1.6900119554999999</v>
      </c>
      <c r="F39" s="5" t="str">
        <f>IF($B39="N/A","N/A",IF(E39&gt;2,"No",IF(E39&lt;=0,"No","Yes")))</f>
        <v>Yes</v>
      </c>
      <c r="G39" s="4">
        <v>1.3061161845</v>
      </c>
      <c r="H39" s="5" t="str">
        <f>IF($B39="N/A","N/A",IF(G39&gt;2,"No",IF(G39&lt;=0,"No","Yes")))</f>
        <v>Yes</v>
      </c>
      <c r="I39" s="6">
        <v>-30.9</v>
      </c>
      <c r="J39" s="6">
        <v>-22.7</v>
      </c>
      <c r="K39" s="105" t="str">
        <f>IF(J39="Div by 0", "N/A", IF(J39="N/A","N/A", IF(J39&gt;30, "No", IF(J39&lt;-30, "No", "Yes"))))</f>
        <v>Yes</v>
      </c>
    </row>
    <row r="40" spans="1:11" x14ac:dyDescent="0.2">
      <c r="A40" s="117" t="s">
        <v>375</v>
      </c>
      <c r="B40" s="113" t="s">
        <v>234</v>
      </c>
      <c r="C40" s="118">
        <v>0.96809257459999998</v>
      </c>
      <c r="D40" s="114" t="str">
        <f>IF($B40="N/A","N/A",IF(C40&gt;3,"No",IF(C40&lt;=0,"No","Yes")))</f>
        <v>Yes</v>
      </c>
      <c r="E40" s="118">
        <v>1.264925979</v>
      </c>
      <c r="F40" s="114" t="str">
        <f>IF($B40="N/A","N/A",IF(E40&gt;3,"No",IF(E40&lt;=0,"No","Yes")))</f>
        <v>Yes</v>
      </c>
      <c r="G40" s="118">
        <v>1.1388228072</v>
      </c>
      <c r="H40" s="114" t="str">
        <f>IF($B40="N/A","N/A",IF(G40&gt;3,"No",IF(G40&lt;=0,"No","Yes")))</f>
        <v>Yes</v>
      </c>
      <c r="I40" s="115">
        <v>30.66</v>
      </c>
      <c r="J40" s="115">
        <v>-9.9700000000000006</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22671</v>
      </c>
      <c r="D6" s="5" t="str">
        <f>IF($B6="N/A","N/A",IF(C6&gt;15,"No",IF(C6&lt;-15,"No","Yes")))</f>
        <v>N/A</v>
      </c>
      <c r="E6" s="23">
        <v>16634</v>
      </c>
      <c r="F6" s="5" t="str">
        <f>IF($B6="N/A","N/A",IF(E6&gt;15,"No",IF(E6&lt;-15,"No","Yes")))</f>
        <v>N/A</v>
      </c>
      <c r="G6" s="23">
        <v>14053</v>
      </c>
      <c r="H6" s="5" t="str">
        <f>IF($B6="N/A","N/A",IF(G6&gt;15,"No",IF(G6&lt;-15,"No","Yes")))</f>
        <v>N/A</v>
      </c>
      <c r="I6" s="6">
        <v>-26.6</v>
      </c>
      <c r="J6" s="6">
        <v>-15.5</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930.20171144000005</v>
      </c>
      <c r="D9" s="5" t="str">
        <f>IF($B9="N/A","N/A",IF(C9&gt;15,"No",IF(C9&lt;-15,"No","Yes")))</f>
        <v>N/A</v>
      </c>
      <c r="E9" s="64">
        <v>1045.2850186000001</v>
      </c>
      <c r="F9" s="5" t="str">
        <f>IF($B9="N/A","N/A",IF(E9&gt;15,"No",IF(E9&lt;-15,"No","Yes")))</f>
        <v>N/A</v>
      </c>
      <c r="G9" s="64">
        <v>1121.8016081999999</v>
      </c>
      <c r="H9" s="5" t="str">
        <f>IF($B9="N/A","N/A",IF(G9&gt;15,"No",IF(G9&lt;-15,"No","Yes")))</f>
        <v>N/A</v>
      </c>
      <c r="I9" s="6">
        <v>12.37</v>
      </c>
      <c r="J9" s="6">
        <v>7.32</v>
      </c>
      <c r="K9" s="105" t="str">
        <f t="shared" si="0"/>
        <v>Yes</v>
      </c>
    </row>
    <row r="10" spans="1:11" x14ac:dyDescent="0.2">
      <c r="A10" s="101" t="s">
        <v>309</v>
      </c>
      <c r="B10" s="22" t="s">
        <v>213</v>
      </c>
      <c r="C10" s="4">
        <v>1.3982620969999999</v>
      </c>
      <c r="D10" s="5" t="str">
        <f>IF($B10="N/A","N/A",IF(C10&gt;15,"No",IF(C10&lt;-15,"No","Yes")))</f>
        <v>N/A</v>
      </c>
      <c r="E10" s="4">
        <v>1.8215702777</v>
      </c>
      <c r="F10" s="5" t="str">
        <f>IF($B10="N/A","N/A",IF(E10&gt;15,"No",IF(E10&lt;-15,"No","Yes")))</f>
        <v>N/A</v>
      </c>
      <c r="G10" s="4">
        <v>1.0602718281000001</v>
      </c>
      <c r="H10" s="5" t="str">
        <f>IF($B10="N/A","N/A",IF(G10&gt;15,"No",IF(G10&lt;-15,"No","Yes")))</f>
        <v>N/A</v>
      </c>
      <c r="I10" s="6">
        <v>30.27</v>
      </c>
      <c r="J10" s="6">
        <v>-41.8</v>
      </c>
      <c r="K10" s="105" t="str">
        <f t="shared" si="0"/>
        <v>No</v>
      </c>
    </row>
    <row r="11" spans="1:11" x14ac:dyDescent="0.2">
      <c r="A11" s="101" t="s">
        <v>821</v>
      </c>
      <c r="B11" s="22" t="s">
        <v>213</v>
      </c>
      <c r="C11" s="64">
        <v>1052.9242902000001</v>
      </c>
      <c r="D11" s="5" t="str">
        <f>IF($B11="N/A","N/A",IF(C11&gt;15,"No",IF(C11&lt;-15,"No","Yes")))</f>
        <v>N/A</v>
      </c>
      <c r="E11" s="64">
        <v>862.73597359999997</v>
      </c>
      <c r="F11" s="5" t="str">
        <f>IF($B11="N/A","N/A",IF(E11&gt;15,"No",IF(E11&lt;-15,"No","Yes")))</f>
        <v>N/A</v>
      </c>
      <c r="G11" s="64">
        <v>1498.7516779</v>
      </c>
      <c r="H11" s="5" t="str">
        <f>IF($B11="N/A","N/A",IF(G11&gt;15,"No",IF(G11&lt;-15,"No","Yes")))</f>
        <v>N/A</v>
      </c>
      <c r="I11" s="6">
        <v>-18.100000000000001</v>
      </c>
      <c r="J11" s="6">
        <v>73.72</v>
      </c>
      <c r="K11" s="105" t="str">
        <f t="shared" si="0"/>
        <v>No</v>
      </c>
    </row>
    <row r="12" spans="1:11" x14ac:dyDescent="0.2">
      <c r="A12" s="101" t="s">
        <v>310</v>
      </c>
      <c r="B12" s="22" t="s">
        <v>214</v>
      </c>
      <c r="C12" s="4">
        <v>60.606060606</v>
      </c>
      <c r="D12" s="5" t="str">
        <f>IF($B12="N/A","N/A",IF(C12&gt;100,"No",IF(C12&lt;95,"No","Yes")))</f>
        <v>No</v>
      </c>
      <c r="E12" s="4">
        <v>74.996994107999996</v>
      </c>
      <c r="F12" s="5" t="str">
        <f>IF($B12="N/A","N/A",IF(E12&gt;100,"No",IF(E12&lt;95,"No","Yes")))</f>
        <v>No</v>
      </c>
      <c r="G12" s="4">
        <v>83.960720131000002</v>
      </c>
      <c r="H12" s="5" t="str">
        <f>IF($B12="N/A","N/A",IF(G12&gt;100,"No",IF(G12&lt;95,"No","Yes")))</f>
        <v>No</v>
      </c>
      <c r="I12" s="6">
        <v>23.75</v>
      </c>
      <c r="J12" s="6">
        <v>11.95</v>
      </c>
      <c r="K12" s="105" t="str">
        <f t="shared" si="0"/>
        <v>Yes</v>
      </c>
    </row>
    <row r="13" spans="1:11" x14ac:dyDescent="0.2">
      <c r="A13" s="101" t="s">
        <v>822</v>
      </c>
      <c r="B13" s="22" t="s">
        <v>220</v>
      </c>
      <c r="C13" s="4">
        <v>1.1890101892</v>
      </c>
      <c r="D13" s="5" t="str">
        <f>IF($B13="N/A","N/A",IF(C13&gt;1,"Yes","No"))</f>
        <v>Yes</v>
      </c>
      <c r="E13" s="4">
        <v>1.1994388778</v>
      </c>
      <c r="F13" s="5" t="str">
        <f>IF($B13="N/A","N/A",IF(E13&gt;1,"Yes","No"))</f>
        <v>Yes</v>
      </c>
      <c r="G13" s="4">
        <v>1.2067971862</v>
      </c>
      <c r="H13" s="5" t="str">
        <f>IF($B13="N/A","N/A",IF(G13&gt;1,"Yes","No"))</f>
        <v>Yes</v>
      </c>
      <c r="I13" s="6">
        <v>0.87709999999999999</v>
      </c>
      <c r="J13" s="6">
        <v>0.61350000000000005</v>
      </c>
      <c r="K13" s="105" t="str">
        <f t="shared" si="0"/>
        <v>Yes</v>
      </c>
    </row>
    <row r="14" spans="1:11" x14ac:dyDescent="0.2">
      <c r="A14" s="101" t="s">
        <v>311</v>
      </c>
      <c r="B14" s="22" t="s">
        <v>214</v>
      </c>
      <c r="C14" s="4">
        <v>92.752856072</v>
      </c>
      <c r="D14" s="5" t="str">
        <f>IF($B14="N/A","N/A",IF(C14&gt;100,"No",IF(C14&lt;95,"No","Yes")))</f>
        <v>No</v>
      </c>
      <c r="E14" s="4">
        <v>92.220752675</v>
      </c>
      <c r="F14" s="5" t="str">
        <f>IF($B14="N/A","N/A",IF(E14&gt;100,"No",IF(E14&lt;95,"No","Yes")))</f>
        <v>No</v>
      </c>
      <c r="G14" s="4">
        <v>95.346189425999995</v>
      </c>
      <c r="H14" s="5" t="str">
        <f>IF($B14="N/A","N/A",IF(G14&gt;100,"No",IF(G14&lt;95,"No","Yes")))</f>
        <v>Yes</v>
      </c>
      <c r="I14" s="6">
        <v>-0.57399999999999995</v>
      </c>
      <c r="J14" s="6">
        <v>3.3889999999999998</v>
      </c>
      <c r="K14" s="105" t="str">
        <f t="shared" si="0"/>
        <v>Yes</v>
      </c>
    </row>
    <row r="15" spans="1:11" x14ac:dyDescent="0.2">
      <c r="A15" s="101" t="s">
        <v>823</v>
      </c>
      <c r="B15" s="22" t="s">
        <v>221</v>
      </c>
      <c r="C15" s="4">
        <v>10.466140383999999</v>
      </c>
      <c r="D15" s="5" t="str">
        <f>IF($B15="N/A","N/A",IF(C15&gt;3,"Yes","No"))</f>
        <v>Yes</v>
      </c>
      <c r="E15" s="4">
        <v>12.247522816</v>
      </c>
      <c r="F15" s="5" t="str">
        <f>IF($B15="N/A","N/A",IF(E15&gt;3,"Yes","No"))</f>
        <v>Yes</v>
      </c>
      <c r="G15" s="4">
        <v>12.998432719</v>
      </c>
      <c r="H15" s="5" t="str">
        <f>IF($B15="N/A","N/A",IF(G15&gt;3,"Yes","No"))</f>
        <v>Yes</v>
      </c>
      <c r="I15" s="6">
        <v>17.02</v>
      </c>
      <c r="J15" s="6">
        <v>6.1310000000000002</v>
      </c>
      <c r="K15" s="105" t="str">
        <f t="shared" si="0"/>
        <v>Yes</v>
      </c>
    </row>
    <row r="16" spans="1:11" x14ac:dyDescent="0.2">
      <c r="A16" s="101" t="s">
        <v>824</v>
      </c>
      <c r="B16" s="22" t="s">
        <v>222</v>
      </c>
      <c r="C16" s="4">
        <v>7.2786624906000004</v>
      </c>
      <c r="D16" s="5" t="str">
        <f>IF($B16="N/A","N/A",IF(C16&gt;=8,"No",IF(C16&lt;2,"No","Yes")))</f>
        <v>Yes</v>
      </c>
      <c r="E16" s="4">
        <v>7.2984787444999997</v>
      </c>
      <c r="F16" s="5" t="str">
        <f>IF($B16="N/A","N/A",IF(E16&gt;=8,"No",IF(E16&lt;2,"No","Yes")))</f>
        <v>Yes</v>
      </c>
      <c r="G16" s="4">
        <v>7.2082117697000001</v>
      </c>
      <c r="H16" s="5" t="str">
        <f>IF($B16="N/A","N/A",IF(G16&gt;=8,"No",IF(G16&lt;2,"No","Yes")))</f>
        <v>Yes</v>
      </c>
      <c r="I16" s="6">
        <v>0.27229999999999999</v>
      </c>
      <c r="J16" s="6">
        <v>-1.24</v>
      </c>
      <c r="K16" s="105" t="str">
        <f t="shared" si="0"/>
        <v>Yes</v>
      </c>
    </row>
    <row r="17" spans="1:11" x14ac:dyDescent="0.2">
      <c r="A17" s="101" t="s">
        <v>312</v>
      </c>
      <c r="B17" s="22" t="s">
        <v>223</v>
      </c>
      <c r="C17" s="4">
        <v>67.667945833999994</v>
      </c>
      <c r="D17" s="5" t="str">
        <f>IF(OR($B17="N/A",$C17="N/A"),"N/A",IF(C17&gt;100,"No",IF(C17&lt;98,"No","Yes")))</f>
        <v>No</v>
      </c>
      <c r="E17" s="4">
        <v>78.598052182000004</v>
      </c>
      <c r="F17" s="5" t="str">
        <f>IF(OR($B17="N/A",$E17="N/A"),"N/A",IF(E17&gt;100,"No",IF(E17&lt;98,"No","Yes")))</f>
        <v>No</v>
      </c>
      <c r="G17" s="4">
        <v>89.361702128000005</v>
      </c>
      <c r="H17" s="5" t="str">
        <f>IF($B17="N/A","N/A",IF(G17&gt;100,"No",IF(G17&lt;98,"No","Yes")))</f>
        <v>No</v>
      </c>
      <c r="I17" s="6">
        <v>16.149999999999999</v>
      </c>
      <c r="J17" s="6">
        <v>13.69</v>
      </c>
      <c r="K17" s="105" t="str">
        <f t="shared" si="0"/>
        <v>Yes</v>
      </c>
    </row>
    <row r="18" spans="1:11" x14ac:dyDescent="0.2">
      <c r="A18" s="101" t="s">
        <v>31</v>
      </c>
      <c r="B18" s="22" t="s">
        <v>214</v>
      </c>
      <c r="C18" s="4">
        <v>67.222442767999993</v>
      </c>
      <c r="D18" s="5" t="str">
        <f>IF($B18="N/A","N/A",IF(C18&gt;100,"No",IF(C18&lt;95,"No","Yes")))</f>
        <v>No</v>
      </c>
      <c r="E18" s="4">
        <v>78.183239149000002</v>
      </c>
      <c r="F18" s="5" t="str">
        <f>IF($B18="N/A","N/A",IF(E18&gt;100,"No",IF(E18&lt;95,"No","Yes")))</f>
        <v>No</v>
      </c>
      <c r="G18" s="4">
        <v>88.642994377999997</v>
      </c>
      <c r="H18" s="5" t="str">
        <f>IF($B18="N/A","N/A",IF(G18&gt;100,"No",IF(G18&lt;95,"No","Yes")))</f>
        <v>No</v>
      </c>
      <c r="I18" s="6">
        <v>16.309999999999999</v>
      </c>
      <c r="J18" s="6">
        <v>13.38</v>
      </c>
      <c r="K18" s="105" t="str">
        <f t="shared" si="0"/>
        <v>Yes</v>
      </c>
    </row>
    <row r="19" spans="1:11" x14ac:dyDescent="0.2">
      <c r="A19" s="101" t="s">
        <v>313</v>
      </c>
      <c r="B19" s="22" t="s">
        <v>214</v>
      </c>
      <c r="C19" s="4">
        <v>100</v>
      </c>
      <c r="D19" s="5" t="str">
        <f>IF($B19="N/A","N/A",IF(C19&gt;100,"No",IF(C19&lt;95,"No","Yes")))</f>
        <v>Yes</v>
      </c>
      <c r="E19" s="4">
        <v>99.993988216999995</v>
      </c>
      <c r="F19" s="5" t="str">
        <f>IF($B19="N/A","N/A",IF(E19&gt;100,"No",IF(E19&lt;95,"No","Yes")))</f>
        <v>Yes</v>
      </c>
      <c r="G19" s="4">
        <v>99.992884082000003</v>
      </c>
      <c r="H19" s="5" t="str">
        <f>IF($B19="N/A","N/A",IF(G19&gt;100,"No",IF(G19&lt;95,"No","Yes")))</f>
        <v>Yes</v>
      </c>
      <c r="I19" s="6">
        <v>-6.0000000000000001E-3</v>
      </c>
      <c r="J19" s="6">
        <v>-1E-3</v>
      </c>
      <c r="K19" s="105" t="str">
        <f t="shared" si="0"/>
        <v>Yes</v>
      </c>
    </row>
    <row r="20" spans="1:11" x14ac:dyDescent="0.2">
      <c r="A20" s="101" t="s">
        <v>314</v>
      </c>
      <c r="B20" s="22" t="s">
        <v>223</v>
      </c>
      <c r="C20" s="4">
        <v>100</v>
      </c>
      <c r="D20" s="5" t="str">
        <f>IF($B20="N/A","N/A",IF(C20&gt;100,"No",IF(C20&lt;98,"No","Yes")))</f>
        <v>Yes</v>
      </c>
      <c r="E20" s="4">
        <v>99.987976434000004</v>
      </c>
      <c r="F20" s="5" t="str">
        <f>IF($B20="N/A","N/A",IF(E20&gt;100,"No",IF(E20&lt;98,"No","Yes")))</f>
        <v>Yes</v>
      </c>
      <c r="G20" s="4">
        <v>100</v>
      </c>
      <c r="H20" s="5" t="str">
        <f>IF($B20="N/A","N/A",IF(G20&gt;100,"No",IF(G20&lt;98,"No","Yes")))</f>
        <v>Yes</v>
      </c>
      <c r="I20" s="6">
        <v>-1.2E-2</v>
      </c>
      <c r="J20" s="6">
        <v>1.2E-2</v>
      </c>
      <c r="K20" s="105" t="str">
        <f t="shared" si="0"/>
        <v>Yes</v>
      </c>
    </row>
    <row r="21" spans="1:11" x14ac:dyDescent="0.2">
      <c r="A21" s="101" t="s">
        <v>826</v>
      </c>
      <c r="B21" s="22" t="s">
        <v>225</v>
      </c>
      <c r="C21" s="4">
        <v>4.1628071104000002</v>
      </c>
      <c r="D21" s="5" t="str">
        <f>IF($B21="N/A","N/A",IF(C21&gt;=2,"Yes","No"))</f>
        <v>Yes</v>
      </c>
      <c r="E21" s="4">
        <v>4.6108104858000001</v>
      </c>
      <c r="F21" s="5" t="str">
        <f>IF($B21="N/A","N/A",IF(E21&gt;=2,"Yes","No"))</f>
        <v>Yes</v>
      </c>
      <c r="G21" s="4">
        <v>4.7559240020000004</v>
      </c>
      <c r="H21" s="5" t="str">
        <f>IF($B21="N/A","N/A",IF(G21&gt;=2,"Yes","No"))</f>
        <v>Yes</v>
      </c>
      <c r="I21" s="6">
        <v>10.76</v>
      </c>
      <c r="J21" s="6">
        <v>3.1469999999999998</v>
      </c>
      <c r="K21" s="105" t="str">
        <f t="shared" si="0"/>
        <v>Yes</v>
      </c>
    </row>
    <row r="22" spans="1:11" x14ac:dyDescent="0.2">
      <c r="A22" s="101" t="s">
        <v>827</v>
      </c>
      <c r="B22" s="22" t="s">
        <v>226</v>
      </c>
      <c r="C22" s="4">
        <v>7.9573022804000004</v>
      </c>
      <c r="D22" s="5" t="str">
        <f>IF($B22="N/A","N/A",IF(C22&gt;30,"No",IF(C22&lt;5,"No","Yes")))</f>
        <v>Yes</v>
      </c>
      <c r="E22" s="4">
        <v>8.1349206349000003</v>
      </c>
      <c r="F22" s="5" t="str">
        <f>IF($B22="N/A","N/A",IF(E22&gt;30,"No",IF(E22&lt;5,"No","Yes")))</f>
        <v>Yes</v>
      </c>
      <c r="G22" s="4">
        <v>8.1192627909000006</v>
      </c>
      <c r="H22" s="5" t="str">
        <f>IF($B22="N/A","N/A",IF(G22&gt;30,"No",IF(G22&lt;5,"No","Yes")))</f>
        <v>Yes</v>
      </c>
      <c r="I22" s="6">
        <v>2.2320000000000002</v>
      </c>
      <c r="J22" s="6">
        <v>-0.192</v>
      </c>
      <c r="K22" s="105" t="str">
        <f t="shared" si="0"/>
        <v>Yes</v>
      </c>
    </row>
    <row r="23" spans="1:11" x14ac:dyDescent="0.2">
      <c r="A23" s="101" t="s">
        <v>828</v>
      </c>
      <c r="B23" s="22" t="s">
        <v>227</v>
      </c>
      <c r="C23" s="4">
        <v>38.542631556000003</v>
      </c>
      <c r="D23" s="5" t="str">
        <f>IF($B23="N/A","N/A",IF(C23&gt;75,"No",IF(C23&lt;15,"No","Yes")))</f>
        <v>Yes</v>
      </c>
      <c r="E23" s="4">
        <v>42.189754690000001</v>
      </c>
      <c r="F23" s="5" t="str">
        <f>IF($B23="N/A","N/A",IF(E23&gt;75,"No",IF(E23&lt;15,"No","Yes")))</f>
        <v>Yes</v>
      </c>
      <c r="G23" s="4">
        <v>43.335942502999998</v>
      </c>
      <c r="H23" s="5" t="str">
        <f>IF($B23="N/A","N/A",IF(G23&gt;75,"No",IF(G23&lt;15,"No","Yes")))</f>
        <v>Yes</v>
      </c>
      <c r="I23" s="6">
        <v>9.4629999999999992</v>
      </c>
      <c r="J23" s="6">
        <v>2.7170000000000001</v>
      </c>
      <c r="K23" s="105" t="str">
        <f t="shared" si="0"/>
        <v>Yes</v>
      </c>
    </row>
    <row r="24" spans="1:11" x14ac:dyDescent="0.2">
      <c r="A24" s="101" t="s">
        <v>829</v>
      </c>
      <c r="B24" s="22" t="s">
        <v>228</v>
      </c>
      <c r="C24" s="4">
        <v>53.500066164000003</v>
      </c>
      <c r="D24" s="5" t="str">
        <f>IF($B24="N/A","N/A",IF(C24&gt;70,"No",IF(C24&lt;25,"No","Yes")))</f>
        <v>Yes</v>
      </c>
      <c r="E24" s="4">
        <v>49.675324674999999</v>
      </c>
      <c r="F24" s="5" t="str">
        <f>IF($B24="N/A","N/A",IF(E24&gt;70,"No",IF(E24&lt;25,"No","Yes")))</f>
        <v>Yes</v>
      </c>
      <c r="G24" s="4">
        <v>48.544794705999998</v>
      </c>
      <c r="H24" s="5" t="str">
        <f>IF($B24="N/A","N/A",IF(G24&gt;70,"No",IF(G24&lt;25,"No","Yes")))</f>
        <v>Yes</v>
      </c>
      <c r="I24" s="6">
        <v>-7.15</v>
      </c>
      <c r="J24" s="6">
        <v>-2.2799999999999998</v>
      </c>
      <c r="K24" s="105" t="str">
        <f t="shared" si="0"/>
        <v>Yes</v>
      </c>
    </row>
    <row r="25" spans="1:11" x14ac:dyDescent="0.2">
      <c r="A25" s="101" t="s">
        <v>318</v>
      </c>
      <c r="B25" s="22" t="s">
        <v>229</v>
      </c>
      <c r="C25" s="4">
        <v>26.178818755000002</v>
      </c>
      <c r="D25" s="5" t="str">
        <f>IF($B25="N/A","N/A",IF(C25&gt;70,"No",IF(C25&lt;35,"No","Yes")))</f>
        <v>No</v>
      </c>
      <c r="E25" s="4">
        <v>32.758206084000001</v>
      </c>
      <c r="F25" s="5" t="str">
        <f>IF($B25="N/A","N/A",IF(E25&gt;70,"No",IF(E25&lt;35,"No","Yes")))</f>
        <v>No</v>
      </c>
      <c r="G25" s="4">
        <v>38.369031524</v>
      </c>
      <c r="H25" s="5" t="str">
        <f>IF($B25="N/A","N/A",IF(G25&gt;70,"No",IF(G25&lt;35,"No","Yes")))</f>
        <v>Yes</v>
      </c>
      <c r="I25" s="6">
        <v>25.13</v>
      </c>
      <c r="J25" s="6">
        <v>17.13</v>
      </c>
      <c r="K25" s="105" t="str">
        <f t="shared" si="0"/>
        <v>Yes</v>
      </c>
    </row>
    <row r="26" spans="1:11" x14ac:dyDescent="0.2">
      <c r="A26" s="101" t="s">
        <v>830</v>
      </c>
      <c r="B26" s="22" t="s">
        <v>220</v>
      </c>
      <c r="C26" s="4">
        <v>1.1287278854</v>
      </c>
      <c r="D26" s="5" t="str">
        <f>IF($B26="N/A","N/A",IF(C26&gt;1,"Yes","No"))</f>
        <v>Yes</v>
      </c>
      <c r="E26" s="4">
        <v>1.1460818499000001</v>
      </c>
      <c r="F26" s="5" t="str">
        <f>IF($B26="N/A","N/A",IF(E26&gt;1,"Yes","No"))</f>
        <v>Yes</v>
      </c>
      <c r="G26" s="4">
        <v>1.2088278932000001</v>
      </c>
      <c r="H26" s="5" t="str">
        <f>IF($B26="N/A","N/A",IF(G26&gt;1,"Yes","No"))</f>
        <v>Yes</v>
      </c>
      <c r="I26" s="6">
        <v>1.5369999999999999</v>
      </c>
      <c r="J26" s="6">
        <v>5.4749999999999996</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99.646166807</v>
      </c>
      <c r="D28" s="5" t="str">
        <f>IF($B28="N/A","N/A",IF(C28&gt;15,"No",IF(C28&lt;-15,"No","Yes")))</f>
        <v>N/A</v>
      </c>
      <c r="E28" s="4">
        <v>99.908240043999996</v>
      </c>
      <c r="F28" s="5" t="str">
        <f>IF($B28="N/A","N/A",IF(E28&gt;15,"No",IF(E28&lt;-15,"No","Yes")))</f>
        <v>N/A</v>
      </c>
      <c r="G28" s="4">
        <v>99.981454006000007</v>
      </c>
      <c r="H28" s="5" t="str">
        <f>IF($B28="N/A","N/A",IF(G28&gt;15,"No",IF(G28&lt;-15,"No","Yes")))</f>
        <v>N/A</v>
      </c>
      <c r="I28" s="6">
        <v>0.26300000000000001</v>
      </c>
      <c r="J28" s="6">
        <v>7.3300000000000004E-2</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42886</v>
      </c>
      <c r="D6" s="5" t="str">
        <f>IF(OR($B6="N/A",$C6="N/A"),"N/A",IF(C6&lt;0,"No","Yes"))</f>
        <v>N/A</v>
      </c>
      <c r="E6" s="23">
        <v>60171</v>
      </c>
      <c r="F6" s="5" t="str">
        <f>IF($B6="N/A","N/A",IF(E6&lt;0,"No","Yes"))</f>
        <v>N/A</v>
      </c>
      <c r="G6" s="23">
        <v>54016</v>
      </c>
      <c r="H6" s="5" t="str">
        <f>IF($B6="N/A","N/A",IF(G6&lt;0,"No","Yes"))</f>
        <v>N/A</v>
      </c>
      <c r="I6" s="6">
        <v>40.299999999999997</v>
      </c>
      <c r="J6" s="6">
        <v>-10.199999999999999</v>
      </c>
      <c r="K6" s="105" t="str">
        <f t="shared" ref="K6:K35" si="0">IF(J6="Div by 0", "N/A", IF(J6="N/A","N/A", IF(J6&gt;30, "No", IF(J6&lt;-30, "No", "Yes"))))</f>
        <v>Yes</v>
      </c>
    </row>
    <row r="7" spans="1:11" x14ac:dyDescent="0.2">
      <c r="A7" s="101" t="s">
        <v>435</v>
      </c>
      <c r="B7" s="73" t="s">
        <v>213</v>
      </c>
      <c r="C7" s="5">
        <v>0.49666557849999998</v>
      </c>
      <c r="D7" s="5" t="str">
        <f t="shared" ref="D7:D17" si="1">IF(OR($B7="N/A",$C7="N/A"),"N/A",IF(C7&lt;0,"No","Yes"))</f>
        <v>N/A</v>
      </c>
      <c r="E7" s="5">
        <v>0.90242807999999997</v>
      </c>
      <c r="F7" s="5" t="str">
        <f t="shared" ref="F7:F17" si="2">IF($B7="N/A","N/A",IF(E7&lt;0,"No","Yes"))</f>
        <v>N/A</v>
      </c>
      <c r="G7" s="5">
        <v>0.69609004740000002</v>
      </c>
      <c r="H7" s="5" t="str">
        <f t="shared" ref="H7:H17" si="3">IF($B7="N/A","N/A",IF(G7&lt;0,"No","Yes"))</f>
        <v>N/A</v>
      </c>
      <c r="I7" s="6">
        <v>81.7</v>
      </c>
      <c r="J7" s="6">
        <v>-22.9</v>
      </c>
      <c r="K7" s="105" t="str">
        <f t="shared" si="0"/>
        <v>Yes</v>
      </c>
    </row>
    <row r="8" spans="1:11" x14ac:dyDescent="0.2">
      <c r="A8" s="101" t="s">
        <v>436</v>
      </c>
      <c r="B8" s="73" t="s">
        <v>213</v>
      </c>
      <c r="C8" s="5">
        <v>30.235974444</v>
      </c>
      <c r="D8" s="5" t="str">
        <f t="shared" si="1"/>
        <v>N/A</v>
      </c>
      <c r="E8" s="5">
        <v>33.193731198999998</v>
      </c>
      <c r="F8" s="5" t="str">
        <f t="shared" si="2"/>
        <v>N/A</v>
      </c>
      <c r="G8" s="5">
        <v>31.966454383999999</v>
      </c>
      <c r="H8" s="5" t="str">
        <f t="shared" si="3"/>
        <v>N/A</v>
      </c>
      <c r="I8" s="6">
        <v>9.782</v>
      </c>
      <c r="J8" s="6">
        <v>-3.7</v>
      </c>
      <c r="K8" s="105" t="str">
        <f t="shared" si="0"/>
        <v>Yes</v>
      </c>
    </row>
    <row r="9" spans="1:11" x14ac:dyDescent="0.2">
      <c r="A9" s="101" t="s">
        <v>437</v>
      </c>
      <c r="B9" s="73" t="s">
        <v>213</v>
      </c>
      <c r="C9" s="5">
        <v>37.18696078</v>
      </c>
      <c r="D9" s="5" t="str">
        <f t="shared" si="1"/>
        <v>N/A</v>
      </c>
      <c r="E9" s="5">
        <v>32.646956175</v>
      </c>
      <c r="F9" s="5" t="str">
        <f t="shared" si="2"/>
        <v>N/A</v>
      </c>
      <c r="G9" s="5">
        <v>31.864632701000001</v>
      </c>
      <c r="H9" s="5" t="str">
        <f t="shared" si="3"/>
        <v>N/A</v>
      </c>
      <c r="I9" s="6">
        <v>-12.2</v>
      </c>
      <c r="J9" s="6">
        <v>-2.4</v>
      </c>
      <c r="K9" s="105" t="str">
        <f t="shared" si="0"/>
        <v>Yes</v>
      </c>
    </row>
    <row r="10" spans="1:11" x14ac:dyDescent="0.2">
      <c r="A10" s="101" t="s">
        <v>438</v>
      </c>
      <c r="B10" s="73" t="s">
        <v>213</v>
      </c>
      <c r="C10" s="5">
        <v>29.368558503999999</v>
      </c>
      <c r="D10" s="5" t="str">
        <f t="shared" si="1"/>
        <v>N/A</v>
      </c>
      <c r="E10" s="5">
        <v>30.963420917000001</v>
      </c>
      <c r="F10" s="5" t="str">
        <f t="shared" si="2"/>
        <v>N/A</v>
      </c>
      <c r="G10" s="5">
        <v>33.130924170999997</v>
      </c>
      <c r="H10" s="5" t="str">
        <f t="shared" si="3"/>
        <v>N/A</v>
      </c>
      <c r="I10" s="6">
        <v>5.431</v>
      </c>
      <c r="J10" s="6">
        <v>7</v>
      </c>
      <c r="K10" s="105" t="str">
        <f t="shared" si="0"/>
        <v>Yes</v>
      </c>
    </row>
    <row r="11" spans="1:11" x14ac:dyDescent="0.2">
      <c r="A11" s="102" t="s">
        <v>324</v>
      </c>
      <c r="B11" s="73" t="s">
        <v>213</v>
      </c>
      <c r="C11" s="5">
        <v>99.078953505000001</v>
      </c>
      <c r="D11" s="5" t="str">
        <f t="shared" si="1"/>
        <v>N/A</v>
      </c>
      <c r="E11" s="5">
        <v>99.049375944999994</v>
      </c>
      <c r="F11" s="5" t="str">
        <f t="shared" si="2"/>
        <v>N/A</v>
      </c>
      <c r="G11" s="5">
        <v>99.740817535999994</v>
      </c>
      <c r="H11" s="5" t="str">
        <f t="shared" si="3"/>
        <v>N/A</v>
      </c>
      <c r="I11" s="6">
        <v>-0.03</v>
      </c>
      <c r="J11" s="6">
        <v>0.69810000000000005</v>
      </c>
      <c r="K11" s="105" t="str">
        <f t="shared" si="0"/>
        <v>Yes</v>
      </c>
    </row>
    <row r="12" spans="1:11" x14ac:dyDescent="0.2">
      <c r="A12" s="102" t="s">
        <v>310</v>
      </c>
      <c r="B12" s="73" t="s">
        <v>213</v>
      </c>
      <c r="C12" s="5">
        <v>99.314461596000001</v>
      </c>
      <c r="D12" s="5" t="str">
        <f t="shared" si="1"/>
        <v>N/A</v>
      </c>
      <c r="E12" s="5">
        <v>99.591165179000001</v>
      </c>
      <c r="F12" s="5" t="str">
        <f t="shared" si="2"/>
        <v>N/A</v>
      </c>
      <c r="G12" s="5">
        <v>99.896327013999993</v>
      </c>
      <c r="H12" s="5" t="str">
        <f t="shared" si="3"/>
        <v>N/A</v>
      </c>
      <c r="I12" s="6">
        <v>0.27860000000000001</v>
      </c>
      <c r="J12" s="6">
        <v>0.30640000000000001</v>
      </c>
      <c r="K12" s="105" t="str">
        <f t="shared" si="0"/>
        <v>Yes</v>
      </c>
    </row>
    <row r="13" spans="1:11" x14ac:dyDescent="0.2">
      <c r="A13" s="102" t="s">
        <v>822</v>
      </c>
      <c r="B13" s="73" t="s">
        <v>213</v>
      </c>
      <c r="C13" s="5">
        <v>1.1167590158</v>
      </c>
      <c r="D13" s="5" t="str">
        <f t="shared" si="1"/>
        <v>N/A</v>
      </c>
      <c r="E13" s="5">
        <v>1.1280100125000001</v>
      </c>
      <c r="F13" s="5" t="str">
        <f t="shared" si="2"/>
        <v>N/A</v>
      </c>
      <c r="G13" s="5">
        <v>1.1376389918000001</v>
      </c>
      <c r="H13" s="5" t="str">
        <f t="shared" si="3"/>
        <v>N/A</v>
      </c>
      <c r="I13" s="6">
        <v>1.0069999999999999</v>
      </c>
      <c r="J13" s="6">
        <v>0.85360000000000003</v>
      </c>
      <c r="K13" s="105" t="str">
        <f t="shared" si="0"/>
        <v>Yes</v>
      </c>
    </row>
    <row r="14" spans="1:11" x14ac:dyDescent="0.2">
      <c r="A14" s="102" t="s">
        <v>311</v>
      </c>
      <c r="B14" s="73" t="s">
        <v>213</v>
      </c>
      <c r="C14" s="5">
        <v>67.982558410999999</v>
      </c>
      <c r="D14" s="5" t="str">
        <f t="shared" si="1"/>
        <v>N/A</v>
      </c>
      <c r="E14" s="5">
        <v>80.891126955000004</v>
      </c>
      <c r="F14" s="5" t="str">
        <f t="shared" si="2"/>
        <v>N/A</v>
      </c>
      <c r="G14" s="5">
        <v>67.398548578000003</v>
      </c>
      <c r="H14" s="5" t="str">
        <f t="shared" si="3"/>
        <v>N/A</v>
      </c>
      <c r="I14" s="6">
        <v>18.989999999999998</v>
      </c>
      <c r="J14" s="6">
        <v>-16.7</v>
      </c>
      <c r="K14" s="105" t="str">
        <f t="shared" si="0"/>
        <v>Yes</v>
      </c>
    </row>
    <row r="15" spans="1:11" x14ac:dyDescent="0.2">
      <c r="A15" s="102" t="s">
        <v>823</v>
      </c>
      <c r="B15" s="73" t="s">
        <v>213</v>
      </c>
      <c r="C15" s="5">
        <v>10.010667123999999</v>
      </c>
      <c r="D15" s="5" t="str">
        <f t="shared" si="1"/>
        <v>N/A</v>
      </c>
      <c r="E15" s="5">
        <v>10.661865922</v>
      </c>
      <c r="F15" s="5" t="str">
        <f t="shared" si="2"/>
        <v>N/A</v>
      </c>
      <c r="G15" s="5">
        <v>10.735867713999999</v>
      </c>
      <c r="H15" s="5" t="str">
        <f t="shared" si="3"/>
        <v>N/A</v>
      </c>
      <c r="I15" s="6">
        <v>6.5049999999999999</v>
      </c>
      <c r="J15" s="6">
        <v>0.69410000000000005</v>
      </c>
      <c r="K15" s="105" t="str">
        <f t="shared" si="0"/>
        <v>Yes</v>
      </c>
    </row>
    <row r="16" spans="1:11" x14ac:dyDescent="0.2">
      <c r="A16" s="102" t="s">
        <v>832</v>
      </c>
      <c r="B16" s="73" t="s">
        <v>213</v>
      </c>
      <c r="C16" s="5">
        <v>4.2047170473</v>
      </c>
      <c r="D16" s="5" t="str">
        <f t="shared" si="1"/>
        <v>N/A</v>
      </c>
      <c r="E16" s="5">
        <v>4.6462596416000004</v>
      </c>
      <c r="F16" s="5" t="str">
        <f t="shared" si="2"/>
        <v>N/A</v>
      </c>
      <c r="G16" s="5">
        <v>4.6821832243000001</v>
      </c>
      <c r="H16" s="5" t="str">
        <f t="shared" si="3"/>
        <v>N/A</v>
      </c>
      <c r="I16" s="6">
        <v>10.5</v>
      </c>
      <c r="J16" s="6">
        <v>0.7732</v>
      </c>
      <c r="K16" s="105" t="str">
        <f t="shared" si="0"/>
        <v>Yes</v>
      </c>
    </row>
    <row r="17" spans="1:11" x14ac:dyDescent="0.2">
      <c r="A17" s="102" t="s">
        <v>825</v>
      </c>
      <c r="B17" s="73" t="s">
        <v>213</v>
      </c>
      <c r="C17" s="5">
        <v>4.0253450641999997</v>
      </c>
      <c r="D17" s="5" t="str">
        <f t="shared" si="1"/>
        <v>N/A</v>
      </c>
      <c r="E17" s="5">
        <v>4.6807723416</v>
      </c>
      <c r="F17" s="5" t="str">
        <f t="shared" si="2"/>
        <v>N/A</v>
      </c>
      <c r="G17" s="5">
        <v>4.7520118947999999</v>
      </c>
      <c r="H17" s="5" t="str">
        <f t="shared" si="3"/>
        <v>N/A</v>
      </c>
      <c r="I17" s="6">
        <v>16.28</v>
      </c>
      <c r="J17" s="6">
        <v>1.522</v>
      </c>
      <c r="K17" s="105" t="str">
        <f t="shared" si="0"/>
        <v>Yes</v>
      </c>
    </row>
    <row r="18" spans="1:11" x14ac:dyDescent="0.2">
      <c r="A18" s="101" t="s">
        <v>312</v>
      </c>
      <c r="B18" s="22" t="s">
        <v>223</v>
      </c>
      <c r="C18" s="5">
        <v>100</v>
      </c>
      <c r="D18" s="5" t="str">
        <f>IF(OR($B18="N/A",$C18="N/A"),"N/A",IF(C18&gt;100,"No",IF(C18&lt;98,"No","Yes")))</f>
        <v>Yes</v>
      </c>
      <c r="E18" s="5">
        <v>99.995014209999994</v>
      </c>
      <c r="F18" s="5" t="str">
        <f>IF(OR($B18="N/A",$E18="N/A"),"N/A",IF(E18&gt;100,"No",IF(E18&lt;98,"No","Yes")))</f>
        <v>Yes</v>
      </c>
      <c r="G18" s="5">
        <v>99.235411729999996</v>
      </c>
      <c r="H18" s="5" t="str">
        <f>IF($B18="N/A","N/A",IF(G18&gt;100,"No",IF(G18&lt;98,"No","Yes")))</f>
        <v>Yes</v>
      </c>
      <c r="I18" s="6">
        <v>-5.0000000000000001E-3</v>
      </c>
      <c r="J18" s="6">
        <v>-0.76</v>
      </c>
      <c r="K18" s="105" t="str">
        <f t="shared" si="0"/>
        <v>Yes</v>
      </c>
    </row>
    <row r="19" spans="1:11" x14ac:dyDescent="0.2">
      <c r="A19" s="101" t="s">
        <v>31</v>
      </c>
      <c r="B19" s="22" t="s">
        <v>214</v>
      </c>
      <c r="C19" s="5">
        <v>99.221191064999999</v>
      </c>
      <c r="D19" s="5" t="str">
        <f>IF(OR($B19="N/A",$C19="N/A"),"N/A",IF(C19&gt;100,"No",IF(C19&lt;95,"No","Yes")))</f>
        <v>Yes</v>
      </c>
      <c r="E19" s="5">
        <v>99.170696847000002</v>
      </c>
      <c r="F19" s="5" t="str">
        <f>IF(OR($B19="N/A",$E19="N/A"),"N/A",IF(E19&gt;100,"No",IF(E19&lt;98,"No","Yes")))</f>
        <v>Yes</v>
      </c>
      <c r="G19" s="5">
        <v>98.543024289000002</v>
      </c>
      <c r="H19" s="5" t="str">
        <f>IF($B19="N/A","N/A",IF(G19&gt;100,"No",IF(G19&lt;95,"No","Yes")))</f>
        <v>Yes</v>
      </c>
      <c r="I19" s="6">
        <v>-5.0999999999999997E-2</v>
      </c>
      <c r="J19" s="6">
        <v>-0.63300000000000001</v>
      </c>
      <c r="K19" s="105" t="str">
        <f t="shared" si="0"/>
        <v>Yes</v>
      </c>
    </row>
    <row r="20" spans="1:11" x14ac:dyDescent="0.2">
      <c r="A20" s="102" t="s">
        <v>313</v>
      </c>
      <c r="B20" s="73" t="s">
        <v>213</v>
      </c>
      <c r="C20" s="5">
        <v>98.638250244999995</v>
      </c>
      <c r="D20" s="5" t="str">
        <f t="shared" ref="D20:D35" si="4">IF(OR($B20="N/A",$C20="N/A"),"N/A",IF(C20&lt;0,"No","Yes"))</f>
        <v>N/A</v>
      </c>
      <c r="E20" s="5">
        <v>99.056023666000002</v>
      </c>
      <c r="F20" s="5" t="str">
        <f t="shared" ref="F20:F34" si="5">IF($B20="N/A","N/A",IF(E20&lt;0,"No","Yes"))</f>
        <v>N/A</v>
      </c>
      <c r="G20" s="5">
        <v>98.916987559000006</v>
      </c>
      <c r="H20" s="5" t="str">
        <f t="shared" ref="H20:H35" si="6">IF($B20="N/A","N/A",IF(G20&lt;0,"No","Yes"))</f>
        <v>N/A</v>
      </c>
      <c r="I20" s="6">
        <v>0.42349999999999999</v>
      </c>
      <c r="J20" s="6">
        <v>-0.14000000000000001</v>
      </c>
      <c r="K20" s="105" t="str">
        <f t="shared" si="0"/>
        <v>Yes</v>
      </c>
    </row>
    <row r="21" spans="1:11" x14ac:dyDescent="0.2">
      <c r="A21" s="102" t="s">
        <v>833</v>
      </c>
      <c r="B21" s="73" t="s">
        <v>213</v>
      </c>
      <c r="C21" s="5">
        <v>1.210185142</v>
      </c>
      <c r="D21" s="5" t="str">
        <f t="shared" si="4"/>
        <v>N/A</v>
      </c>
      <c r="E21" s="5">
        <v>0.89245649900000001</v>
      </c>
      <c r="F21" s="5" t="str">
        <f t="shared" si="5"/>
        <v>N/A</v>
      </c>
      <c r="G21" s="5">
        <v>1.0496889810000001</v>
      </c>
      <c r="H21" s="5" t="str">
        <f t="shared" si="6"/>
        <v>N/A</v>
      </c>
      <c r="I21" s="6">
        <v>-26.3</v>
      </c>
      <c r="J21" s="6">
        <v>17.62</v>
      </c>
      <c r="K21" s="105" t="str">
        <f t="shared" si="0"/>
        <v>Yes</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3.6493494379999998</v>
      </c>
      <c r="D23" s="5" t="str">
        <f t="shared" si="4"/>
        <v>N/A</v>
      </c>
      <c r="E23" s="5">
        <v>3.8440943312</v>
      </c>
      <c r="F23" s="5" t="str">
        <f t="shared" si="5"/>
        <v>N/A</v>
      </c>
      <c r="G23" s="5">
        <v>3.9803576718000002</v>
      </c>
      <c r="H23" s="5" t="str">
        <f t="shared" si="6"/>
        <v>N/A</v>
      </c>
      <c r="I23" s="6">
        <v>5.3360000000000003</v>
      </c>
      <c r="J23" s="6">
        <v>3.5449999999999999</v>
      </c>
      <c r="K23" s="105" t="str">
        <f t="shared" si="0"/>
        <v>Yes</v>
      </c>
    </row>
    <row r="24" spans="1:11" x14ac:dyDescent="0.2">
      <c r="A24" s="102" t="s">
        <v>315</v>
      </c>
      <c r="B24" s="73" t="s">
        <v>213</v>
      </c>
      <c r="C24" s="5">
        <v>5.1088933451000003</v>
      </c>
      <c r="D24" s="5" t="str">
        <f t="shared" si="4"/>
        <v>N/A</v>
      </c>
      <c r="E24" s="5">
        <v>4.9708331255999996</v>
      </c>
      <c r="F24" s="5" t="str">
        <f t="shared" si="5"/>
        <v>N/A</v>
      </c>
      <c r="G24" s="5">
        <v>5.0059241706000002</v>
      </c>
      <c r="H24" s="5" t="str">
        <f t="shared" si="6"/>
        <v>N/A</v>
      </c>
      <c r="I24" s="6">
        <v>-2.7</v>
      </c>
      <c r="J24" s="6">
        <v>0.70589999999999997</v>
      </c>
      <c r="K24" s="105" t="str">
        <f t="shared" si="0"/>
        <v>Yes</v>
      </c>
    </row>
    <row r="25" spans="1:11" x14ac:dyDescent="0.2">
      <c r="A25" s="102" t="s">
        <v>316</v>
      </c>
      <c r="B25" s="73" t="s">
        <v>213</v>
      </c>
      <c r="C25" s="5">
        <v>15.846663247</v>
      </c>
      <c r="D25" s="5" t="str">
        <f t="shared" si="4"/>
        <v>N/A</v>
      </c>
      <c r="E25" s="5">
        <v>16.792142393999999</v>
      </c>
      <c r="F25" s="5" t="str">
        <f t="shared" si="5"/>
        <v>N/A</v>
      </c>
      <c r="G25" s="5">
        <v>16.439573459999998</v>
      </c>
      <c r="H25" s="5" t="str">
        <f t="shared" si="6"/>
        <v>N/A</v>
      </c>
      <c r="I25" s="6">
        <v>5.9660000000000002</v>
      </c>
      <c r="J25" s="6">
        <v>-2.1</v>
      </c>
      <c r="K25" s="105" t="str">
        <f t="shared" si="0"/>
        <v>Yes</v>
      </c>
    </row>
    <row r="26" spans="1:11" x14ac:dyDescent="0.2">
      <c r="A26" s="102" t="s">
        <v>317</v>
      </c>
      <c r="B26" s="73" t="s">
        <v>213</v>
      </c>
      <c r="C26" s="5">
        <v>79.044443408000006</v>
      </c>
      <c r="D26" s="5" t="str">
        <f t="shared" si="4"/>
        <v>N/A</v>
      </c>
      <c r="E26" s="5">
        <v>78.237024480000002</v>
      </c>
      <c r="F26" s="5" t="str">
        <f t="shared" si="5"/>
        <v>N/A</v>
      </c>
      <c r="G26" s="5">
        <v>78.554502369999994</v>
      </c>
      <c r="H26" s="5" t="str">
        <f t="shared" si="6"/>
        <v>N/A</v>
      </c>
      <c r="I26" s="6">
        <v>-1.02</v>
      </c>
      <c r="J26" s="6">
        <v>0.40579999999999999</v>
      </c>
      <c r="K26" s="105" t="str">
        <f t="shared" si="0"/>
        <v>Yes</v>
      </c>
    </row>
    <row r="27" spans="1:11" x14ac:dyDescent="0.2">
      <c r="A27" s="102" t="s">
        <v>318</v>
      </c>
      <c r="B27" s="73" t="s">
        <v>213</v>
      </c>
      <c r="C27" s="5">
        <v>50.806790094999997</v>
      </c>
      <c r="D27" s="5" t="str">
        <f t="shared" si="4"/>
        <v>N/A</v>
      </c>
      <c r="E27" s="5">
        <v>55.787671801999998</v>
      </c>
      <c r="F27" s="5" t="str">
        <f t="shared" si="5"/>
        <v>N/A</v>
      </c>
      <c r="G27" s="5">
        <v>57.196015995000003</v>
      </c>
      <c r="H27" s="5" t="str">
        <f t="shared" si="6"/>
        <v>N/A</v>
      </c>
      <c r="I27" s="6">
        <v>9.8040000000000003</v>
      </c>
      <c r="J27" s="6">
        <v>2.524</v>
      </c>
      <c r="K27" s="105" t="str">
        <f t="shared" si="0"/>
        <v>Yes</v>
      </c>
    </row>
    <row r="28" spans="1:11" x14ac:dyDescent="0.2">
      <c r="A28" s="102" t="s">
        <v>830</v>
      </c>
      <c r="B28" s="73" t="s">
        <v>213</v>
      </c>
      <c r="C28" s="5">
        <v>1.9098627748000001</v>
      </c>
      <c r="D28" s="5" t="str">
        <f t="shared" si="4"/>
        <v>N/A</v>
      </c>
      <c r="E28" s="5">
        <v>1.6475810296</v>
      </c>
      <c r="F28" s="5" t="str">
        <f t="shared" si="5"/>
        <v>N/A</v>
      </c>
      <c r="G28" s="5">
        <v>1.6769380159</v>
      </c>
      <c r="H28" s="5" t="str">
        <f t="shared" si="6"/>
        <v>N/A</v>
      </c>
      <c r="I28" s="6">
        <v>-13.7</v>
      </c>
      <c r="J28" s="6">
        <v>1.782</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70.003212629999993</v>
      </c>
      <c r="D30" s="5" t="str">
        <f t="shared" si="4"/>
        <v>N/A</v>
      </c>
      <c r="E30" s="5">
        <v>99.341634889999995</v>
      </c>
      <c r="F30" s="5" t="str">
        <f t="shared" si="5"/>
        <v>N/A</v>
      </c>
      <c r="G30" s="5">
        <v>100</v>
      </c>
      <c r="H30" s="5" t="str">
        <f t="shared" si="6"/>
        <v>N/A</v>
      </c>
      <c r="I30" s="6">
        <v>41.91</v>
      </c>
      <c r="J30" s="6">
        <v>0.66269999999999996</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1748</v>
      </c>
      <c r="J33" s="6" t="s">
        <v>1748</v>
      </c>
      <c r="K33" s="105" t="str">
        <f t="shared" si="0"/>
        <v>N/A</v>
      </c>
    </row>
    <row r="34" spans="1:11" x14ac:dyDescent="0.2">
      <c r="A34" s="102" t="s">
        <v>323</v>
      </c>
      <c r="B34" s="73" t="s">
        <v>213</v>
      </c>
      <c r="C34" s="5">
        <v>24.012498251</v>
      </c>
      <c r="D34" s="5" t="str">
        <f t="shared" si="4"/>
        <v>N/A</v>
      </c>
      <c r="E34" s="5">
        <v>26.230243805000001</v>
      </c>
      <c r="F34" s="5" t="str">
        <f t="shared" si="5"/>
        <v>N/A</v>
      </c>
      <c r="G34" s="5">
        <v>28.232375592</v>
      </c>
      <c r="H34" s="5" t="str">
        <f t="shared" si="6"/>
        <v>N/A</v>
      </c>
      <c r="I34" s="6">
        <v>9.2360000000000007</v>
      </c>
      <c r="J34" s="6">
        <v>7.633</v>
      </c>
      <c r="K34" s="105" t="str">
        <f t="shared" si="0"/>
        <v>Yes</v>
      </c>
    </row>
    <row r="35" spans="1:11" x14ac:dyDescent="0.2">
      <c r="A35" s="102" t="s">
        <v>1706</v>
      </c>
      <c r="B35" s="73" t="s">
        <v>213</v>
      </c>
      <c r="C35" s="5">
        <v>24.343608636999999</v>
      </c>
      <c r="D35" s="5" t="str">
        <f t="shared" si="4"/>
        <v>N/A</v>
      </c>
      <c r="E35" s="5">
        <v>20.529823337</v>
      </c>
      <c r="F35" s="5" t="str">
        <f>IF($B35="N/A","N/A",IF(E35&lt;0,"No","Yes"))</f>
        <v>N/A</v>
      </c>
      <c r="G35" s="5">
        <v>19.888551540000002</v>
      </c>
      <c r="H35" s="5" t="str">
        <f t="shared" si="6"/>
        <v>N/A</v>
      </c>
      <c r="I35" s="6">
        <v>-15.7</v>
      </c>
      <c r="J35" s="6">
        <v>-3.12</v>
      </c>
      <c r="K35" s="105" t="str">
        <f t="shared" si="0"/>
        <v>Yes</v>
      </c>
    </row>
    <row r="36" spans="1:11" x14ac:dyDescent="0.2">
      <c r="A36" s="103" t="s">
        <v>372</v>
      </c>
      <c r="B36" s="1" t="s">
        <v>213</v>
      </c>
      <c r="C36" s="4">
        <v>91.556685165000005</v>
      </c>
      <c r="D36" s="5" t="str">
        <f t="shared" ref="D36:D39" si="7">IF($B36="N/A","N/A",IF(C36&lt;0,"No","Yes"))</f>
        <v>N/A</v>
      </c>
      <c r="E36" s="4">
        <v>90.059995678999996</v>
      </c>
      <c r="F36" s="5" t="str">
        <f t="shared" ref="F36:F39" si="8">IF($B36="N/A","N/A",IF(E36&lt;0,"No","Yes"))</f>
        <v>N/A</v>
      </c>
      <c r="G36" s="4">
        <v>90.708308649000003</v>
      </c>
      <c r="H36" s="5" t="str">
        <f t="shared" ref="H36:H39" si="9">IF($B36="N/A","N/A",IF(G36&lt;0,"No","Yes"))</f>
        <v>N/A</v>
      </c>
      <c r="I36" s="6">
        <v>-1.63</v>
      </c>
      <c r="J36" s="6">
        <v>0.71989999999999998</v>
      </c>
      <c r="K36" s="105" t="str">
        <f>IF(J36="Div by 0", "N/A", IF(J36="N/A","N/A", IF(J36&gt;30, "No", IF(J36&lt;-30, "No", "Yes"))))</f>
        <v>Yes</v>
      </c>
    </row>
    <row r="37" spans="1:11" x14ac:dyDescent="0.2">
      <c r="A37" s="103" t="s">
        <v>373</v>
      </c>
      <c r="B37" s="1" t="s">
        <v>213</v>
      </c>
      <c r="C37" s="4">
        <v>5.3164202769999997</v>
      </c>
      <c r="D37" s="5" t="str">
        <f t="shared" si="7"/>
        <v>N/A</v>
      </c>
      <c r="E37" s="4">
        <v>6.6992404979</v>
      </c>
      <c r="F37" s="5" t="str">
        <f t="shared" si="8"/>
        <v>N/A</v>
      </c>
      <c r="G37" s="4">
        <v>6.0963418245999996</v>
      </c>
      <c r="H37" s="5" t="str">
        <f t="shared" si="9"/>
        <v>N/A</v>
      </c>
      <c r="I37" s="6">
        <v>26.01</v>
      </c>
      <c r="J37" s="6">
        <v>-9</v>
      </c>
      <c r="K37" s="105" t="str">
        <f>IF(J37="Div by 0", "N/A", IF(J37="N/A","N/A", IF(J37&gt;30, "No", IF(J37&lt;-30, "No", "Yes"))))</f>
        <v>Yes</v>
      </c>
    </row>
    <row r="38" spans="1:11" x14ac:dyDescent="0.2">
      <c r="A38" s="103" t="s">
        <v>374</v>
      </c>
      <c r="B38" s="1" t="s">
        <v>213</v>
      </c>
      <c r="C38" s="4">
        <v>1.8560835704</v>
      </c>
      <c r="D38" s="5" t="str">
        <f t="shared" si="7"/>
        <v>N/A</v>
      </c>
      <c r="E38" s="4">
        <v>1.7483505343000001</v>
      </c>
      <c r="F38" s="5" t="str">
        <f t="shared" si="8"/>
        <v>N/A</v>
      </c>
      <c r="G38" s="4">
        <v>1.8994372038</v>
      </c>
      <c r="H38" s="5" t="str">
        <f t="shared" si="9"/>
        <v>N/A</v>
      </c>
      <c r="I38" s="6">
        <v>-5.8</v>
      </c>
      <c r="J38" s="6">
        <v>8.6419999999999995</v>
      </c>
      <c r="K38" s="105" t="str">
        <f>IF(J38="Div by 0", "N/A", IF(J38="N/A","N/A", IF(J38&gt;30, "No", IF(J38&lt;-30, "No", "Yes"))))</f>
        <v>Yes</v>
      </c>
    </row>
    <row r="39" spans="1:11" x14ac:dyDescent="0.2">
      <c r="A39" s="120" t="s">
        <v>375</v>
      </c>
      <c r="B39" s="121" t="s">
        <v>213</v>
      </c>
      <c r="C39" s="118">
        <v>0.60159492609999998</v>
      </c>
      <c r="D39" s="114" t="str">
        <f t="shared" si="7"/>
        <v>N/A</v>
      </c>
      <c r="E39" s="118">
        <v>0.76448787620000003</v>
      </c>
      <c r="F39" s="114" t="str">
        <f t="shared" si="8"/>
        <v>N/A</v>
      </c>
      <c r="G39" s="118">
        <v>0.72571090049999998</v>
      </c>
      <c r="H39" s="114" t="str">
        <f t="shared" si="9"/>
        <v>N/A</v>
      </c>
      <c r="I39" s="115">
        <v>27.08</v>
      </c>
      <c r="J39" s="115">
        <v>-5.07</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5</v>
      </c>
      <c r="D6" s="5" t="s">
        <v>213</v>
      </c>
      <c r="E6" s="3">
        <v>7</v>
      </c>
      <c r="F6" s="5" t="s">
        <v>213</v>
      </c>
      <c r="G6" s="3">
        <v>7</v>
      </c>
      <c r="H6" s="5" t="s">
        <v>213</v>
      </c>
      <c r="I6" s="89" t="s">
        <v>213</v>
      </c>
      <c r="J6" s="89" t="s">
        <v>213</v>
      </c>
      <c r="K6" s="105" t="s">
        <v>213</v>
      </c>
    </row>
    <row r="7" spans="1:11" s="16" customFormat="1" x14ac:dyDescent="0.2">
      <c r="A7" s="122" t="s">
        <v>12</v>
      </c>
      <c r="B7" s="17" t="s">
        <v>213</v>
      </c>
      <c r="C7" s="18">
        <v>376963</v>
      </c>
      <c r="D7" s="19" t="str">
        <f>IF($B7="N/A","N/A",IF(C7&gt;15,"No",IF(C7&lt;-15,"No","Yes")))</f>
        <v>N/A</v>
      </c>
      <c r="E7" s="18">
        <v>324864</v>
      </c>
      <c r="F7" s="19" t="str">
        <f>IF($B7="N/A","N/A",IF(E7&gt;15,"No",IF(E7&lt;-15,"No","Yes")))</f>
        <v>N/A</v>
      </c>
      <c r="G7" s="18">
        <v>330633</v>
      </c>
      <c r="H7" s="19" t="str">
        <f>IF($B7="N/A","N/A",IF(G7&gt;15,"No",IF(G7&lt;-15,"No","Yes")))</f>
        <v>N/A</v>
      </c>
      <c r="I7" s="20">
        <v>-13.8</v>
      </c>
      <c r="J7" s="20">
        <v>1.776</v>
      </c>
      <c r="K7" s="106" t="str">
        <f t="shared" ref="K7:K24" si="0">IF(J7="Div by 0", "N/A", IF(J7="N/A","N/A", IF(J7&gt;30, "No", IF(J7&lt;-30, "No", "Yes"))))</f>
        <v>Yes</v>
      </c>
    </row>
    <row r="8" spans="1:11" x14ac:dyDescent="0.2">
      <c r="A8" s="122" t="s">
        <v>362</v>
      </c>
      <c r="B8" s="17" t="s">
        <v>213</v>
      </c>
      <c r="C8" s="21">
        <v>96.016054625999999</v>
      </c>
      <c r="D8" s="19" t="str">
        <f>IF($B8="N/A","N/A",IF(C8&gt;15,"No",IF(C8&lt;-15,"No","Yes")))</f>
        <v>N/A</v>
      </c>
      <c r="E8" s="21">
        <v>93.219624211999999</v>
      </c>
      <c r="F8" s="19" t="str">
        <f>IF($B8="N/A","N/A",IF(E8&gt;15,"No",IF(E8&lt;-15,"No","Yes")))</f>
        <v>N/A</v>
      </c>
      <c r="G8" s="21">
        <v>93.257478836000004</v>
      </c>
      <c r="H8" s="19" t="str">
        <f>IF($B8="N/A","N/A",IF(G8&gt;15,"No",IF(G8&lt;-15,"No","Yes")))</f>
        <v>N/A</v>
      </c>
      <c r="I8" s="20">
        <v>-2.91</v>
      </c>
      <c r="J8" s="20">
        <v>4.0599999999999997E-2</v>
      </c>
      <c r="K8" s="106" t="str">
        <f t="shared" si="0"/>
        <v>Yes</v>
      </c>
    </row>
    <row r="9" spans="1:11" x14ac:dyDescent="0.2">
      <c r="A9" s="122" t="s">
        <v>119</v>
      </c>
      <c r="B9" s="22" t="s">
        <v>213</v>
      </c>
      <c r="C9" s="4">
        <v>3.9839453739000001</v>
      </c>
      <c r="D9" s="5" t="str">
        <f>IF($B9="N/A","N/A",IF(C9&gt;15,"No",IF(C9&lt;-15,"No","Yes")))</f>
        <v>N/A</v>
      </c>
      <c r="E9" s="4">
        <v>6.7803757879999997</v>
      </c>
      <c r="F9" s="5" t="str">
        <f>IF($B9="N/A","N/A",IF(E9&gt;15,"No",IF(E9&lt;-15,"No","Yes")))</f>
        <v>N/A</v>
      </c>
      <c r="G9" s="4">
        <v>6.7425211639000002</v>
      </c>
      <c r="H9" s="5" t="str">
        <f>IF($B9="N/A","N/A",IF(G9&gt;15,"No",IF(G9&lt;-15,"No","Yes")))</f>
        <v>N/A</v>
      </c>
      <c r="I9" s="6">
        <v>70.19</v>
      </c>
      <c r="J9" s="6">
        <v>-0.55800000000000005</v>
      </c>
      <c r="K9" s="105" t="str">
        <f t="shared" si="0"/>
        <v>Yes</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15.653790956</v>
      </c>
      <c r="D13" s="5" t="str">
        <f t="shared" si="1"/>
        <v>No</v>
      </c>
      <c r="E13" s="4">
        <v>0</v>
      </c>
      <c r="F13" s="5" t="str">
        <f t="shared" si="2"/>
        <v>No</v>
      </c>
      <c r="G13" s="4">
        <v>0</v>
      </c>
      <c r="H13" s="5" t="str">
        <f t="shared" si="3"/>
        <v>No</v>
      </c>
      <c r="I13" s="6">
        <v>-100</v>
      </c>
      <c r="J13" s="6" t="s">
        <v>1748</v>
      </c>
      <c r="K13" s="105" t="str">
        <f t="shared" si="0"/>
        <v>N/A</v>
      </c>
    </row>
    <row r="14" spans="1:11" x14ac:dyDescent="0.2">
      <c r="A14" s="122" t="s">
        <v>13</v>
      </c>
      <c r="B14" s="22" t="s">
        <v>213</v>
      </c>
      <c r="C14" s="23">
        <v>361945</v>
      </c>
      <c r="D14" s="5" t="str">
        <f>IF($B14="N/A","N/A",IF(C14&gt;15,"No",IF(C14&lt;-15,"No","Yes")))</f>
        <v>N/A</v>
      </c>
      <c r="E14" s="23">
        <v>302837</v>
      </c>
      <c r="F14" s="5" t="str">
        <f>IF($B14="N/A","N/A",IF(E14&gt;15,"No",IF(E14&lt;-15,"No","Yes")))</f>
        <v>N/A</v>
      </c>
      <c r="G14" s="23">
        <v>308340</v>
      </c>
      <c r="H14" s="5" t="str">
        <f>IF($B14="N/A","N/A",IF(G14&gt;15,"No",IF(G14&lt;-15,"No","Yes")))</f>
        <v>N/A</v>
      </c>
      <c r="I14" s="6">
        <v>-16.3</v>
      </c>
      <c r="J14" s="6">
        <v>1.8169999999999999</v>
      </c>
      <c r="K14" s="105" t="str">
        <f t="shared" si="0"/>
        <v>Yes</v>
      </c>
    </row>
    <row r="15" spans="1:11" x14ac:dyDescent="0.2">
      <c r="A15" s="122" t="s">
        <v>439</v>
      </c>
      <c r="B15" s="22" t="s">
        <v>215</v>
      </c>
      <c r="C15" s="4">
        <v>11.708685021000001</v>
      </c>
      <c r="D15" s="5" t="str">
        <f>IF($B15="N/A","N/A",IF(C15&gt;20,"No",IF(C15&lt;5,"No","Yes")))</f>
        <v>Yes</v>
      </c>
      <c r="E15" s="4">
        <v>3.1663898400999999</v>
      </c>
      <c r="F15" s="5" t="str">
        <f>IF($B15="N/A","N/A",IF(E15&gt;20,"No",IF(E15&lt;5,"No","Yes")))</f>
        <v>No</v>
      </c>
      <c r="G15" s="4">
        <v>3.5366802879999999</v>
      </c>
      <c r="H15" s="5" t="str">
        <f>IF($B15="N/A","N/A",IF(G15&gt;20,"No",IF(G15&lt;5,"No","Yes")))</f>
        <v>No</v>
      </c>
      <c r="I15" s="6">
        <v>-73</v>
      </c>
      <c r="J15" s="6">
        <v>11.69</v>
      </c>
      <c r="K15" s="105" t="str">
        <f t="shared" si="0"/>
        <v>Yes</v>
      </c>
    </row>
    <row r="16" spans="1:11" x14ac:dyDescent="0.2">
      <c r="A16" s="122" t="s">
        <v>440</v>
      </c>
      <c r="B16" s="17" t="s">
        <v>213</v>
      </c>
      <c r="C16" s="4">
        <v>88.291314979000006</v>
      </c>
      <c r="D16" s="5" t="str">
        <f>IF($B16="N/A","N/A",IF(C16&gt;15,"No",IF(C16&lt;-15,"No","Yes")))</f>
        <v>N/A</v>
      </c>
      <c r="E16" s="4">
        <v>96.833610160000006</v>
      </c>
      <c r="F16" s="5" t="str">
        <f>IF($B16="N/A","N/A",IF(E16&gt;15,"No",IF(E16&lt;-15,"No","Yes")))</f>
        <v>N/A</v>
      </c>
      <c r="G16" s="4">
        <v>96.463319712000001</v>
      </c>
      <c r="H16" s="5" t="str">
        <f>IF($B16="N/A","N/A",IF(G16&gt;15,"No",IF(G16&lt;-15,"No","Yes")))</f>
        <v>N/A</v>
      </c>
      <c r="I16" s="6">
        <v>9.6750000000000007</v>
      </c>
      <c r="J16" s="6">
        <v>-0.38200000000000001</v>
      </c>
      <c r="K16" s="105" t="str">
        <f t="shared" si="0"/>
        <v>Yes</v>
      </c>
    </row>
    <row r="17" spans="1:11" x14ac:dyDescent="0.2">
      <c r="A17" s="122" t="s">
        <v>441</v>
      </c>
      <c r="B17" s="22" t="s">
        <v>235</v>
      </c>
      <c r="C17" s="4">
        <v>9.1961485860999996</v>
      </c>
      <c r="D17" s="5" t="str">
        <f>IF($B17="N/A","N/A",IF(C17&gt;1,"Yes","No"))</f>
        <v>Yes</v>
      </c>
      <c r="E17" s="4">
        <v>43.042626892000001</v>
      </c>
      <c r="F17" s="5" t="str">
        <f>IF($B17="N/A","N/A",IF(E17&gt;1,"Yes","No"))</f>
        <v>Yes</v>
      </c>
      <c r="G17" s="4">
        <v>13.760134916</v>
      </c>
      <c r="H17" s="5" t="str">
        <f>IF($B17="N/A","N/A",IF(G17&gt;1,"Yes","No"))</f>
        <v>Yes</v>
      </c>
      <c r="I17" s="6">
        <v>368.1</v>
      </c>
      <c r="J17" s="6">
        <v>-68</v>
      </c>
      <c r="K17" s="105" t="str">
        <f t="shared" si="0"/>
        <v>No</v>
      </c>
    </row>
    <row r="18" spans="1:11" x14ac:dyDescent="0.2">
      <c r="A18" s="122" t="s">
        <v>857</v>
      </c>
      <c r="B18" s="22" t="s">
        <v>213</v>
      </c>
      <c r="C18" s="75">
        <v>3975.2470782999999</v>
      </c>
      <c r="D18" s="5" t="str">
        <f>IF($B18="N/A","N/A",IF(C18&gt;15,"No",IF(C18&lt;-15,"No","Yes")))</f>
        <v>N/A</v>
      </c>
      <c r="E18" s="75">
        <v>3952.2258321999998</v>
      </c>
      <c r="F18" s="5" t="str">
        <f>IF($B18="N/A","N/A",IF(E18&gt;15,"No",IF(E18&lt;-15,"No","Yes")))</f>
        <v>N/A</v>
      </c>
      <c r="G18" s="75">
        <v>4368.8537993999998</v>
      </c>
      <c r="H18" s="5" t="str">
        <f>IF($B18="N/A","N/A",IF(G18&gt;15,"No",IF(G18&lt;-15,"No","Yes")))</f>
        <v>N/A</v>
      </c>
      <c r="I18" s="6">
        <v>-0.57899999999999996</v>
      </c>
      <c r="J18" s="6">
        <v>10.54</v>
      </c>
      <c r="K18" s="105" t="str">
        <f t="shared" si="0"/>
        <v>Yes</v>
      </c>
    </row>
    <row r="19" spans="1:11" x14ac:dyDescent="0.2">
      <c r="A19" s="104" t="s">
        <v>131</v>
      </c>
      <c r="B19" s="22" t="s">
        <v>213</v>
      </c>
      <c r="C19" s="23">
        <v>99</v>
      </c>
      <c r="D19" s="22" t="s">
        <v>213</v>
      </c>
      <c r="E19" s="23">
        <v>877</v>
      </c>
      <c r="F19" s="22" t="s">
        <v>213</v>
      </c>
      <c r="G19" s="23">
        <v>385</v>
      </c>
      <c r="H19" s="5" t="str">
        <f>IF($B19="N/A","N/A",IF(G19&gt;15,"No",IF(G19&lt;-15,"No","Yes")))</f>
        <v>N/A</v>
      </c>
      <c r="I19" s="6">
        <v>785.9</v>
      </c>
      <c r="J19" s="6">
        <v>-56.1</v>
      </c>
      <c r="K19" s="105" t="str">
        <f t="shared" si="0"/>
        <v>No</v>
      </c>
    </row>
    <row r="20" spans="1:11" x14ac:dyDescent="0.2">
      <c r="A20" s="104" t="s">
        <v>346</v>
      </c>
      <c r="B20" s="17" t="s">
        <v>213</v>
      </c>
      <c r="C20" s="4">
        <v>2.6262524400000001E-2</v>
      </c>
      <c r="D20" s="22" t="s">
        <v>213</v>
      </c>
      <c r="E20" s="4">
        <v>0.2699591214</v>
      </c>
      <c r="F20" s="22" t="s">
        <v>213</v>
      </c>
      <c r="G20" s="4">
        <v>0.1164433072</v>
      </c>
      <c r="H20" s="5" t="str">
        <f>IF($B20="N/A","N/A",IF(G20&gt;15,"No",IF(G20&lt;-15,"No","Yes")))</f>
        <v>N/A</v>
      </c>
      <c r="I20" s="6">
        <v>927.9</v>
      </c>
      <c r="J20" s="6">
        <v>-56.9</v>
      </c>
      <c r="K20" s="105" t="str">
        <f t="shared" si="0"/>
        <v>No</v>
      </c>
    </row>
    <row r="21" spans="1:11" ht="25.5" x14ac:dyDescent="0.2">
      <c r="A21" s="104" t="s">
        <v>836</v>
      </c>
      <c r="B21" s="22" t="s">
        <v>213</v>
      </c>
      <c r="C21" s="75">
        <v>4346.5454545000002</v>
      </c>
      <c r="D21" s="5" t="str">
        <f>IF($B21="N/A","N/A",IF(C21&gt;60,"No",IF(C21&lt;15,"No","Yes")))</f>
        <v>N/A</v>
      </c>
      <c r="E21" s="75">
        <v>3178.4264538000002</v>
      </c>
      <c r="F21" s="5" t="str">
        <f>IF($B21="N/A","N/A",IF(E21&gt;60,"No",IF(E21&lt;15,"No","Yes")))</f>
        <v>N/A</v>
      </c>
      <c r="G21" s="75">
        <v>3185.2961039000002</v>
      </c>
      <c r="H21" s="5" t="str">
        <f>IF($B21="N/A","N/A",IF(G21&gt;60,"No",IF(G21&lt;15,"No","Yes")))</f>
        <v>N/A</v>
      </c>
      <c r="I21" s="6">
        <v>-26.9</v>
      </c>
      <c r="J21" s="6">
        <v>0.21609999999999999</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319566</v>
      </c>
      <c r="D6" s="5" t="str">
        <f>IF($B6="N/A","N/A",IF(C6&gt;15,"No",IF(C6&lt;-15,"No","Yes")))</f>
        <v>N/A</v>
      </c>
      <c r="E6" s="23">
        <v>293248</v>
      </c>
      <c r="F6" s="5" t="str">
        <f>IF($B6="N/A","N/A",IF(E6&gt;15,"No",IF(E6&lt;-15,"No","Yes")))</f>
        <v>N/A</v>
      </c>
      <c r="G6" s="23">
        <v>297435</v>
      </c>
      <c r="H6" s="5" t="str">
        <f>IF($B6="N/A","N/A",IF(G6&gt;15,"No",IF(G6&lt;-15,"No","Yes")))</f>
        <v>N/A</v>
      </c>
      <c r="I6" s="6">
        <v>-8.24</v>
      </c>
      <c r="J6" s="6">
        <v>1.4279999999999999</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126.86025192</v>
      </c>
      <c r="D9" s="5" t="str">
        <f>IF($B9="N/A","N/A",IF(C9&gt;100,"No",IF(C9&lt;50,"No","Yes")))</f>
        <v>No</v>
      </c>
      <c r="E9" s="24">
        <v>132.75468129000001</v>
      </c>
      <c r="F9" s="5" t="str">
        <f>IF($B9="N/A","N/A",IF(E9&gt;100,"No",IF(E9&lt;50,"No","Yes")))</f>
        <v>No</v>
      </c>
      <c r="G9" s="24">
        <v>138.57211555999999</v>
      </c>
      <c r="H9" s="5" t="str">
        <f>IF($B9="N/A","N/A",IF(G9&gt;100,"No",IF(G9&lt;50,"No","Yes")))</f>
        <v>No</v>
      </c>
      <c r="I9" s="6">
        <v>4.6459999999999999</v>
      </c>
      <c r="J9" s="6">
        <v>4.3819999999999997</v>
      </c>
      <c r="K9" s="105" t="str">
        <f t="shared" si="0"/>
        <v>Yes</v>
      </c>
    </row>
    <row r="10" spans="1:11" ht="25.5" x14ac:dyDescent="0.2">
      <c r="A10" s="124" t="s">
        <v>839</v>
      </c>
      <c r="B10" s="22" t="s">
        <v>213</v>
      </c>
      <c r="C10" s="24">
        <v>255.12574190999999</v>
      </c>
      <c r="D10" s="5" t="str">
        <f>IF($B10="N/A","N/A",IF(C10&gt;15,"No",IF(C10&lt;-15,"No","Yes")))</f>
        <v>N/A</v>
      </c>
      <c r="E10" s="24">
        <v>230.10858863999999</v>
      </c>
      <c r="F10" s="5" t="str">
        <f>IF($B10="N/A","N/A",IF(E10&gt;15,"No",IF(E10&lt;-15,"No","Yes")))</f>
        <v>N/A</v>
      </c>
      <c r="G10" s="24">
        <v>230.00940094000001</v>
      </c>
      <c r="H10" s="5" t="str">
        <f>IF($B10="N/A","N/A",IF(G10&gt;15,"No",IF(G10&lt;-15,"No","Yes")))</f>
        <v>N/A</v>
      </c>
      <c r="I10" s="6">
        <v>-9.81</v>
      </c>
      <c r="J10" s="6">
        <v>-4.2999999999999997E-2</v>
      </c>
      <c r="K10" s="105" t="str">
        <f t="shared" si="0"/>
        <v>Yes</v>
      </c>
    </row>
    <row r="11" spans="1:11" ht="25.5" x14ac:dyDescent="0.2">
      <c r="A11" s="124" t="s">
        <v>840</v>
      </c>
      <c r="B11" s="22" t="s">
        <v>213</v>
      </c>
      <c r="C11" s="24">
        <v>579.70873384000004</v>
      </c>
      <c r="D11" s="5" t="str">
        <f>IF($B11="N/A","N/A",IF(C11&gt;15,"No",IF(C11&lt;-15,"No","Yes")))</f>
        <v>N/A</v>
      </c>
      <c r="E11" s="24">
        <v>648.04605262999996</v>
      </c>
      <c r="F11" s="5" t="str">
        <f>IF($B11="N/A","N/A",IF(E11&gt;15,"No",IF(E11&lt;-15,"No","Yes")))</f>
        <v>N/A</v>
      </c>
      <c r="G11" s="24">
        <v>611.62566845000003</v>
      </c>
      <c r="H11" s="5" t="str">
        <f>IF($B11="N/A","N/A",IF(G11&gt;15,"No",IF(G11&lt;-15,"No","Yes")))</f>
        <v>N/A</v>
      </c>
      <c r="I11" s="6">
        <v>11.79</v>
      </c>
      <c r="J11" s="6">
        <v>-5.62</v>
      </c>
      <c r="K11" s="105" t="str">
        <f t="shared" si="0"/>
        <v>Yes</v>
      </c>
    </row>
    <row r="12" spans="1:11" ht="25.5" x14ac:dyDescent="0.2">
      <c r="A12" s="124" t="s">
        <v>841</v>
      </c>
      <c r="B12" s="22" t="s">
        <v>213</v>
      </c>
      <c r="C12" s="24">
        <v>502.42206994999998</v>
      </c>
      <c r="D12" s="5" t="str">
        <f>IF($B12="N/A","N/A",IF(C12&gt;15,"No",IF(C12&lt;-15,"No","Yes")))</f>
        <v>N/A</v>
      </c>
      <c r="E12" s="24">
        <v>717.125</v>
      </c>
      <c r="F12" s="5" t="str">
        <f>IF($B12="N/A","N/A",IF(E12&gt;15,"No",IF(E12&lt;-15,"No","Yes")))</f>
        <v>N/A</v>
      </c>
      <c r="G12" s="24">
        <v>547.26315789</v>
      </c>
      <c r="H12" s="5" t="str">
        <f>IF($B12="N/A","N/A",IF(G12&gt;15,"No",IF(G12&lt;-15,"No","Yes")))</f>
        <v>N/A</v>
      </c>
      <c r="I12" s="6">
        <v>42.73</v>
      </c>
      <c r="J12" s="6">
        <v>-23.7</v>
      </c>
      <c r="K12" s="105" t="str">
        <f t="shared" si="0"/>
        <v>Yes</v>
      </c>
    </row>
    <row r="13" spans="1:11" x14ac:dyDescent="0.2">
      <c r="A13" s="124" t="s">
        <v>650</v>
      </c>
      <c r="B13" s="22" t="s">
        <v>237</v>
      </c>
      <c r="C13" s="4">
        <v>81.111570067000002</v>
      </c>
      <c r="D13" s="5" t="str">
        <f>IF($B13="N/A","N/A",IF(C13&gt;99,"No",IF(C13&lt;75,"No","Yes")))</f>
        <v>Yes</v>
      </c>
      <c r="E13" s="4">
        <v>80.786910738000003</v>
      </c>
      <c r="F13" s="5" t="str">
        <f>IF($B13="N/A","N/A",IF(E13&gt;99,"No",IF(E13&lt;75,"No","Yes")))</f>
        <v>Yes</v>
      </c>
      <c r="G13" s="4">
        <v>81.146468975999994</v>
      </c>
      <c r="H13" s="5" t="str">
        <f>IF($B13="N/A","N/A",IF(G13&gt;99,"No",IF(G13&lt;75,"No","Yes")))</f>
        <v>Yes</v>
      </c>
      <c r="I13" s="6">
        <v>-0.4</v>
      </c>
      <c r="J13" s="6">
        <v>0.4451</v>
      </c>
      <c r="K13" s="105" t="str">
        <f t="shared" ref="K13:K24" si="1">IF(J13="Div by 0", "N/A", IF(J13="N/A","N/A", IF(J13&gt;30, "No", IF(J13&lt;-30, "No", "Yes"))))</f>
        <v>Yes</v>
      </c>
    </row>
    <row r="14" spans="1:11" x14ac:dyDescent="0.2">
      <c r="A14" s="124" t="s">
        <v>492</v>
      </c>
      <c r="B14" s="22" t="s">
        <v>213</v>
      </c>
      <c r="C14" s="5">
        <v>93.117802511999997</v>
      </c>
      <c r="D14" s="5" t="str">
        <f>IF($B14="N/A","N/A",IF(C14&gt;15,"No",IF(C14&lt;-15,"No","Yes")))</f>
        <v>N/A</v>
      </c>
      <c r="E14" s="5">
        <v>99.830734552999999</v>
      </c>
      <c r="F14" s="5" t="str">
        <f>IF($B14="N/A","N/A",IF(E14&gt;15,"No",IF(E14&lt;-15,"No","Yes")))</f>
        <v>N/A</v>
      </c>
      <c r="G14" s="5">
        <v>99.863687966000001</v>
      </c>
      <c r="H14" s="5" t="str">
        <f>IF($B14="N/A","N/A",IF(G14&gt;15,"No",IF(G14&lt;-15,"No","Yes")))</f>
        <v>N/A</v>
      </c>
      <c r="I14" s="6">
        <v>7.2089999999999996</v>
      </c>
      <c r="J14" s="6">
        <v>3.3000000000000002E-2</v>
      </c>
      <c r="K14" s="105" t="str">
        <f t="shared" si="1"/>
        <v>Yes</v>
      </c>
    </row>
    <row r="15" spans="1:11" x14ac:dyDescent="0.2">
      <c r="A15" s="124" t="s">
        <v>842</v>
      </c>
      <c r="B15" s="22" t="s">
        <v>213</v>
      </c>
      <c r="C15" s="23">
        <v>28.331297697</v>
      </c>
      <c r="D15" s="5" t="str">
        <f>IF($B15="N/A","N/A",IF(C15&gt;15,"No",IF(C15&lt;-15,"No","Yes")))</f>
        <v>N/A</v>
      </c>
      <c r="E15" s="6">
        <v>28.225187628</v>
      </c>
      <c r="F15" s="5" t="str">
        <f>IF($B15="N/A","N/A",IF(E15&gt;15,"No",IF(E15&lt;-15,"No","Yes")))</f>
        <v>N/A</v>
      </c>
      <c r="G15" s="6">
        <v>28.29632119</v>
      </c>
      <c r="H15" s="5" t="str">
        <f>IF($B15="N/A","N/A",IF(G15&gt;15,"No",IF(G15&lt;-15,"No","Yes")))</f>
        <v>N/A</v>
      </c>
      <c r="I15" s="6">
        <v>-0.375</v>
      </c>
      <c r="J15" s="6">
        <v>0.252</v>
      </c>
      <c r="K15" s="105" t="str">
        <f t="shared" si="1"/>
        <v>Yes</v>
      </c>
    </row>
    <row r="16" spans="1:11" x14ac:dyDescent="0.2">
      <c r="A16" s="125" t="s">
        <v>651</v>
      </c>
      <c r="B16" s="38" t="s">
        <v>238</v>
      </c>
      <c r="C16" s="5">
        <v>17.898962968999999</v>
      </c>
      <c r="D16" s="5" t="str">
        <f>IF($B16="N/A","N/A",IF(C16&gt;20,"No",IF(C16&lt;=0,"No","Yes")))</f>
        <v>Yes</v>
      </c>
      <c r="E16" s="5">
        <v>19.201835988999999</v>
      </c>
      <c r="F16" s="5" t="str">
        <f>IF($B16="N/A","N/A",IF(E16&gt;20,"No",IF(E16&lt;=0,"No","Yes")))</f>
        <v>Yes</v>
      </c>
      <c r="G16" s="5">
        <v>18.843780993999999</v>
      </c>
      <c r="H16" s="5" t="str">
        <f>IF($B16="N/A","N/A",IF(G16&gt;20,"No",IF(G16&lt;=0,"No","Yes")))</f>
        <v>Yes</v>
      </c>
      <c r="I16" s="6">
        <v>7.2789999999999999</v>
      </c>
      <c r="J16" s="6">
        <v>-1.86</v>
      </c>
      <c r="K16" s="105" t="str">
        <f t="shared" si="1"/>
        <v>Yes</v>
      </c>
    </row>
    <row r="17" spans="1:11" x14ac:dyDescent="0.2">
      <c r="A17" s="125" t="s">
        <v>369</v>
      </c>
      <c r="B17" s="22" t="s">
        <v>213</v>
      </c>
      <c r="C17" s="5">
        <v>99.993006871000006</v>
      </c>
      <c r="D17" s="5" t="str">
        <f>IF($B17="N/A","N/A",IF(C17&gt;15,"No",IF(C17&lt;-15,"No","Yes")))</f>
        <v>N/A</v>
      </c>
      <c r="E17" s="5">
        <v>99.991120425000005</v>
      </c>
      <c r="F17" s="5" t="str">
        <f>IF($B17="N/A","N/A",IF(E17&gt;15,"No",IF(E17&lt;-15,"No","Yes")))</f>
        <v>N/A</v>
      </c>
      <c r="G17" s="5">
        <v>99.998215814999995</v>
      </c>
      <c r="H17" s="5" t="str">
        <f>IF($B17="N/A","N/A",IF(G17&gt;15,"No",IF(G17&lt;-15,"No","Yes")))</f>
        <v>N/A</v>
      </c>
      <c r="I17" s="6">
        <v>-2E-3</v>
      </c>
      <c r="J17" s="6">
        <v>7.1000000000000004E-3</v>
      </c>
      <c r="K17" s="105" t="str">
        <f t="shared" si="1"/>
        <v>Yes</v>
      </c>
    </row>
    <row r="18" spans="1:11" x14ac:dyDescent="0.2">
      <c r="A18" s="125" t="s">
        <v>843</v>
      </c>
      <c r="B18" s="22" t="s">
        <v>213</v>
      </c>
      <c r="C18" s="6">
        <v>29.946848501000002</v>
      </c>
      <c r="D18" s="5" t="str">
        <f>IF($B18="N/A","N/A",IF(C18&gt;15,"No",IF(C18&lt;-15,"No","Yes")))</f>
        <v>N/A</v>
      </c>
      <c r="E18" s="6">
        <v>30.036107559000001</v>
      </c>
      <c r="F18" s="5" t="str">
        <f>IF($B18="N/A","N/A",IF(E18&gt;15,"No",IF(E18&lt;-15,"No","Yes")))</f>
        <v>N/A</v>
      </c>
      <c r="G18" s="6">
        <v>30.034488911</v>
      </c>
      <c r="H18" s="5" t="str">
        <f>IF($B18="N/A","N/A",IF(G18&gt;15,"No",IF(G18&lt;-15,"No","Yes")))</f>
        <v>N/A</v>
      </c>
      <c r="I18" s="6">
        <v>0.29809999999999998</v>
      </c>
      <c r="J18" s="6">
        <v>-5.0000000000000001E-3</v>
      </c>
      <c r="K18" s="105" t="str">
        <f t="shared" si="1"/>
        <v>Yes</v>
      </c>
    </row>
    <row r="19" spans="1:11" x14ac:dyDescent="0.2">
      <c r="A19" s="124" t="s">
        <v>652</v>
      </c>
      <c r="B19" s="38" t="s">
        <v>239</v>
      </c>
      <c r="C19" s="5">
        <v>0.47282877400000001</v>
      </c>
      <c r="D19" s="5" t="str">
        <f>IF($B19="N/A","N/A",IF(C19&gt;10,"No",IF(C19&lt;=0,"No","Yes")))</f>
        <v>Yes</v>
      </c>
      <c r="E19" s="5">
        <v>1.05712571E-2</v>
      </c>
      <c r="F19" s="5" t="str">
        <f>IF($B19="N/A","N/A",IF(E19&gt;10,"No",IF(E19&lt;=0,"No","Yes")))</f>
        <v>Yes</v>
      </c>
      <c r="G19" s="5">
        <v>8.4051977999999999E-3</v>
      </c>
      <c r="H19" s="5" t="str">
        <f>IF($B19="N/A","N/A",IF(G19&gt;10,"No",IF(G19&lt;=0,"No","Yes")))</f>
        <v>Yes</v>
      </c>
      <c r="I19" s="6">
        <v>-97.8</v>
      </c>
      <c r="J19" s="6">
        <v>-20.5</v>
      </c>
      <c r="K19" s="105" t="str">
        <f t="shared" si="1"/>
        <v>Yes</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7.9867637326000001</v>
      </c>
      <c r="D21" s="5" t="str">
        <f>IF($B21="N/A","N/A",IF(C21&gt;15,"No",IF(C21&lt;-15,"No","Yes")))</f>
        <v>N/A</v>
      </c>
      <c r="E21" s="6">
        <v>9.8064516129000001</v>
      </c>
      <c r="F21" s="5" t="str">
        <f>IF($B21="N/A","N/A",IF(E21&gt;15,"No",IF(E21&lt;-15,"No","Yes")))</f>
        <v>N/A</v>
      </c>
      <c r="G21" s="6">
        <v>7.48</v>
      </c>
      <c r="H21" s="5" t="str">
        <f>IF($B21="N/A","N/A",IF(G21&gt;15,"No",IF(G21&lt;-15,"No","Yes")))</f>
        <v>N/A</v>
      </c>
      <c r="I21" s="6">
        <v>22.78</v>
      </c>
      <c r="J21" s="6">
        <v>-23.7</v>
      </c>
      <c r="K21" s="105" t="str">
        <f t="shared" si="1"/>
        <v>Yes</v>
      </c>
    </row>
    <row r="22" spans="1:11" x14ac:dyDescent="0.2">
      <c r="A22" s="124" t="s">
        <v>1683</v>
      </c>
      <c r="B22" s="38" t="s">
        <v>224</v>
      </c>
      <c r="C22" s="5">
        <v>0.51663819050000004</v>
      </c>
      <c r="D22" s="5" t="str">
        <f>IF($B22="N/A","N/A",IF(C22&gt;5,"No",IF(C22&lt;=0,"No","Yes")))</f>
        <v>Yes</v>
      </c>
      <c r="E22" s="5">
        <v>6.8201660000000001E-4</v>
      </c>
      <c r="F22" s="5" t="str">
        <f>IF($B22="N/A","N/A",IF(E22&gt;5,"No",IF(E22&lt;=0,"No","Yes")))</f>
        <v>Yes</v>
      </c>
      <c r="G22" s="5">
        <v>1.3448316000000001E-3</v>
      </c>
      <c r="H22" s="5" t="str">
        <f>IF($B22="N/A","N/A",IF(G22&gt;5,"No",IF(G22&lt;=0,"No","Yes")))</f>
        <v>Yes</v>
      </c>
      <c r="I22" s="6">
        <v>-99.9</v>
      </c>
      <c r="J22" s="6">
        <v>97.18</v>
      </c>
      <c r="K22" s="105" t="str">
        <f t="shared" si="1"/>
        <v>No</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5.9224712296000002</v>
      </c>
      <c r="D24" s="5" t="str">
        <f>IF($B24="N/A","N/A",IF(C24&gt;15,"No",IF(C24&lt;-15,"No","Yes")))</f>
        <v>N/A</v>
      </c>
      <c r="E24" s="6">
        <v>8</v>
      </c>
      <c r="F24" s="5" t="str">
        <f>IF($B24="N/A","N/A",IF(E24&gt;15,"No",IF(E24&lt;-15,"No","Yes")))</f>
        <v>N/A</v>
      </c>
      <c r="G24" s="6">
        <v>4.75</v>
      </c>
      <c r="H24" s="5" t="str">
        <f>IF($B24="N/A","N/A",IF(G24&gt;15,"No",IF(G24&lt;-15,"No","Yes")))</f>
        <v>N/A</v>
      </c>
      <c r="I24" s="6">
        <v>35.08</v>
      </c>
      <c r="J24" s="6">
        <v>-40.6</v>
      </c>
      <c r="K24" s="105" t="str">
        <f t="shared" si="1"/>
        <v>No</v>
      </c>
    </row>
    <row r="25" spans="1:11" x14ac:dyDescent="0.2">
      <c r="A25" s="124" t="s">
        <v>15</v>
      </c>
      <c r="B25" s="22" t="s">
        <v>240</v>
      </c>
      <c r="C25" s="5">
        <v>12.011290312</v>
      </c>
      <c r="D25" s="5" t="str">
        <f>IF($B25="N/A","N/A",IF(C25&gt;20,"No",IF(C25&lt;1,"No","Yes")))</f>
        <v>Yes</v>
      </c>
      <c r="E25" s="5">
        <v>12.68175742</v>
      </c>
      <c r="F25" s="5" t="str">
        <f>IF($B25="N/A","N/A",IF(E25&gt;20,"No",IF(E25&lt;1,"No","Yes")))</f>
        <v>Yes</v>
      </c>
      <c r="G25" s="5">
        <v>12.325382016000001</v>
      </c>
      <c r="H25" s="5" t="str">
        <f>IF($B25="N/A","N/A",IF(G25&gt;20,"No",IF(G25&lt;1,"No","Yes")))</f>
        <v>Yes</v>
      </c>
      <c r="I25" s="6">
        <v>5.5819999999999999</v>
      </c>
      <c r="J25" s="6">
        <v>-2.81</v>
      </c>
      <c r="K25" s="105" t="str">
        <f t="shared" ref="K25:K34" si="2">IF(J25="Div by 0", "N/A", IF(J25="N/A","N/A", IF(J25&gt;30, "No", IF(J25&lt;-30, "No", "Yes"))))</f>
        <v>Yes</v>
      </c>
    </row>
    <row r="26" spans="1:11" x14ac:dyDescent="0.2">
      <c r="A26" s="124" t="s">
        <v>159</v>
      </c>
      <c r="B26" s="22" t="s">
        <v>214</v>
      </c>
      <c r="C26" s="5">
        <v>98.998016058999994</v>
      </c>
      <c r="D26" s="5" t="str">
        <f>IF($B26="N/A","N/A",IF(C26&gt;100,"No",IF(C26&lt;95,"No","Yes")))</f>
        <v>Yes</v>
      </c>
      <c r="E26" s="5">
        <v>99.125313727999995</v>
      </c>
      <c r="F26" s="5" t="str">
        <f>IF($B26="N/A","N/A",IF(E26&gt;100,"No",IF(E26&lt;95,"No","Yes")))</f>
        <v>Yes</v>
      </c>
      <c r="G26" s="5">
        <v>99.332627297000002</v>
      </c>
      <c r="H26" s="5" t="str">
        <f>IF($B26="N/A","N/A",IF(G26&gt;100,"No",IF(G26&lt;95,"No","Yes")))</f>
        <v>Yes</v>
      </c>
      <c r="I26" s="6">
        <v>0.12859999999999999</v>
      </c>
      <c r="J26" s="6">
        <v>0.20910000000000001</v>
      </c>
      <c r="K26" s="105" t="str">
        <f t="shared" si="2"/>
        <v>Yes</v>
      </c>
    </row>
    <row r="27" spans="1:11" x14ac:dyDescent="0.2">
      <c r="A27" s="124" t="s">
        <v>32</v>
      </c>
      <c r="B27" s="22" t="s">
        <v>214</v>
      </c>
      <c r="C27" s="5">
        <v>91.885557286999997</v>
      </c>
      <c r="D27" s="5" t="str">
        <f>IF($B27="N/A","N/A",IF(C27&gt;100,"No",IF(C27&lt;95,"No","Yes")))</f>
        <v>No</v>
      </c>
      <c r="E27" s="5">
        <v>89.143659974000002</v>
      </c>
      <c r="F27" s="5" t="str">
        <f>IF($B27="N/A","N/A",IF(E27&gt;100,"No",IF(E27&lt;95,"No","Yes")))</f>
        <v>No</v>
      </c>
      <c r="G27" s="5">
        <v>86.677761528000005</v>
      </c>
      <c r="H27" s="5" t="str">
        <f>IF($B27="N/A","N/A",IF(G27&gt;100,"No",IF(G27&lt;95,"No","Yes")))</f>
        <v>No</v>
      </c>
      <c r="I27" s="6">
        <v>-2.98</v>
      </c>
      <c r="J27" s="6">
        <v>-2.77</v>
      </c>
      <c r="K27" s="105" t="str">
        <f t="shared" si="2"/>
        <v>Yes</v>
      </c>
    </row>
    <row r="28" spans="1:11" x14ac:dyDescent="0.2">
      <c r="A28" s="124" t="s">
        <v>846</v>
      </c>
      <c r="B28" s="22" t="s">
        <v>226</v>
      </c>
      <c r="C28" s="5">
        <v>13.031825225</v>
      </c>
      <c r="D28" s="5" t="str">
        <f>IF($B28="N/A","N/A",IF(C28&gt;30,"No",IF(C28&lt;5,"No","Yes")))</f>
        <v>Yes</v>
      </c>
      <c r="E28" s="5">
        <v>13.452328125999999</v>
      </c>
      <c r="F28" s="5" t="str">
        <f>IF($B28="N/A","N/A",IF(E28&gt;30,"No",IF(E28&lt;5,"No","Yes")))</f>
        <v>Yes</v>
      </c>
      <c r="G28" s="5">
        <v>13.540591909</v>
      </c>
      <c r="H28" s="5" t="str">
        <f>IF($B28="N/A","N/A",IF(G28&gt;30,"No",IF(G28&lt;5,"No","Yes")))</f>
        <v>Yes</v>
      </c>
      <c r="I28" s="6">
        <v>3.2269999999999999</v>
      </c>
      <c r="J28" s="6">
        <v>0.65610000000000002</v>
      </c>
      <c r="K28" s="105" t="str">
        <f t="shared" si="2"/>
        <v>Yes</v>
      </c>
    </row>
    <row r="29" spans="1:11" x14ac:dyDescent="0.2">
      <c r="A29" s="124" t="s">
        <v>847</v>
      </c>
      <c r="B29" s="22" t="s">
        <v>227</v>
      </c>
      <c r="C29" s="5">
        <v>51.698196740999997</v>
      </c>
      <c r="D29" s="5" t="str">
        <f>IF($B29="N/A","N/A",IF(C29&gt;75,"No",IF(C29&lt;15,"No","Yes")))</f>
        <v>Yes</v>
      </c>
      <c r="E29" s="5">
        <v>52.059201567000002</v>
      </c>
      <c r="F29" s="5" t="str">
        <f>IF($B29="N/A","N/A",IF(E29&gt;75,"No",IF(E29&lt;15,"No","Yes")))</f>
        <v>Yes</v>
      </c>
      <c r="G29" s="5">
        <v>51.151235405999998</v>
      </c>
      <c r="H29" s="5" t="str">
        <f>IF($B29="N/A","N/A",IF(G29&gt;75,"No",IF(G29&lt;15,"No","Yes")))</f>
        <v>Yes</v>
      </c>
      <c r="I29" s="6">
        <v>0.69830000000000003</v>
      </c>
      <c r="J29" s="6">
        <v>-1.74</v>
      </c>
      <c r="K29" s="105" t="str">
        <f t="shared" si="2"/>
        <v>Yes</v>
      </c>
    </row>
    <row r="30" spans="1:11" x14ac:dyDescent="0.2">
      <c r="A30" s="124" t="s">
        <v>848</v>
      </c>
      <c r="B30" s="22" t="s">
        <v>228</v>
      </c>
      <c r="C30" s="5">
        <v>35.269978033999998</v>
      </c>
      <c r="D30" s="5" t="str">
        <f>IF($B30="N/A","N/A",IF(C30&gt;70,"No",IF(C30&lt;25,"No","Yes")))</f>
        <v>Yes</v>
      </c>
      <c r="E30" s="5">
        <v>34.488470307</v>
      </c>
      <c r="F30" s="5" t="str">
        <f>IF($B30="N/A","N/A",IF(E30&gt;70,"No",IF(E30&lt;25,"No","Yes")))</f>
        <v>Yes</v>
      </c>
      <c r="G30" s="5">
        <v>35.308172685000002</v>
      </c>
      <c r="H30" s="5" t="str">
        <f>IF($B30="N/A","N/A",IF(G30&gt;70,"No",IF(G30&lt;25,"No","Yes")))</f>
        <v>Yes</v>
      </c>
      <c r="I30" s="6">
        <v>-2.2200000000000002</v>
      </c>
      <c r="J30" s="6">
        <v>2.3769999999999998</v>
      </c>
      <c r="K30" s="105" t="str">
        <f t="shared" si="2"/>
        <v>Yes</v>
      </c>
    </row>
    <row r="31" spans="1:11" x14ac:dyDescent="0.2">
      <c r="A31" s="124" t="s">
        <v>160</v>
      </c>
      <c r="B31" s="22" t="s">
        <v>214</v>
      </c>
      <c r="C31" s="5">
        <v>100</v>
      </c>
      <c r="D31" s="5" t="str">
        <f>IF($B31="N/A","N/A",IF(C31&gt;100,"No",IF(C31&lt;95,"No","Yes")))</f>
        <v>Yes</v>
      </c>
      <c r="E31" s="5">
        <v>99.998976975000005</v>
      </c>
      <c r="F31" s="5" t="str">
        <f>IF($B31="N/A","N/A",IF(E31&gt;100,"No",IF(E31&lt;95,"No","Yes")))</f>
        <v>Yes</v>
      </c>
      <c r="G31" s="5">
        <v>100</v>
      </c>
      <c r="H31" s="5" t="str">
        <f>IF($B31="N/A","N/A",IF(G31&gt;100,"No",IF(G31&lt;95,"No","Yes")))</f>
        <v>Yes</v>
      </c>
      <c r="I31" s="6">
        <v>-1E-3</v>
      </c>
      <c r="J31" s="6">
        <v>1E-3</v>
      </c>
      <c r="K31" s="105" t="str">
        <f t="shared" si="2"/>
        <v>Yes</v>
      </c>
    </row>
    <row r="32" spans="1:11" x14ac:dyDescent="0.2">
      <c r="A32" s="103" t="s">
        <v>372</v>
      </c>
      <c r="B32" s="22" t="s">
        <v>241</v>
      </c>
      <c r="C32" s="5">
        <v>1.1346638878999999</v>
      </c>
      <c r="D32" s="5" t="str">
        <f>IF($B32="N/A","N/A",IF(C32&gt;5,"No",IF(C32&lt;1,"No","Yes")))</f>
        <v>Yes</v>
      </c>
      <c r="E32" s="5">
        <v>0.56095864250000005</v>
      </c>
      <c r="F32" s="5" t="str">
        <f>IF($B32="N/A","N/A",IF(E32&gt;5,"No",IF(E32&lt;1,"No","Yes")))</f>
        <v>No</v>
      </c>
      <c r="G32" s="5">
        <v>0.61425185329999998</v>
      </c>
      <c r="H32" s="5" t="str">
        <f>IF($B32="N/A","N/A",IF(G32&gt;5,"No",IF(G32&lt;1,"No","Yes")))</f>
        <v>No</v>
      </c>
      <c r="I32" s="6">
        <v>-50.6</v>
      </c>
      <c r="J32" s="6">
        <v>9.5</v>
      </c>
      <c r="K32" s="105" t="str">
        <f t="shared" si="2"/>
        <v>Yes</v>
      </c>
    </row>
    <row r="33" spans="1:11" x14ac:dyDescent="0.2">
      <c r="A33" s="103" t="s">
        <v>374</v>
      </c>
      <c r="B33" s="22" t="s">
        <v>242</v>
      </c>
      <c r="C33" s="5">
        <v>94.481578139999996</v>
      </c>
      <c r="D33" s="5" t="str">
        <f>IF($B33="N/A","N/A",IF(C33&gt;98,"No",IF(C33&lt;8,"No","Yes")))</f>
        <v>Yes</v>
      </c>
      <c r="E33" s="5">
        <v>95.060835879999999</v>
      </c>
      <c r="F33" s="5" t="str">
        <f>IF($B33="N/A","N/A",IF(E33&gt;98,"No",IF(E33&lt;8,"No","Yes")))</f>
        <v>Yes</v>
      </c>
      <c r="G33" s="5">
        <v>95.084640342</v>
      </c>
      <c r="H33" s="5" t="str">
        <f>IF($B33="N/A","N/A",IF(G33&gt;98,"No",IF(G33&lt;8,"No","Yes")))</f>
        <v>Yes</v>
      </c>
      <c r="I33" s="6">
        <v>0.61309999999999998</v>
      </c>
      <c r="J33" s="6">
        <v>2.5000000000000001E-2</v>
      </c>
      <c r="K33" s="105" t="str">
        <f t="shared" si="2"/>
        <v>Yes</v>
      </c>
    </row>
    <row r="34" spans="1:11" x14ac:dyDescent="0.2">
      <c r="A34" s="120" t="s">
        <v>375</v>
      </c>
      <c r="B34" s="126" t="s">
        <v>224</v>
      </c>
      <c r="C34" s="114">
        <v>0.55262449700000005</v>
      </c>
      <c r="D34" s="114" t="str">
        <f>IF($B34="N/A","N/A",IF(C34&gt;5,"No",IF(C34&lt;=0,"No","Yes")))</f>
        <v>Yes</v>
      </c>
      <c r="E34" s="114">
        <v>0.6462107158</v>
      </c>
      <c r="F34" s="114" t="str">
        <f>IF($B34="N/A","N/A",IF(E34&gt;5,"No",IF(E34&lt;=0,"No","Yes")))</f>
        <v>Yes</v>
      </c>
      <c r="G34" s="114">
        <v>0.61425185329999998</v>
      </c>
      <c r="H34" s="114" t="str">
        <f>IF($B34="N/A","N/A",IF(G34&gt;5,"No",IF(G34&lt;=0,"No","Yes")))</f>
        <v>Yes</v>
      </c>
      <c r="I34" s="115">
        <v>16.93</v>
      </c>
      <c r="J34" s="115">
        <v>-4.95</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42379</v>
      </c>
      <c r="D6" s="5" t="str">
        <f>IF($B6="N/A","N/A",IF(C6&gt;15,"No",IF(C6&lt;-15,"No","Yes")))</f>
        <v>N/A</v>
      </c>
      <c r="E6" s="23">
        <v>9589</v>
      </c>
      <c r="F6" s="5" t="str">
        <f>IF($B6="N/A","N/A",IF(E6&gt;15,"No",IF(E6&lt;-15,"No","Yes")))</f>
        <v>N/A</v>
      </c>
      <c r="G6" s="23">
        <v>10905</v>
      </c>
      <c r="H6" s="5" t="str">
        <f>IF($B6="N/A","N/A",IF(G6&gt;15,"No",IF(G6&lt;-15,"No","Yes")))</f>
        <v>N/A</v>
      </c>
      <c r="I6" s="6">
        <v>-77.400000000000006</v>
      </c>
      <c r="J6" s="6">
        <v>13.72</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146.84888742000001</v>
      </c>
      <c r="D9" s="5" t="str">
        <f>IF($B9="N/A","N/A",IF(C9&gt;15,"No",IF(C9&lt;-15,"No","Yes")))</f>
        <v>N/A</v>
      </c>
      <c r="E9" s="24">
        <v>192.13223485</v>
      </c>
      <c r="F9" s="5" t="str">
        <f>IF($B9="N/A","N/A",IF(E9&gt;15,"No",IF(E9&lt;-15,"No","Yes")))</f>
        <v>N/A</v>
      </c>
      <c r="G9" s="24">
        <v>193.50939936</v>
      </c>
      <c r="H9" s="5" t="str">
        <f>IF($B9="N/A","N/A",IF(G9&gt;15,"No",IF(G9&lt;-15,"No","Yes")))</f>
        <v>N/A</v>
      </c>
      <c r="I9" s="6">
        <v>30.84</v>
      </c>
      <c r="J9" s="6">
        <v>0.71679999999999999</v>
      </c>
      <c r="K9" s="105" t="str">
        <f t="shared" si="0"/>
        <v>Yes</v>
      </c>
    </row>
    <row r="10" spans="1:11" x14ac:dyDescent="0.2">
      <c r="A10" s="124" t="s">
        <v>650</v>
      </c>
      <c r="B10" s="22" t="s">
        <v>237</v>
      </c>
      <c r="C10" s="4">
        <v>0</v>
      </c>
      <c r="D10" s="5" t="str">
        <f>IF($B10="N/A","N/A",IF(C10&gt;99,"No",IF(C10&lt;75,"No","Yes")))</f>
        <v>No</v>
      </c>
      <c r="E10" s="4">
        <v>0</v>
      </c>
      <c r="F10" s="5" t="str">
        <f>IF($B10="N/A","N/A",IF(E10&gt;99,"No",IF(E10&lt;75,"No","Yes")))</f>
        <v>No</v>
      </c>
      <c r="G10" s="4">
        <v>0</v>
      </c>
      <c r="H10" s="5" t="str">
        <f>IF($B10="N/A","N/A",IF(G10&gt;99,"No",IF(G10&lt;75,"No","Yes")))</f>
        <v>No</v>
      </c>
      <c r="I10" s="6" t="s">
        <v>1748</v>
      </c>
      <c r="J10" s="6" t="s">
        <v>1748</v>
      </c>
      <c r="K10" s="105" t="str">
        <f t="shared" si="0"/>
        <v>N/A</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99.742797139999993</v>
      </c>
      <c r="D12" s="5" t="str">
        <f>IF($B12="N/A","N/A",IF(C12&gt;10,"No",IF(C12&lt;=0,"No","Yes")))</f>
        <v>No</v>
      </c>
      <c r="E12" s="5">
        <v>99.947856919000003</v>
      </c>
      <c r="F12" s="5" t="str">
        <f>IF($B12="N/A","N/A",IF(E12&gt;10,"No",IF(E12&lt;=0,"No","Yes")))</f>
        <v>No</v>
      </c>
      <c r="G12" s="5">
        <v>99.770747364000002</v>
      </c>
      <c r="H12" s="5" t="str">
        <f>IF($B12="N/A","N/A",IF(G12&gt;10,"No",IF(G12&lt;=0,"No","Yes")))</f>
        <v>No</v>
      </c>
      <c r="I12" s="6">
        <v>0.2056</v>
      </c>
      <c r="J12" s="6">
        <v>-0.17699999999999999</v>
      </c>
      <c r="K12" s="105" t="str">
        <f t="shared" si="0"/>
        <v>Yes</v>
      </c>
    </row>
    <row r="13" spans="1:11" x14ac:dyDescent="0.2">
      <c r="A13" s="124" t="s">
        <v>653</v>
      </c>
      <c r="B13" s="38" t="s">
        <v>224</v>
      </c>
      <c r="C13" s="5">
        <v>0.25720285990000002</v>
      </c>
      <c r="D13" s="5" t="str">
        <f>IF($B13="N/A","N/A",IF(C13&gt;5,"No",IF(C13&lt;=0,"No","Yes")))</f>
        <v>Yes</v>
      </c>
      <c r="E13" s="5">
        <v>5.2143080600000002E-2</v>
      </c>
      <c r="F13" s="5" t="str">
        <f>IF($B13="N/A","N/A",IF(E13&gt;5,"No",IF(E13&lt;=0,"No","Yes")))</f>
        <v>Yes</v>
      </c>
      <c r="G13" s="5">
        <v>0.22925263639999999</v>
      </c>
      <c r="H13" s="5" t="str">
        <f>IF($B13="N/A","N/A",IF(G13&gt;5,"No",IF(G13&lt;=0,"No","Yes")))</f>
        <v>Yes</v>
      </c>
      <c r="I13" s="6">
        <v>-79.7</v>
      </c>
      <c r="J13" s="6">
        <v>339.7</v>
      </c>
      <c r="K13" s="105" t="str">
        <f t="shared" si="0"/>
        <v>No</v>
      </c>
    </row>
    <row r="14" spans="1:11" x14ac:dyDescent="0.2">
      <c r="A14" s="124" t="s">
        <v>159</v>
      </c>
      <c r="B14" s="22" t="s">
        <v>214</v>
      </c>
      <c r="C14" s="5">
        <v>99.962245452000005</v>
      </c>
      <c r="D14" s="5" t="str">
        <f>IF($B14="N/A","N/A",IF(C14&gt;100,"No",IF(C14&lt;95,"No","Yes")))</f>
        <v>Yes</v>
      </c>
      <c r="E14" s="5">
        <v>99.707998748999998</v>
      </c>
      <c r="F14" s="5" t="str">
        <f>IF($B14="N/A","N/A",IF(E14&gt;100,"No",IF(E14&lt;95,"No","Yes")))</f>
        <v>Yes</v>
      </c>
      <c r="G14" s="5">
        <v>99.798257680000006</v>
      </c>
      <c r="H14" s="5" t="str">
        <f>IF($B14="N/A","N/A",IF(G14&gt;100,"No",IF(G14&lt;95,"No","Yes")))</f>
        <v>Yes</v>
      </c>
      <c r="I14" s="6">
        <v>-0.254</v>
      </c>
      <c r="J14" s="6">
        <v>9.0499999999999997E-2</v>
      </c>
      <c r="K14" s="105" t="str">
        <f t="shared" si="0"/>
        <v>Yes</v>
      </c>
    </row>
    <row r="15" spans="1:11" x14ac:dyDescent="0.2">
      <c r="A15" s="124" t="s">
        <v>32</v>
      </c>
      <c r="B15" s="22" t="s">
        <v>214</v>
      </c>
      <c r="C15" s="5">
        <v>99.903253969999994</v>
      </c>
      <c r="D15" s="5" t="str">
        <f>IF($B15="N/A","N/A",IF(C15&gt;100,"No",IF(C15&lt;95,"No","Yes")))</f>
        <v>Yes</v>
      </c>
      <c r="E15" s="5">
        <v>100</v>
      </c>
      <c r="F15" s="5" t="str">
        <f>IF($B15="N/A","N/A",IF(E15&gt;100,"No",IF(E15&lt;95,"No","Yes")))</f>
        <v>Yes</v>
      </c>
      <c r="G15" s="5">
        <v>100</v>
      </c>
      <c r="H15" s="5" t="str">
        <f>IF($B15="N/A","N/A",IF(G15&gt;100,"No",IF(G15&lt;95,"No","Yes")))</f>
        <v>Yes</v>
      </c>
      <c r="I15" s="6">
        <v>9.6799999999999997E-2</v>
      </c>
      <c r="J15" s="6">
        <v>0</v>
      </c>
      <c r="K15" s="105" t="str">
        <f t="shared" si="0"/>
        <v>Yes</v>
      </c>
    </row>
    <row r="16" spans="1:11" x14ac:dyDescent="0.2">
      <c r="A16" s="124" t="s">
        <v>846</v>
      </c>
      <c r="B16" s="22" t="s">
        <v>226</v>
      </c>
      <c r="C16" s="5">
        <v>3.6066890264000002</v>
      </c>
      <c r="D16" s="5" t="str">
        <f>IF($B16="N/A","N/A",IF(C16&gt;30,"No",IF(C16&lt;5,"No","Yes")))</f>
        <v>No</v>
      </c>
      <c r="E16" s="5">
        <v>2.377724476</v>
      </c>
      <c r="F16" s="5" t="str">
        <f>IF($B16="N/A","N/A",IF(E16&gt;30,"No",IF(E16&lt;5,"No","Yes")))</f>
        <v>No</v>
      </c>
      <c r="G16" s="5">
        <v>1.5222375056999999</v>
      </c>
      <c r="H16" s="5" t="str">
        <f>IF($B16="N/A","N/A",IF(G16&gt;30,"No",IF(G16&lt;5,"No","Yes")))</f>
        <v>No</v>
      </c>
      <c r="I16" s="6">
        <v>-34.1</v>
      </c>
      <c r="J16" s="6">
        <v>-36</v>
      </c>
      <c r="K16" s="105" t="str">
        <f t="shared" si="0"/>
        <v>No</v>
      </c>
    </row>
    <row r="17" spans="1:11" x14ac:dyDescent="0.2">
      <c r="A17" s="124" t="s">
        <v>847</v>
      </c>
      <c r="B17" s="22" t="s">
        <v>227</v>
      </c>
      <c r="C17" s="5">
        <v>2.0076526996999999</v>
      </c>
      <c r="D17" s="5" t="str">
        <f>IF($B17="N/A","N/A",IF(C17&gt;75,"No",IF(C17&lt;15,"No","Yes")))</f>
        <v>No</v>
      </c>
      <c r="E17" s="5">
        <v>1.8354364376000001</v>
      </c>
      <c r="F17" s="5" t="str">
        <f>IF($B17="N/A","N/A",IF(E17&gt;75,"No",IF(E17&lt;15,"No","Yes")))</f>
        <v>No</v>
      </c>
      <c r="G17" s="5">
        <v>1.3480055020999999</v>
      </c>
      <c r="H17" s="5" t="str">
        <f>IF($B17="N/A","N/A",IF(G17&gt;75,"No",IF(G17&lt;15,"No","Yes")))</f>
        <v>No</v>
      </c>
      <c r="I17" s="6">
        <v>-8.58</v>
      </c>
      <c r="J17" s="6">
        <v>-26.6</v>
      </c>
      <c r="K17" s="105" t="str">
        <f t="shared" si="0"/>
        <v>Yes</v>
      </c>
    </row>
    <row r="18" spans="1:11" x14ac:dyDescent="0.2">
      <c r="A18" s="124" t="s">
        <v>848</v>
      </c>
      <c r="B18" s="22" t="s">
        <v>228</v>
      </c>
      <c r="C18" s="5">
        <v>94.385658273999994</v>
      </c>
      <c r="D18" s="5" t="str">
        <f>IF($B18="N/A","N/A",IF(C18&gt;70,"No",IF(C18&lt;25,"No","Yes")))</f>
        <v>No</v>
      </c>
      <c r="E18" s="5">
        <v>95.786839086000001</v>
      </c>
      <c r="F18" s="5" t="str">
        <f>IF($B18="N/A","N/A",IF(E18&gt;70,"No",IF(E18&lt;25,"No","Yes")))</f>
        <v>No</v>
      </c>
      <c r="G18" s="5">
        <v>97.129756991999997</v>
      </c>
      <c r="H18" s="5" t="str">
        <f>IF($B18="N/A","N/A",IF(G18&gt;70,"No",IF(G18&lt;25,"No","Yes")))</f>
        <v>No</v>
      </c>
      <c r="I18" s="6">
        <v>1.4850000000000001</v>
      </c>
      <c r="J18" s="6">
        <v>1.4019999999999999</v>
      </c>
      <c r="K18" s="105" t="str">
        <f t="shared" si="0"/>
        <v>Yes</v>
      </c>
    </row>
    <row r="19" spans="1:11" x14ac:dyDescent="0.2">
      <c r="A19" s="124" t="s">
        <v>160</v>
      </c>
      <c r="B19" s="22" t="s">
        <v>214</v>
      </c>
      <c r="C19" s="5">
        <v>99.976403407000006</v>
      </c>
      <c r="D19" s="5" t="str">
        <f>IF($B19="N/A","N/A",IF(C19&gt;100,"No",IF(C19&lt;95,"No","Yes")))</f>
        <v>Yes</v>
      </c>
      <c r="E19" s="5">
        <v>99.989571384000001</v>
      </c>
      <c r="F19" s="5" t="str">
        <f>IF($B19="N/A","N/A",IF(E19&gt;100,"No",IF(E19&lt;95,"No","Yes")))</f>
        <v>Yes</v>
      </c>
      <c r="G19" s="5">
        <v>99.917469050999998</v>
      </c>
      <c r="H19" s="5" t="str">
        <f>IF($B19="N/A","N/A",IF(G19&gt;100,"No",IF(G19&lt;95,"No","Yes")))</f>
        <v>Yes</v>
      </c>
      <c r="I19" s="6">
        <v>1.32E-2</v>
      </c>
      <c r="J19" s="6">
        <v>-7.1999999999999995E-2</v>
      </c>
      <c r="K19" s="105" t="str">
        <f t="shared" si="0"/>
        <v>Yes</v>
      </c>
    </row>
    <row r="20" spans="1:11" x14ac:dyDescent="0.2">
      <c r="A20" s="103" t="s">
        <v>372</v>
      </c>
      <c r="B20" s="22" t="s">
        <v>241</v>
      </c>
      <c r="C20" s="5">
        <v>3.808490054</v>
      </c>
      <c r="D20" s="5" t="str">
        <f>IF($B20="N/A","N/A",IF(C20&gt;5,"No",IF(C20&lt;1,"No","Yes")))</f>
        <v>Yes</v>
      </c>
      <c r="E20" s="5">
        <v>8.5618938366999995</v>
      </c>
      <c r="F20" s="5" t="str">
        <f>IF($B20="N/A","N/A",IF(E20&gt;5,"No",IF(E20&lt;1,"No","Yes")))</f>
        <v>No</v>
      </c>
      <c r="G20" s="5">
        <v>7.2994039430999997</v>
      </c>
      <c r="H20" s="5" t="str">
        <f>IF($B20="N/A","N/A",IF(G20&gt;5,"No",IF(G20&lt;1,"No","Yes")))</f>
        <v>No</v>
      </c>
      <c r="I20" s="6">
        <v>124.8</v>
      </c>
      <c r="J20" s="6">
        <v>-14.7</v>
      </c>
      <c r="K20" s="105" t="str">
        <f t="shared" si="0"/>
        <v>Yes</v>
      </c>
    </row>
    <row r="21" spans="1:11" x14ac:dyDescent="0.2">
      <c r="A21" s="103" t="s">
        <v>374</v>
      </c>
      <c r="B21" s="22" t="s">
        <v>242</v>
      </c>
      <c r="C21" s="5">
        <v>95.316076358999993</v>
      </c>
      <c r="D21" s="5" t="str">
        <f>IF($B21="N/A","N/A",IF(C21&gt;98,"No",IF(C21&lt;8,"No","Yes")))</f>
        <v>Yes</v>
      </c>
      <c r="E21" s="5">
        <v>90.708103034999993</v>
      </c>
      <c r="F21" s="5" t="str">
        <f>IF($B21="N/A","N/A",IF(E21&gt;98,"No",IF(E21&lt;8,"No","Yes")))</f>
        <v>Yes</v>
      </c>
      <c r="G21" s="5">
        <v>91.756075194999994</v>
      </c>
      <c r="H21" s="5" t="str">
        <f>IF($B21="N/A","N/A",IF(G21&gt;98,"No",IF(G21&lt;8,"No","Yes")))</f>
        <v>Yes</v>
      </c>
      <c r="I21" s="6">
        <v>-4.83</v>
      </c>
      <c r="J21" s="6">
        <v>1.155</v>
      </c>
      <c r="K21" s="105" t="str">
        <f t="shared" si="0"/>
        <v>Yes</v>
      </c>
    </row>
    <row r="22" spans="1:11" x14ac:dyDescent="0.2">
      <c r="A22" s="120" t="s">
        <v>375</v>
      </c>
      <c r="B22" s="126" t="s">
        <v>224</v>
      </c>
      <c r="C22" s="114">
        <v>2.3596593000000002E-3</v>
      </c>
      <c r="D22" s="114" t="str">
        <f>IF($B22="N/A","N/A",IF(C22&gt;5,"No",IF(C22&lt;=0,"No","Yes")))</f>
        <v>Yes</v>
      </c>
      <c r="E22" s="114">
        <v>1.04286161E-2</v>
      </c>
      <c r="F22" s="114" t="str">
        <f>IF($B22="N/A","N/A",IF(E22&gt;5,"No",IF(E22&lt;=0,"No","Yes")))</f>
        <v>Yes</v>
      </c>
      <c r="G22" s="114">
        <v>9.1701054999999993E-3</v>
      </c>
      <c r="H22" s="114" t="str">
        <f>IF($B22="N/A","N/A",IF(G22&gt;5,"No",IF(G22&lt;=0,"No","Yes")))</f>
        <v>Yes</v>
      </c>
      <c r="I22" s="115">
        <v>342</v>
      </c>
      <c r="J22" s="115">
        <v>-12.1</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2019-09-23T19:40:33Z</dcterms:modified>
  <dc:language>English</dc:language>
</cp:coreProperties>
</file>