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<sst xmlns="http://schemas.openxmlformats.org/spreadsheetml/2006/main" count="8200" uniqueCount="1744">
  <si>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</si>
  <si>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</si>
  <si>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</si>
  <si>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</si>
  <si>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</si>
  <si>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</si>
  <si>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</si>
  <si>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</si>
  <si>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</si>
  <si>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</si>
  <si>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</si>
  <si>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</si>
  <si>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</si>
  <si>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</si>
  <si>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</si>
  <si>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</si>
  <si>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</si>
  <si>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</si>
  <si>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</si>
  <si>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</si>
  <si>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</si>
  <si>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</si>
  <si>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</si>
  <si>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</si>
  <si>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</si>
  <si>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</si>
  <si>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</si>
  <si>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</si>
  <si>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</si>
  <si>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</si>
  <si>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</si>
  <si>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</si>
  <si>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</si>
  <si>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</si>
  <si>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</si>
  <si>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</si>
  <si>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</si>
  <si>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</si>
  <si>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</si>
  <si>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</si>
  <si>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</si>
  <si>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</si>
  <si>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</si>
  <si>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</si>
  <si>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</si>
  <si>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</si>
  <si>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</si>
  <si>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</si>
  <si>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</si>
  <si>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</si>
  <si>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</si>
  <si>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</si>
  <si>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</si>
  <si>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</si>
  <si>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</si>
  <si>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</si>
  <si>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</si>
  <si>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</si>
  <si>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</si>
  <si>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</si>
  <si>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</si>
  <si>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</si>
  <si>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</si>
  <si>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</si>
  <si>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</si>
  <si>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</si>
  <si>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</si>
  <si>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</si>
  <si>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</si>
  <si>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</si>
  <si>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</si>
  <si>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</si>
  <si>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</si>
  <si>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</si>
  <si>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</si>
  <si>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</si>
  <si>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</si>
  <si>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</si>
  <si>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</si>
  <si>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</si>
  <si>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</si>
  <si>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</si>
  <si>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</si>
  <si>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</si>
  <si>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</si>
  <si>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</si>
  <si>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</si>
  <si>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</si>
  <si>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</si>
  <si>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</si>
  <si>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</si>
  <si>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</si>
  <si>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</si>
  <si>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</si>
  <si>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</si>
  <si>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</si>
  <si>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</si>
  <si>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</si>
  <si>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</si>
  <si>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</si>
  <si>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</si>
  <si>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</si>
  <si>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</si>
  <si>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</si>
  <si>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</si>
  <si>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</si>
  <si>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</si>
  <si>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</si>
  <si>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</si>
  <si>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</si>
  <si>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</si>
  <si>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</si>
  <si>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</si>
  <si>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</si>
  <si>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</si>
  <si>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</si>
  <si>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</si>
  <si>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</si>
  <si>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</si>
  <si>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</si>
  <si>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</si>
  <si>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</si>
  <si>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</si>
  <si>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</si>
  <si>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</si>
  <si>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</si>
  <si>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</si>
  <si>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</si>
  <si>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</si>
  <si>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</si>
  <si>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</si>
  <si>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</si>
  <si>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</si>
  <si>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</si>
  <si>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</si>
  <si>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</si>
  <si>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</si>
  <si>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</si>
  <si>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</si>
  <si>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</si>
  <si>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</si>
  <si>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</si>
  <si>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</si>
  <si>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</si>
  <si>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</si>
  <si>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</si>
  <si>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</si>
  <si>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</si>
  <si>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</si>
  <si>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</si>
  <si>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</si>
  <si>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</si>
  <si>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</si>
  <si>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</si>
  <si>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</si>
  <si>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</si>
  <si>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</si>
  <si>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</si>
  <si>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</si>
  <si>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</si>
  <si>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</si>
  <si>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</si>
  <si>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</si>
  <si>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</si>
  <si>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</si>
  <si>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</si>
  <si>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</si>
  <si>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</si>
  <si>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</si>
  <si>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</si>
  <si>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</si>
  <si>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</si>
  <si>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</si>
  <si>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</si>
  <si>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</si>
  <si>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</si>
  <si>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</si>
  <si>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</si>
  <si>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</si>
  <si>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</si>
  <si>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</si>
  <si>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</si>
  <si>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</si>
  <si>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</si>
  <si>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</si>
  <si>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</si>
  <si>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</si>
  <si>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</si>
  <si>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</si>
  <si>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</si>
  <si>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</si>
  <si>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</si>
  <si>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</si>
  <si>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</si>
  <si>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</si>
  <si>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</si>
  <si>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</si>
  <si>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</si>
  <si>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</si>
  <si>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</si>
  <si>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</si>
  <si>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</si>
  <si>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</si>
  <si>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</si>
  <si>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</si>
  <si>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</si>
  <si>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</si>
  <si>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</si>
  <si>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</si>
  <si>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</si>
  <si>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</si>
  <si>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</si>
  <si>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</si>
  <si>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</si>
  <si>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</si>
  <si>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</si>
  <si>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</si>
  <si>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</si>
  <si>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</si>
  <si>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</si>
  <si>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</si>
  <si>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</si>
  <si>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</si>
  <si>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</si>
  <si>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</si>
  <si>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</si>
  <si>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</si>
  <si>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</si>
  <si>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</si>
  <si>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</si>
  <si>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</si>
  <si>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</si>
  <si>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</si>
  <si>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</si>
  <si>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</si>
  <si>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</si>
  <si>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</si>
  <si>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</si>
  <si>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</si>
  <si>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</si>
  <si>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</si>
  <si>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</si>
  <si>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</si>
  <si>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</si>
  <si>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</si>
  <si>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</si>
  <si>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</si>
  <si>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</si>
  <si>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</si>
  <si>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</si>
  <si>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</si>
  <si>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</si>
  <si>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</si>
  <si>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</si>
  <si>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</si>
  <si>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</si>
  <si>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</si>
  <si>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</si>
  <si>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</si>
  <si>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</si>
  <si>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</si>
  <si>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</si>
  <si>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</si>
  <si>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</si>
  <si>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</si>
  <si>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</si>
  <si>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</si>
  <si>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</si>
  <si>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</si>
  <si>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</si>
  <si>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</si>
  <si>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</si>
  <si>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</si>
  <si>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</si>
  <si>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</si>
  <si>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</si>
  <si>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</si>
  <si>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</si>
  <si>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</si>
  <si>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</si>
  <si>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</si>
  <si>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</si>
  <si>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</si>
  <si>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</si>
  <si>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</si>
  <si>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</si>
  <si>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</si>
  <si>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</si>
  <si>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</si>
  <si>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</si>
  <si>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</si>
  <si>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</si>
  <si>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</si>
  <si>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</si>
  <si>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</si>
  <si>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</si>
  <si>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</si>
  <si>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</si>
  <si>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</si>
  <si>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</si>
  <si>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</si>
  <si>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</si>
  <si>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</si>
  <si>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</si>
  <si>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</si>
  <si>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</si>
  <si>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</si>
  <si>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</si>
  <si>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</si>
  <si>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</si>
  <si>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</si>
  <si>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</si>
  <si>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</si>
  <si>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</si>
  <si>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</si>
  <si>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</si>
  <si>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</si>
  <si>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</si>
  <si>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</si>
  <si>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</si>
  <si>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</si>
  <si>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</si>
  <si>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</si>
  <si>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</si>
  <si>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</si>
  <si>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</si>
  <si>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</si>
  <si>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</si>
  <si>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</si>
  <si>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</si>
  <si>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</si>
  <si>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</si>
  <si>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</si>
  <si>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</si>
  <si>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</si>
  <si>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</si>
  <si>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</si>
  <si>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</si>
  <si>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</si>
  <si>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</si>
  <si>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</si>
  <si>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</si>
  <si>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</si>
  <si>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</si>
  <si>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</si>
  <si>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</si>
  <si>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</si>
  <si>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</si>
  <si>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</si>
  <si>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</si>
  <si>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</si>
  <si>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</si>
  <si>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</si>
  <si>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</si>
  <si>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</si>
  <si>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</si>
  <si>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</si>
  <si>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</si>
  <si>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</si>
  <si>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</si>
  <si>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</si>
  <si>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</si>
  <si>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</si>
  <si>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</si>
  <si>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</si>
  <si>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</si>
  <si>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</si>
  <si>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</si>
  <si>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</si>
  <si>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</si>
  <si>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</si>
  <si>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</si>
  <si>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</si>
  <si>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</si>
  <si>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</si>
  <si>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</si>
  <si>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</si>
  <si>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</si>
  <si>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</si>
  <si>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</si>
  <si>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</si>
  <si>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</si>
  <si>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</si>
  <si>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</si>
  <si>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</si>
  <si>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</si>
  <si>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</si>
  <si>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</si>
  <si>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</si>
  <si>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</si>
  <si>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</si>
  <si>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</si>
  <si>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</si>
  <si>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</si>
  <si>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</si>
  <si>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</si>
  <si>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</si>
  <si>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</si>
  <si>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</si>
  <si>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</si>
  <si>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</si>
  <si>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</si>
  <si>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</si>
  <si>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</si>
  <si>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</si>
  <si>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</si>
  <si>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</si>
  <si>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</si>
  <si>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</si>
  <si>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</si>
  <si>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</si>
  <si>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</si>
  <si>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</si>
  <si>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</si>
  <si>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</si>
  <si>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</si>
  <si>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</si>
  <si>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</si>
  <si>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</si>
  <si>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</si>
  <si>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</si>
  <si>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</si>
  <si>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</si>
  <si>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</si>
  <si>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</si>
  <si>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</si>
  <si>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</si>
  <si>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</si>
  <si>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</si>
  <si>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</si>
  <si>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</si>
  <si>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</si>
  <si>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</si>
  <si>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</si>
  <si>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</si>
  <si>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</si>
  <si>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</si>
  <si>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</si>
  <si>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</si>
  <si>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</si>
  <si>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</si>
  <si>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</si>
  <si>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</si>
  <si>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</si>
  <si>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</si>
  <si>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</si>
  <si>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</si>
  <si>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</si>
  <si>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</si>
  <si>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</si>
  <si>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</si>
  <si>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</si>
  <si>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</si>
  <si>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</si>
  <si>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</si>
  <si>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</si>
  <si>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</si>
  <si>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</si>
  <si>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</si>
  <si>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</si>
  <si>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</si>
  <si>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</si>
  <si>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</si>
  <si>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</si>
  <si>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</si>
  <si>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</si>
  <si>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</si>
  <si>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</si>
  <si>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</si>
  <si>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</si>
  <si>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</si>
  <si>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</si>
  <si>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</si>
  <si>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</si>
  <si>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</si>
  <si>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</si>
  <si>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</si>
  <si>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</si>
  <si>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</si>
  <si>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</si>
  <si>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</si>
  <si>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</si>
  <si>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</si>
  <si>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</si>
  <si>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</si>
  <si>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</si>
  <si>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</si>
  <si>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</si>
  <si>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</si>
  <si>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</si>
  <si>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</si>
  <si>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</si>
  <si>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</si>
  <si>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</si>
  <si>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</si>
  <si>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</si>
  <si>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</si>
  <si>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</si>
  <si>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</si>
  <si>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</si>
  <si>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</si>
  <si>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</si>
  <si>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</si>
  <si>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</si>
  <si>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</si>
  <si>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</si>
  <si>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</si>
  <si>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</si>
  <si>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</si>
  <si>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</si>
  <si>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</si>
  <si>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</si>
  <si>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</si>
  <si>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</si>
  <si>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</si>
  <si>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</si>
  <si>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</si>
  <si>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</si>
  <si>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</si>
  <si>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</si>
  <si>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</si>
  <si>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</si>
  <si>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</si>
  <si>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</si>
  <si>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</si>
  <si>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</si>
  <si>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</si>
  <si>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</si>
  <si>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</si>
  <si>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</si>
  <si>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</si>
  <si>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</si>
  <si>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</si>
  <si>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</si>
  <si>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</si>
  <si>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</si>
  <si>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</si>
  <si>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</si>
  <si>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</si>
  <si>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</si>
  <si>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</si>
  <si>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</si>
  <si>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</si>
  <si>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</si>
  <si>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</si>
  <si>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</si>
  <si>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</si>
  <si>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</si>
  <si>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</si>
  <si>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</si>
  <si>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</si>
  <si>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</si>
  <si>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</si>
  <si>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</si>
  <si>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</si>
  <si>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</si>
  <si>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</si>
  <si>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</si>
  <si>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</si>
  <si>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</si>
  <si>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</si>
  <si>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</si>
  <si>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</si>
  <si>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</si>
  <si>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</si>
  <si>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</si>
  <si>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</si>
  <si>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</si>
  <si>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</si>
  <si>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</si>
  <si>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</si>
  <si>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</si>
  <si>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</si>
  <si>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</si>
  <si>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</si>
  <si>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</si>
  <si>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</si>
  <si>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</si>
  <si>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</si>
  <si>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</si>
  <si>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</si>
  <si>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</si>
  <si>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</si>
  <si>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</si>
  <si>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</si>
  <si>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</si>
  <si>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</si>
  <si>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</si>
  <si>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</si>
  <si>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</si>
  <si>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</si>
  <si>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</si>
  <si>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</si>
  <si>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</si>
  <si>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</si>
  <si>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</si>
  <si>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</si>
  <si>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</si>
  <si>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</si>
  <si>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</si>
  <si>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</si>
  <si>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</si>
  <si>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</si>
  <si>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</si>
  <si>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</si>
  <si>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</si>
  <si>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</si>
  <si>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</si>
  <si>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</si>
  <si>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</si>
  <si>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</si>
  <si>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</si>
  <si>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</si>
  <si>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</si>
  <si>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</si>
  <si>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</si>
  <si>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</si>
  <si>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</si>
  <si>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</si>
  <si>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</si>
  <si>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</si>
  <si>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</si>
  <si>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</si>
  <si>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</si>
  <si>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</si>
  <si>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</si>
  <si>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</si>
  <si>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</si>
  <si>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</si>
  <si>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</si>
  <si>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</si>
  <si>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</si>
  <si>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</si>
  <si>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</si>
  <si>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</si>
  <si>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</si>
  <si>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</si>
  <si>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</si>
  <si>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</si>
  <si>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</si>
  <si>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</si>
  <si>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</si>
  <si>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</si>
  <si>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</si>
  <si>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</si>
  <si>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</si>
  <si>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</si>
  <si>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</si>
  <si>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</si>
  <si>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</si>
  <si>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</si>
  <si>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</si>
  <si>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</si>
  <si>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</si>
  <si>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</si>
  <si>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</si>
  <si>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</si>
  <si>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</si>
  <si>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</si>
  <si>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</si>
  <si>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</si>
  <si>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</si>
  <si>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</si>
  <si>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</si>
  <si>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</si>
  <si>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</si>
  <si>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</si>
  <si>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</si>
  <si>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</si>
  <si>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</si>
  <si>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</si>
  <si>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</si>
  <si>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</si>
  <si>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</si>
  <si>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</si>
  <si>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</si>
  <si>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</si>
  <si>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</si>
  <si>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</si>
  <si>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</si>
  <si>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</si>
  <si>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</si>
  <si>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</si>
  <si>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</si>
  <si>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</si>
  <si>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</si>
  <si>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</si>
  <si>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</si>
  <si>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</si>
  <si>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</si>
  <si>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</si>
  <si>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</si>
  <si>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</si>
  <si>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</si>
  <si>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</si>
  <si>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</si>
  <si>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</si>
  <si>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</si>
  <si>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</si>
  <si>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</si>
  <si>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</si>
  <si>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</si>
  <si>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</si>
  <si>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</si>
  <si>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</si>
  <si>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</si>
  <si>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</si>
  <si>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</si>
  <si>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</si>
  <si>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</si>
  <si>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</si>
  <si>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</si>
  <si>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</si>
  <si>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</si>
  <si>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</si>
  <si>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</si>
  <si>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</si>
  <si>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</si>
  <si>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</si>
  <si>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</si>
  <si>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</si>
  <si>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</si>
  <si>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</si>
  <si>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</si>
  <si>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</si>
  <si>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</si>
  <si>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</si>
  <si>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</si>
  <si>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</si>
  <si>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</si>
  <si>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</si>
  <si>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</si>
  <si>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</si>
  <si>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</si>
  <si>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</si>
  <si>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</si>
  <si>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</si>
  <si>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</si>
  <si>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</si>
  <si>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</si>
  <si>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</si>
  <si>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</si>
  <si>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</si>
  <si>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</si>
  <si>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</si>
  <si>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</si>
  <si>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</si>
  <si>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</si>
  <si>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</si>
  <si>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</si>
  <si>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</si>
  <si>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</si>
  <si>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</si>
  <si>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</si>
  <si>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</si>
  <si>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</si>
  <si>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</si>
  <si>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</si>
  <si>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</si>
  <si>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</si>
  <si>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</si>
  <si>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</si>
  <si>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</si>
  <si>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</si>
  <si>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</si>
  <si>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</si>
  <si>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</si>
  <si>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</si>
  <si>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</si>
  <si>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</si>
  <si>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</si>
  <si>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</si>
  <si>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</si>
  <si>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</si>
  <si>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</si>
  <si>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</si>
  <si>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</si>
  <si>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</si>
  <si>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</si>
  <si>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</si>
  <si>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</si>
  <si>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</si>
  <si>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</si>
  <si>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</si>
  <si>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</si>
  <si>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</si>
  <si>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</si>
  <si>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</si>
  <si>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</si>
  <si>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</si>
  <si>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</si>
  <si>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</si>
  <si>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</si>
  <si>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</si>
  <si>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</si>
  <si>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</si>
  <si>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</si>
  <si>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</si>
  <si>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</si>
  <si>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</si>
  <si>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</si>
  <si>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</si>
  <si>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</si>
  <si>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</si>
  <si>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</si>
  <si>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</si>
  <si>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</si>
  <si>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</si>
  <si>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</si>
  <si>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</si>
  <si>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</si>
  <si>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</si>
  <si>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</si>
  <si>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</si>
  <si>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</si>
  <si>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</si>
  <si>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</si>
  <si>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</si>
  <si>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</si>
  <si>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</si>
  <si>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</si>
  <si>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</si>
  <si>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</si>
  <si>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</si>
  <si>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</si>
  <si>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</si>
  <si>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</si>
  <si>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</si>
  <si>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</si>
  <si>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</si>
  <si>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</si>
  <si>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</si>
  <si>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</si>
  <si>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</si>
  <si>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</si>
  <si>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</si>
  <si>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</si>
  <si>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</si>
  <si>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</si>
  <si>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</si>
  <si>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</si>
  <si>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</si>
  <si>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</si>
  <si>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</si>
  <si>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</si>
  <si>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</si>
  <si>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</si>
  <si>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</si>
  <si>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</si>
  <si>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</si>
  <si>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</si>
  <si>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</si>
  <si>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</si>
  <si>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</si>
  <si>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</si>
  <si>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</si>
  <si>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</si>
  <si>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</si>
  <si>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</si>
  <si>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</si>
  <si>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</si>
  <si>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</si>
  <si>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</si>
  <si>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</si>
  <si>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</si>
  <si>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</si>
  <si>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</si>
  <si>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</si>
  <si>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</si>
  <si>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</si>
  <si>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</si>
  <si>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</si>
  <si>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</si>
  <si>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</si>
  <si>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</si>
  <si>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</si>
  <si>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</si>
  <si>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</si>
  <si>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</si>
  <si>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</si>
  <si>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</si>
  <si>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</si>
  <si>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</si>
  <si>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</si>
  <si>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</si>
  <si>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</si>
  <si>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</si>
  <si>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</si>
  <si>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</si>
  <si>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</si>
  <si>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</si>
  <si>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</si>
  <si>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</si>
  <si>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</si>
  <si>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</si>
  <si>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</si>
  <si>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</si>
  <si>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</si>
  <si>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</si>
  <si>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</si>
  <si>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</si>
  <si>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</si>
  <si>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</si>
  <si>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</si>
  <si>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</si>
  <si>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</si>
  <si>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</si>
  <si>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</si>
  <si>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</si>
  <si>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</si>
  <si>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</si>
  <si>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</si>
  <si>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</si>
  <si>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</si>
  <si>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</si>
  <si>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</si>
  <si>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</si>
  <si>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</si>
  <si>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</si>
  <si>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</si>
  <si>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</si>
  <si>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</si>
  <si>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</si>
  <si>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</si>
  <si>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</si>
  <si>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</si>
  <si>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</si>
  <si>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</si>
  <si>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</si>
  <si>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</si>
  <si>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</si>
  <si>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</si>
  <si>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</si>
  <si>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</si>
  <si>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</si>
  <si>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</si>
  <si>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</si>
  <si>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</si>
  <si>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</si>
  <si>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</si>
  <si>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</si>
  <si>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</si>
  <si>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</si>
  <si>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</si>
  <si>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</si>
  <si>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</si>
  <si>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</si>
  <si>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</si>
  <si>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</si>
  <si>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</si>
  <si>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</si>
  <si>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</si>
  <si>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</si>
  <si>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</si>
  <si>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</si>
  <si>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</si>
  <si>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</si>
  <si>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</si>
  <si>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</si>
  <si>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</si>
  <si>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</si>
  <si>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</si>
  <si>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</si>
  <si>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</si>
  <si>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</si>
  <si>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</si>
  <si>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</si>
  <si>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</si>
  <si>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</si>
  <si>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</si>
  <si>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</si>
  <si>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</si>
  <si>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</si>
  <si>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</si>
  <si>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</si>
  <si>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</si>
  <si>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</si>
  <si>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</si>
  <si>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</si>
  <si>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</si>
  <si>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</si>
  <si>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</si>
  <si>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</si>
  <si>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</si>
  <si>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</si>
  <si>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</si>
  <si>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</si>
  <si>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</si>
  <si>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</si>
  <si>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</si>
  <si>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</si>
  <si>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</si>
  <si>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</si>
  <si>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</si>
  <si>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</si>
  <si>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</si>
  <si>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</si>
  <si>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</si>
  <si>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</si>
  <si>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</si>
  <si>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</si>
  <si>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</si>
  <si>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</si>
  <si>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</si>
  <si>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</si>
  <si>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</si>
  <si>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</si>
  <si>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</si>
  <si>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</si>
  <si>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</si>
  <si>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</si>
  <si>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</si>
  <si>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</si>
  <si>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</si>
  <si>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</si>
  <si>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</si>
  <si>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</si>
  <si>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</si>
  <si>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</si>
  <si>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</si>
  <si>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</si>
  <si>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</si>
  <si>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</si>
  <si>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</si>
  <si>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</si>
  <si>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</si>
  <si>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</si>
  <si>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</si>
  <si>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</si>
  <si>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</si>
  <si>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</si>
  <si>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</si>
  <si>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</si>
  <si>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</si>
  <si>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</si>
  <si>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</si>
  <si>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</si>
  <si>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</si>
  <si>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</si>
  <si>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</si>
  <si>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</si>
  <si>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</si>
  <si>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</si>
  <si>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</si>
  <si>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</si>
  <si>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</si>
  <si>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</si>
  <si>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</si>
  <si>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</si>
  <si>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</si>
  <si>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</si>
  <si>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</si>
  <si>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</si>
  <si>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</si>
  <si>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</si>
  <si>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</si>
  <si>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</si>
  <si>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</si>
  <si>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</si>
  <si>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</si>
  <si>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</si>
  <si>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</si>
  <si>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</si>
  <si>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</si>
  <si>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</si>
  <si>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</si>
  <si>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</si>
  <si>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</si>
  <si>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</si>
  <si>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</si>
  <si>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</si>
  <si>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</si>
  <si>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</si>
  <si>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</si>
  <si>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</si>
  <si>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</si>
  <si>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</si>
  <si>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</si>
  <si>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</si>
  <si>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</si>
  <si>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</si>
  <si>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</si>
  <si>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</si>
  <si>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</si>
  <si>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</si>
  <si>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</si>
  <si>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</si>
  <si>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</si>
  <si>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</si>
  <si>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</si>
  <si>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</si>
  <si>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</si>
  <si>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</si>
  <si>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</si>
  <si>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</si>
  <si>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</si>
  <si>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</si>
  <si>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</si>
  <si>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</si>
  <si>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</si>
  <si>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</si>
  <si>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</si>
  <si>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</si>
  <si>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</si>
  <si>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</si>
  <si>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</si>
  <si>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</si>
  <si>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</si>
  <si>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</si>
  <si>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</si>
  <si>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</si>
  <si>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</si>
  <si>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</si>
  <si>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</si>
  <si>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</si>
  <si>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</si>
  <si>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</si>
  <si>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</si>
  <si>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</si>
  <si>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</si>
  <si>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</si>
  <si>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</si>
  <si>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</si>
  <si>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</si>
  <si>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</si>
  <si>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</si>
  <si>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</si>
  <si>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</si>
  <si>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</si>
  <si>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</si>
  <si>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</si>
  <si>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</si>
  <si>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</si>
  <si>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</si>
  <si>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</si>
  <si>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</si>
  <si>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</si>
  <si>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</si>
  <si>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</si>
  <si>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</si>
  <si>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</si>
  <si>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</si>
  <si>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</si>
  <si>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</si>
  <si>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</si>
  <si>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</si>
  <si>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</si>
  <si>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</si>
  <si>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</si>
  <si>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</si>
  <si>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</si>
  <si>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</si>
  <si>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</si>
  <si>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</si>
  <si>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</si>
  <si>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</si>
  <si>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</si>
  <si>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</si>
  <si>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</si>
  <si>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</si>
  <si>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</si>
  <si>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</si>
  <si>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</si>
  <si>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</si>
  <si>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</si>
  <si>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</si>
  <si>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</si>
  <si>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</si>
  <si>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</si>
  <si>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</si>
  <si>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</si>
  <si>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</si>
  <si>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</si>
  <si>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</si>
  <si>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</si>
  <si>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</si>
  <si>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</si>
  <si>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</si>
  <si>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</si>
  <si>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</si>
  <si>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</si>
  <si>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</si>
  <si>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</si>
  <si>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</si>
  <si>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</si>
  <si>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</si>
  <si>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</si>
  <si>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</si>
  <si>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</si>
  <si>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</si>
  <si>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</si>
  <si>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</si>
  <si>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</si>
  <si>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</si>
  <si>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</si>
  <si>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</si>
  <si>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</si>
  <si>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</si>
  <si>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</si>
  <si>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</si>
  <si>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</si>
  <si>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</si>
  <si>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</si>
  <si>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</si>
  <si>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</si>
  <si>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</si>
  <si>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</si>
  <si>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</si>
  <si>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</si>
  <si>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</si>
  <si>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</si>
  <si>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</si>
  <si>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</si>
  <si>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</si>
  <si>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</si>
  <si>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</si>
  <si>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</si>
  <si>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</si>
  <si>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</si>
  <si>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</si>
  <si>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</si>
  <si>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</si>
  <si>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</si>
  <si>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</si>
  <si>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</si>
  <si>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</si>
  <si>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</si>
  <si>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</si>
  <si>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</si>
  <si>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</si>
  <si>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</si>
  <si>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</si>
  <si>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</si>
  <si>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</si>
  <si>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</si>
  <si>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</si>
  <si>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</si>
  <si>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</si>
  <si>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</si>
  <si>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</si>
  <si>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</si>
  <si>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</si>
  <si>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</si>
  <si>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</si>
  <si>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</si>
  <si>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</si>
  <si>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</si>
  <si>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</si>
  <si>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</si>
  <si>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</si>
  <si>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</si>
  <si>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</si>
  <si>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</si>
  <si>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</si>
  <si>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</si>
  <si>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</si>
  <si>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</si>
  <si>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</si>
  <si>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</si>
  <si>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</si>
  <si>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</si>
  <si>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</si>
  <si>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</si>
  <si>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</si>
  <si>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</si>
  <si>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</si>
  <si>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</si>
  <si>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</si>
  <si>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</si>
  <si>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</si>
  <si>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</si>
  <si>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</si>
  <si>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</si>
  <si>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</si>
  <si>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</si>
  <si>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</si>
  <si>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</si>
  <si>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</si>
  <si>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</si>
  <si>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</si>
  <si>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</si>
  <si>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</si>
  <si>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</si>
  <si>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</si>
  <si>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</si>
  <si>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</si>
  <si>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</si>
  <si>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</si>
  <si>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</si>
  <si>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</si>
  <si>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</si>
  <si>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</si>
  <si>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</si>
  <si>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</si>
  <si>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</si>
  <si>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</si>
  <si>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</si>
  <si>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</si>
  <si>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</si>
  <si>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</si>
  <si>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</si>
  <si>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</si>
  <si>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</si>
  <si>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</si>
  <si>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</si>
  <si>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</si>
  <si>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</si>
  <si>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</si>
  <si>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</si>
  <si>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</si>
  <si>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</si>
  <si>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</si>
  <si>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</si>
  <si>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</si>
  <si>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</si>
  <si>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</si>
  <si>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</si>
  <si>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</si>
  <si>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</si>
  <si>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</si>
  <si>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</si>
  <si>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</si>
  <si>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</si>
  <si>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</si>
  <si>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</si>
  <si>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</si>
  <si>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</si>
  <si>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</si>
  <si>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</si>
  <si>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</si>
  <si>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</si>
  <si>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</si>
  <si>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</si>
  <si>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</si>
  <si>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</si>
  <si>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</si>
  <si>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</si>
  <si>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</si>
  <si>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</si>
  <si>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</si>
  <si>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</si>
  <si>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</si>
  <si>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</si>
  <si>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</si>
  <si>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</si>
  <si>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</si>
  <si>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</si>
  <si>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</si>
  <si>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</si>
  <si>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</si>
  <si>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</si>
  <si>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</si>
  <si>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</si>
  <si>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</si>
  <si>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</si>
  <si>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</si>
  <si>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</si>
  <si>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</si>
  <si>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</si>
  <si>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</si>
  <si>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</si>
  <si>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</si>
  <si>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</si>
  <si>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</si>
  <si>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</si>
  <si>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</si>
  <si>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</si>
  <si>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</si>
  <si>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</si>
  <si>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</si>
  <si>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</si>
  <si>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</si>
  <si>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</si>
  <si>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</si>
  <si>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</si>
  <si>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</si>
  <si>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</si>
  <si>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</si>
  <si>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</si>
  <si>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</si>
  <si>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</si>
  <si>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</si>
  <si>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</si>
  <si>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</si>
  <si>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</si>
  <si>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</si>
  <si>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</si>
  <si>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</si>
  <si>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</si>
  <si>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</si>
  <si>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</si>
  <si>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</si>
  <si>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</si>
  <si>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</si>
  <si>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</si>
  <si>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</si>
  <si>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</si>
  <si>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</si>
  <si>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</si>
  <si>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</si>
  <si>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</si>
  <si>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</si>
  <si>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</si>
  <si>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</si>
  <si>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</si>
  <si>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</si>
  <si>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</si>
  <si>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</si>
  <si>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</si>
  <si>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</si>
  <si>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</si>
  <si>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</si>
  <si>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</si>
  <si>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</si>
  <si>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</si>
  <si>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</si>
  <si>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</si>
  <si>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</si>
  <si>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</si>
  <si>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</si>
  <si>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</si>
  <si>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</si>
  <si>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</si>
  <si>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</si>
  <si>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</si>
  <si>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</si>
  <si>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</si>
  <si>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</si>
  <si>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</si>
  <si>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</si>
  <si>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</si>
  <si>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</si>
  <si>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</si>
  <si>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</si>
  <si>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</si>
  <si>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</si>
  <si>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</si>
  <si>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</si>
  <si>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</si>
  <si>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</si>
  <si>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</si>
  <si>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</si>
  <si>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</si>
  <si>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</si>
  <si>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</si>
  <si>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</si>
  <si>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</si>
  <si>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</si>
  <si>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</si>
  <si>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</si>
  <si>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</si>
  <si>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</si>
  <si>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</si>
  <si>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</si>
  <si>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</si>
  <si>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</si>
  <si>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</si>
  <si>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</si>
  <si>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</si>
  <si>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</si>
  <si>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</si>
  <si>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</si>
  <si>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</si>
  <si>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</si>
  <si>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</si>
  <si>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</si>
  <si>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</si>
  <si>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</si>
  <si>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</si>
  <si>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</si>
  <si>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</si>
  <si>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</si>
  <si>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</si>
  <si>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</si>
  <si>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</si>
  <si>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</si>
  <si>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</si>
  <si>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</si>
  <si>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</si>
  <si>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</si>
  <si>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</si>
  <si>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</si>
  <si>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</si>
  <si>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</si>
  <si>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</si>
  <si>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</si>
  <si>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</si>
  <si>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</si>
  <si>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</si>
  <si>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</si>
  <si>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</si>
  <si>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</si>
  <si>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</si>
  <si>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</si>
  <si>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</si>
  <si>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</si>
  <si>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</si>
  <si>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</si>
  <si>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</si>
  <si>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</si>
  <si>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</si>
  <si>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</si>
  <si>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</si>
  <si>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</si>
  <si>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</si>
  <si>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</si>
  <si>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</si>
  <si>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</si>
  <si>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</si>
  <si>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</si>
  <si>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</si>
  <si>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</si>
  <si>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</si>
  <si>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</si>
  <si>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</si>
  <si>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</si>
  <si>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</si>
  <si>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</si>
  <si>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</si>
  <si>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</si>
  <si>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</si>
  <si>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</si>
  <si>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</si>
  <si>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</si>
  <si>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</si>
  <si>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</si>
  <si>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</si>
  <si>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</si>
  <si>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</si>
  <si>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</si>
  <si>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</si>
  <si>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</si>
  <si>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</si>
  <si>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</si>
  <si>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</si>
  <si>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</si>
  <si>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</si>
  <si>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</si>
  <si>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</si>
  <si>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</si>
  <si>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</si>
  <si>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</si>
  <si>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</si>
  <si>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</si>
  <si>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</si>
  <si>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</si>
  <si>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</si>
  <si>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</si>
  <si>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</si>
  <si>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</si>
  <si>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</si>
  <si>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</si>
  <si>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</si>
  <si>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</si>
  <si>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</si>
  <si>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</si>
  <si>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</si>
  <si>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</si>
  <si>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</si>
  <si>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</si>
  <si>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</si>
  <si>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</si>
  <si>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</si>
  <si>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</si>
  <si>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</si>
  <si>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</si>
  <si>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</si>
  <si>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</si>
  <si>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</si>
  <si>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</si>
  <si>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</si>
  <si>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</si>
  <si>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</si>
  <si>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</si>
  <si>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</si>
  <si>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</si>
  <si>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</si>
  <si>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</si>
  <si>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</si>
  <si>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</si>
  <si>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</si>
  <si>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</si>
  <si>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</si>
  <si>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</si>
  <si>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</si>
  <si>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</si>
  <si>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</si>
  <si>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</si>
  <si>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</si>
  <si>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</si>
  <si>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</si>
  <si>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</si>
  <si>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</si>
  <si>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</si>
  <si>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</si>
  <si>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</si>
  <si>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</si>
  <si>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</si>
  <si>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</si>
  <si>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</si>
  <si>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</si>
  <si>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</si>
  <si>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</si>
  <si>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</si>
  <si>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</si>
  <si>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</si>
  <si>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</si>
  <si>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</si>
  <si>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</si>
  <si>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</si>
  <si>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</si>
  <si>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</si>
  <si>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</si>
  <si>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</si>
  <si>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</si>
  <si>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</si>
  <si>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</si>
  <si>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</si>
  <si>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</si>
  <si>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</si>
  <si>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</si>
  <si>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</si>
  <si>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</si>
  <si>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</si>
  <si>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</si>
  <si>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</si>
  <si>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</si>
  <si>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</si>
  <si>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</si>
  <si>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</si>
  <si>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</si>
  <si>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</si>
  <si>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</si>
  <si>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</si>
  <si>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</si>
  <si>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</si>
  <si>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</si>
  <si>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</si>
  <si>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</si>
  <si>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</si>
  <si>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</si>
  <si>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</si>
  <si>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</si>
  <si>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</si>
  <si>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</si>
  <si>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</si>
  <si>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</si>
  <si>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</si>
  <si>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</si>
  <si>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</si>
  <si>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</si>
  <si>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</si>
  <si>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</si>
  <si>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</si>
  <si>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</si>
  <si>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</si>
  <si>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</si>
  <si>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</si>
  <si>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</si>
  <si>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</si>
  <si>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</si>
  <si>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</si>
  <si>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</si>
  <si>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</si>
  <si>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</si>
  <si>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</si>
  <si>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</si>
  <si>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</si>
  <si>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</si>
  <si>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</si>
  <si>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</si>
  <si>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</si>
  <si>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</si>
  <si>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</si>
  <si>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</si>
  <si>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</si>
  <si>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</si>
  <si>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</si>
  <si>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</si>
  <si>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</si>
  <si>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</si>
  <si>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</si>
  <si>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</si>
  <si>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</si>
  <si>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</si>
  <si>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</si>
  <si>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</si>
  <si>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</si>
  <si>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</si>
  <si>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</si>
  <si>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</si>
  <si>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</si>
  <si>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</si>
  <si>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</si>
  <si>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</si>
  <si>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</si>
  <si>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</si>
  <si>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</si>
  <si>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</si>
  <si>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</si>
  <si>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</si>
  <si>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</si>
  <si>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</si>
  <si>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</si>
  <si>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</si>
  <si>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</si>
  <si>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</si>
  <si>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</si>
  <si>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</si>
  <si>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</si>
  <si>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</si>
  <si>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</si>
  <si>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</si>
  <si>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</si>
  <si>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</si>
  <si>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</si>
  <si>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</si>
  <si>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</si>
  <si>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</si>
  <si>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</si>
  <si>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</si>
  <si>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</si>
  <si>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</si>
  <si>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</si>
  <si>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</si>
  <si>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</si>
  <si>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</si>
  <si>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</si>
  <si>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</si>
  <si>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</si>
  <si>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</si>
  <si>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</si>
  <si>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</si>
  <si>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</si>
  <si>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</si>
  <si>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</si>
  <si>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</si>
  <si>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</si>
  <si>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</si>
  <si>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</si>
  <si>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</si>
  <si>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</si>
  <si>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Louisiana</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</si>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</sst>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39875988</v>
      </c>
      <c r="D7" s="31" t="str">
        <f>IF($B7="N/A","N/A",IF(C7&gt;15,"No",IF(C7&lt;-15,"No","Yes")))</f>
        <v>N/A</v>
      </c>
      <c r="E7" s="30">
        <v>44128759</v>
      </c>
      <c r="F7" s="31" t="str">
        <f>IF($B7="N/A","N/A",IF(E7&gt;15,"No",IF(E7&lt;-15,"No","Yes")))</f>
        <v>N/A</v>
      </c>
      <c r="G7" s="30">
        <v>44940923</v>
      </c>
      <c r="H7" s="31" t="str">
        <f>IF($B7="N/A","N/A",IF(G7&gt;15,"No",IF(G7&lt;-15,"No","Yes")))</f>
        <v>N/A</v>
      </c>
      <c r="I7" s="32">
        <v>10.66</v>
      </c>
      <c r="J7" s="32">
        <v>1.84</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80.550163600000005</v>
      </c>
      <c r="H8" s="31" t="str">
        <f>IF($B8="N/A","N/A",IF(G8&gt;15,"No",IF(G8&lt;-15,"No","Yes")))</f>
        <v>N/A</v>
      </c>
      <c r="I8" s="32" t="s">
        <v>217</v>
      </c>
      <c r="J8" s="32" t="s">
        <v>217</v>
      </c>
      <c r="K8" s="31" t="str">
        <f t="shared" si="0"/>
        <v>N/A</v>
      </c>
    </row>
    <row r="9" spans="1:11" x14ac:dyDescent="0.2">
      <c r="A9" s="81" t="s">
        <v>119</v>
      </c>
      <c r="B9" s="34" t="s">
        <v>217</v>
      </c>
      <c r="C9" s="90">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20.156418444</v>
      </c>
      <c r="D11" s="9" t="str">
        <f>IF($B11="N/A","N/A",IF(C11&gt;15,"No",IF(C11&lt;-15,"No","Yes")))</f>
        <v>N/A</v>
      </c>
      <c r="E11" s="9">
        <v>19.224229714</v>
      </c>
      <c r="F11" s="9" t="str">
        <f>IF($B11="N/A","N/A",IF(E11&gt;15,"No",IF(E11&lt;-15,"No","Yes")))</f>
        <v>N/A</v>
      </c>
      <c r="G11" s="9">
        <v>19.449836399999999</v>
      </c>
      <c r="H11" s="9" t="str">
        <f>IF($B11="N/A","N/A",IF(G11&gt;15,"No",IF(G11&lt;-15,"No","Yes")))</f>
        <v>N/A</v>
      </c>
      <c r="I11" s="10">
        <v>-4.62</v>
      </c>
      <c r="J11" s="10">
        <v>1.1739999999999999</v>
      </c>
      <c r="K11" s="9" t="str">
        <f t="shared" si="0"/>
        <v>Yes</v>
      </c>
    </row>
    <row r="12" spans="1:11" x14ac:dyDescent="0.2">
      <c r="A12" s="81" t="s">
        <v>854</v>
      </c>
      <c r="B12" s="92" t="s">
        <v>218</v>
      </c>
      <c r="C12" s="90" t="s">
        <v>217</v>
      </c>
      <c r="D12" s="9" t="str">
        <f>IF(OR($B12="N/A",$C12="N/A"),"N/A",IF(C12&gt;100,"No",IF(C12&lt;95,"No","Yes")))</f>
        <v>N/A</v>
      </c>
      <c r="E12" s="90">
        <v>96.411295781000007</v>
      </c>
      <c r="F12" s="9" t="str">
        <f>IF(OR($B12="N/A",$E12="N/A"),"N/A",IF(E12&gt;100,"No",IF(E12&lt;95,"No","Yes")))</f>
        <v>Yes</v>
      </c>
      <c r="G12" s="90">
        <v>96.182631225999998</v>
      </c>
      <c r="H12" s="9" t="str">
        <f>IF($B12="N/A","N/A",IF(G12&gt;100,"No",IF(G12&lt;95,"No","Yes")))</f>
        <v>Yes</v>
      </c>
      <c r="I12" s="93" t="s">
        <v>217</v>
      </c>
      <c r="J12" s="93">
        <v>-0.23699999999999999</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0</v>
      </c>
      <c r="F15" s="9" t="str">
        <f>IF(OR($B15="N/A",$E15="N/A"),"N/A",IF(E15&gt;100,"No",IF(E15&lt;95,"No","Yes")))</f>
        <v>No</v>
      </c>
      <c r="G15" s="90">
        <v>0</v>
      </c>
      <c r="H15" s="9" t="str">
        <f>IF($B15="N/A","N/A",IF(G15&gt;100,"No",IF(G15&lt;95,"No","Yes")))</f>
        <v>No</v>
      </c>
      <c r="I15" s="93" t="s">
        <v>217</v>
      </c>
      <c r="J15" s="93" t="s">
        <v>1743</v>
      </c>
      <c r="K15" s="9" t="str">
        <f t="shared" si="0"/>
        <v>N/A</v>
      </c>
    </row>
    <row r="16" spans="1:11" x14ac:dyDescent="0.2">
      <c r="A16" s="81" t="s">
        <v>335</v>
      </c>
      <c r="B16" s="34" t="s">
        <v>217</v>
      </c>
      <c r="C16" s="79">
        <v>31838417</v>
      </c>
      <c r="D16" s="9" t="str">
        <f>IF($B16="N/A","N/A",IF(C16&gt;15,"No",IF(C16&lt;-15,"No","Yes")))</f>
        <v>N/A</v>
      </c>
      <c r="E16" s="35">
        <v>35645345</v>
      </c>
      <c r="F16" s="9" t="str">
        <f>IF($B16="N/A","N/A",IF(E16&gt;15,"No",IF(E16&lt;-15,"No","Yes")))</f>
        <v>N/A</v>
      </c>
      <c r="G16" s="35">
        <v>36199987</v>
      </c>
      <c r="H16" s="9" t="str">
        <f>IF($B16="N/A","N/A",IF(G16&gt;15,"No",IF(G16&lt;-15,"No","Yes")))</f>
        <v>N/A</v>
      </c>
      <c r="I16" s="10">
        <v>11.96</v>
      </c>
      <c r="J16" s="10">
        <v>1.556</v>
      </c>
      <c r="K16" s="9" t="str">
        <f t="shared" si="0"/>
        <v>Yes</v>
      </c>
    </row>
    <row r="17" spans="1:11" x14ac:dyDescent="0.2">
      <c r="A17" s="81" t="s">
        <v>442</v>
      </c>
      <c r="B17" s="34" t="s">
        <v>219</v>
      </c>
      <c r="C17" s="90">
        <v>11.606886737</v>
      </c>
      <c r="D17" s="9" t="str">
        <f>IF($B17="N/A","N/A",IF(C17&gt;20,"No",IF(C17&lt;5,"No","Yes")))</f>
        <v>Yes</v>
      </c>
      <c r="E17" s="9">
        <v>9.4386461963000006</v>
      </c>
      <c r="F17" s="9" t="str">
        <f>IF($B17="N/A","N/A",IF(E17&gt;20,"No",IF(E17&lt;5,"No","Yes")))</f>
        <v>Yes</v>
      </c>
      <c r="G17" s="9">
        <v>5.2060488309000004</v>
      </c>
      <c r="H17" s="9" t="str">
        <f>IF($B17="N/A","N/A",IF(G17&gt;20,"No",IF(G17&lt;5,"No","Yes")))</f>
        <v>Yes</v>
      </c>
      <c r="I17" s="10">
        <v>-18.7</v>
      </c>
      <c r="J17" s="10">
        <v>-44.8</v>
      </c>
      <c r="K17" s="9" t="str">
        <f t="shared" si="0"/>
        <v>No</v>
      </c>
    </row>
    <row r="18" spans="1:11" x14ac:dyDescent="0.2">
      <c r="A18" s="81" t="s">
        <v>443</v>
      </c>
      <c r="B18" s="29" t="s">
        <v>217</v>
      </c>
      <c r="C18" s="90" t="s">
        <v>217</v>
      </c>
      <c r="D18" s="9" t="str">
        <f>IF($B18="N/A","N/A",IF(C18&gt;15,"No",IF(C18&lt;-15,"No","Yes")))</f>
        <v>N/A</v>
      </c>
      <c r="E18" s="9" t="s">
        <v>217</v>
      </c>
      <c r="F18" s="9" t="str">
        <f>IF($B18="N/A","N/A",IF(E18&gt;15,"No",IF(E18&lt;-15,"No","Yes")))</f>
        <v>N/A</v>
      </c>
      <c r="G18" s="9">
        <v>94.793951168999996</v>
      </c>
      <c r="H18" s="9" t="str">
        <f>IF($B18="N/A","N/A",IF(G18&gt;15,"No",IF(G18&lt;-15,"No","Yes")))</f>
        <v>N/A</v>
      </c>
      <c r="I18" s="10" t="s">
        <v>217</v>
      </c>
      <c r="J18" s="10" t="s">
        <v>217</v>
      </c>
      <c r="K18" s="9" t="str">
        <f t="shared" si="0"/>
        <v>N/A</v>
      </c>
    </row>
    <row r="19" spans="1:11" x14ac:dyDescent="0.2">
      <c r="A19" s="81" t="s">
        <v>444</v>
      </c>
      <c r="B19" s="34" t="s">
        <v>220</v>
      </c>
      <c r="C19" s="90">
        <v>8.3506601474999993</v>
      </c>
      <c r="D19" s="9" t="str">
        <f>IF($B19="N/A","N/A",IF(C19&gt;1,"Yes","No"))</f>
        <v>Yes</v>
      </c>
      <c r="E19" s="9">
        <v>8.2621559702000003</v>
      </c>
      <c r="F19" s="9" t="str">
        <f>IF($B19="N/A","N/A",IF(E19&gt;1,"Yes","No"))</f>
        <v>Yes</v>
      </c>
      <c r="G19" s="9">
        <v>12.61359569</v>
      </c>
      <c r="H19" s="9" t="str">
        <f>IF($B19="N/A","N/A",IF(G19&gt;1,"Yes","No"))</f>
        <v>Yes</v>
      </c>
      <c r="I19" s="10">
        <v>-1.06</v>
      </c>
      <c r="J19" s="10">
        <v>52.67</v>
      </c>
      <c r="K19" s="9" t="str">
        <f t="shared" si="0"/>
        <v>No</v>
      </c>
    </row>
    <row r="20" spans="1:11" x14ac:dyDescent="0.2">
      <c r="A20" s="81" t="s">
        <v>856</v>
      </c>
      <c r="B20" s="34" t="s">
        <v>217</v>
      </c>
      <c r="C20" s="83">
        <v>55.372845484000003</v>
      </c>
      <c r="D20" s="9" t="str">
        <f>IF($B20="N/A","N/A",IF(C20&gt;15,"No",IF(C20&lt;-15,"No","Yes")))</f>
        <v>N/A</v>
      </c>
      <c r="E20" s="36">
        <v>64.052908348000003</v>
      </c>
      <c r="F20" s="9" t="str">
        <f>IF($B20="N/A","N/A",IF(E20&gt;15,"No",IF(E20&lt;-15,"No","Yes")))</f>
        <v>N/A</v>
      </c>
      <c r="G20" s="36">
        <v>55.852987657</v>
      </c>
      <c r="H20" s="9" t="str">
        <f>IF($B20="N/A","N/A",IF(G20&gt;15,"No",IF(G20&lt;-15,"No","Yes")))</f>
        <v>N/A</v>
      </c>
      <c r="I20" s="10">
        <v>15.68</v>
      </c>
      <c r="J20" s="10">
        <v>-12.8</v>
      </c>
      <c r="K20" s="9" t="str">
        <f t="shared" si="0"/>
        <v>Yes</v>
      </c>
    </row>
    <row r="21" spans="1:11" x14ac:dyDescent="0.2">
      <c r="A21" s="81" t="s">
        <v>34</v>
      </c>
      <c r="B21" s="34" t="s">
        <v>217</v>
      </c>
      <c r="C21" s="94">
        <v>1.6651624999999999E-3</v>
      </c>
      <c r="D21" s="9" t="str">
        <f>IF($B21="N/A","N/A",IF(C21&gt;15,"No",IF(C21&lt;-15,"No","Yes")))</f>
        <v>N/A</v>
      </c>
      <c r="E21" s="95">
        <v>3.2813069000000002E-3</v>
      </c>
      <c r="F21" s="9" t="str">
        <f>IF($B21="N/A","N/A",IF(E21&gt;15,"No",IF(E21&lt;-15,"No","Yes")))</f>
        <v>N/A</v>
      </c>
      <c r="G21" s="95">
        <v>5.5005545999999997E-3</v>
      </c>
      <c r="H21" s="9" t="str">
        <f>IF($B21="N/A","N/A",IF(G21&gt;15,"No",IF(G21&lt;-15,"No","Yes")))</f>
        <v>N/A</v>
      </c>
      <c r="I21" s="10">
        <v>97.06</v>
      </c>
      <c r="J21" s="10">
        <v>67.63</v>
      </c>
      <c r="K21" s="9" t="str">
        <f t="shared" si="0"/>
        <v>No</v>
      </c>
    </row>
    <row r="22" spans="1:11" x14ac:dyDescent="0.2">
      <c r="A22" s="81" t="s">
        <v>1722</v>
      </c>
      <c r="B22" s="34" t="s">
        <v>217</v>
      </c>
      <c r="C22" s="94">
        <v>0</v>
      </c>
      <c r="D22" s="9" t="str">
        <f>IF($B22="N/A","N/A",IF(C22&gt;15,"No",IF(C22&lt;-15,"No","Yes")))</f>
        <v>N/A</v>
      </c>
      <c r="E22" s="95">
        <v>0</v>
      </c>
      <c r="F22" s="9" t="str">
        <f>IF($B22="N/A","N/A",IF(E22&gt;15,"No",IF(E22&lt;-15,"No","Yes")))</f>
        <v>N/A</v>
      </c>
      <c r="G22" s="95">
        <v>0</v>
      </c>
      <c r="H22" s="9" t="str">
        <f>IF($B22="N/A","N/A",IF(G22&gt;15,"No",IF(G22&lt;-15,"No","Yes")))</f>
        <v>N/A</v>
      </c>
      <c r="I22" s="10" t="s">
        <v>1743</v>
      </c>
      <c r="J22" s="10" t="s">
        <v>1743</v>
      </c>
      <c r="K22" s="9" t="str">
        <f t="shared" si="0"/>
        <v>N/A</v>
      </c>
    </row>
    <row r="23" spans="1:11" x14ac:dyDescent="0.2">
      <c r="A23" s="81" t="s">
        <v>35</v>
      </c>
      <c r="B23" s="34" t="s">
        <v>217</v>
      </c>
      <c r="C23" s="94">
        <v>20.154753282000001</v>
      </c>
      <c r="D23" s="9" t="str">
        <f>IF($B23="N/A","N/A",IF(C23&gt;15,"No",IF(C23&lt;-15,"No","Yes")))</f>
        <v>N/A</v>
      </c>
      <c r="E23" s="95">
        <v>19.220948407000002</v>
      </c>
      <c r="F23" s="9" t="str">
        <f>IF($B23="N/A","N/A",IF(E23&gt;15,"No",IF(E23&lt;-15,"No","Yes")))</f>
        <v>N/A</v>
      </c>
      <c r="G23" s="95">
        <v>19.444335845000001</v>
      </c>
      <c r="H23" s="9" t="str">
        <f>IF($B23="N/A","N/A",IF(G23&gt;15,"No",IF(G23&lt;-15,"No","Yes")))</f>
        <v>N/A</v>
      </c>
      <c r="I23" s="10">
        <v>-4.63</v>
      </c>
      <c r="J23" s="10">
        <v>1.1619999999999999</v>
      </c>
      <c r="K23" s="9" t="str">
        <f t="shared" si="0"/>
        <v>Yes</v>
      </c>
    </row>
    <row r="24" spans="1:11" x14ac:dyDescent="0.2">
      <c r="A24" s="81" t="s">
        <v>857</v>
      </c>
      <c r="B24" s="34" t="s">
        <v>247</v>
      </c>
      <c r="C24" s="83">
        <v>3426.0572289000002</v>
      </c>
      <c r="D24" s="9" t="str">
        <f>IF($B24="N/A","N/A",IF(C24&gt;300,"No",IF(C24&lt;75,"No","Yes")))</f>
        <v>No</v>
      </c>
      <c r="E24" s="36">
        <v>3367.8653315000001</v>
      </c>
      <c r="F24" s="9" t="str">
        <f>IF($B24="N/A","N/A",IF(E24&gt;300,"No",IF(E24&lt;75,"No","Yes")))</f>
        <v>No</v>
      </c>
      <c r="G24" s="36">
        <v>3316.5461165000002</v>
      </c>
      <c r="H24" s="9" t="str">
        <f>IF($B24="N/A","N/A",IF(G24&gt;300,"No",IF(G24&lt;75,"No","Yes")))</f>
        <v>No</v>
      </c>
      <c r="I24" s="10">
        <v>-1.7</v>
      </c>
      <c r="J24" s="10">
        <v>-1.52</v>
      </c>
      <c r="K24" s="9" t="str">
        <f t="shared" si="0"/>
        <v>Yes</v>
      </c>
    </row>
    <row r="25" spans="1:11" x14ac:dyDescent="0.2">
      <c r="A25" s="81" t="s">
        <v>858</v>
      </c>
      <c r="B25" s="34" t="s">
        <v>248</v>
      </c>
      <c r="C25" s="83" t="s">
        <v>1743</v>
      </c>
      <c r="D25" s="9" t="str">
        <f>IF($B25="N/A","N/A",IF(C25&gt;250,"No",IF(C25&lt;20,"No","Yes")))</f>
        <v>No</v>
      </c>
      <c r="E25" s="36" t="s">
        <v>1743</v>
      </c>
      <c r="F25" s="9" t="str">
        <f>IF($B25="N/A","N/A",IF(E25&gt;250,"No",IF(E25&lt;20,"No","Yes")))</f>
        <v>No</v>
      </c>
      <c r="G25" s="36" t="s">
        <v>1743</v>
      </c>
      <c r="H25" s="9" t="str">
        <f>IF($B25="N/A","N/A",IF(G25&gt;250,"No",IF(G25&lt;20,"No","Yes")))</f>
        <v>No</v>
      </c>
      <c r="I25" s="10" t="s">
        <v>1743</v>
      </c>
      <c r="J25" s="10" t="s">
        <v>1743</v>
      </c>
      <c r="K25" s="9" t="str">
        <f t="shared" si="0"/>
        <v>N/A</v>
      </c>
    </row>
    <row r="26" spans="1:11" x14ac:dyDescent="0.2">
      <c r="A26" s="81" t="s">
        <v>859</v>
      </c>
      <c r="B26" s="34" t="s">
        <v>249</v>
      </c>
      <c r="C26" s="83">
        <v>2.9999953962000001</v>
      </c>
      <c r="D26" s="9" t="str">
        <f>IF($B26="N/A","N/A",IF(C26&gt;5,"No",IF(C26&lt;3,"No","Yes")))</f>
        <v>No</v>
      </c>
      <c r="E26" s="36">
        <v>3.0014200717000001</v>
      </c>
      <c r="F26" s="9" t="str">
        <f>IF($B26="N/A","N/A",IF(E26&gt;5,"No",IF(E26&lt;3,"No","Yes")))</f>
        <v>Yes</v>
      </c>
      <c r="G26" s="36">
        <v>3</v>
      </c>
      <c r="H26" s="9" t="str">
        <f>IF($B26="N/A","N/A",IF(G26&gt;5,"No",IF(G26&lt;3,"No","Yes")))</f>
        <v>Yes</v>
      </c>
      <c r="I26" s="10">
        <v>4.7500000000000001E-2</v>
      </c>
      <c r="J26" s="10">
        <v>-4.7E-2</v>
      </c>
      <c r="K26" s="9" t="str">
        <f t="shared" si="0"/>
        <v>Yes</v>
      </c>
    </row>
    <row r="27" spans="1:11" x14ac:dyDescent="0.2">
      <c r="A27" s="81" t="s">
        <v>131</v>
      </c>
      <c r="B27" s="34" t="s">
        <v>217</v>
      </c>
      <c r="C27" s="79">
        <v>148812</v>
      </c>
      <c r="D27" s="34" t="s">
        <v>217</v>
      </c>
      <c r="E27" s="35">
        <v>105424</v>
      </c>
      <c r="F27" s="34" t="s">
        <v>217</v>
      </c>
      <c r="G27" s="35">
        <v>106637</v>
      </c>
      <c r="H27" s="9" t="str">
        <f>IF($B27="N/A","N/A",IF(G27&gt;15,"No",IF(G27&lt;-15,"No","Yes")))</f>
        <v>N/A</v>
      </c>
      <c r="I27" s="10">
        <v>-29.2</v>
      </c>
      <c r="J27" s="10">
        <v>1.151</v>
      </c>
      <c r="K27" s="9" t="str">
        <f t="shared" si="0"/>
        <v>Yes</v>
      </c>
    </row>
    <row r="28" spans="1:11" x14ac:dyDescent="0.2">
      <c r="A28" s="81" t="s">
        <v>350</v>
      </c>
      <c r="B28" s="34" t="s">
        <v>217</v>
      </c>
      <c r="C28" s="79" t="s">
        <v>217</v>
      </c>
      <c r="D28" s="34" t="s">
        <v>217</v>
      </c>
      <c r="E28" s="35" t="s">
        <v>217</v>
      </c>
      <c r="F28" s="34" t="s">
        <v>217</v>
      </c>
      <c r="G28" s="8">
        <v>0.237282621</v>
      </c>
      <c r="H28" s="9" t="str">
        <f>IF($B28="N/A","N/A",IF(G28&gt;15,"No",IF(G28&lt;-15,"No","Yes")))</f>
        <v>N/A</v>
      </c>
      <c r="I28" s="10" t="s">
        <v>217</v>
      </c>
      <c r="J28" s="10" t="s">
        <v>217</v>
      </c>
      <c r="K28" s="9" t="str">
        <f t="shared" si="0"/>
        <v>N/A</v>
      </c>
    </row>
    <row r="29" spans="1:11" ht="25.5" x14ac:dyDescent="0.2">
      <c r="A29" s="81" t="s">
        <v>835</v>
      </c>
      <c r="B29" s="34" t="s">
        <v>217</v>
      </c>
      <c r="C29" s="36">
        <v>68.314598285000002</v>
      </c>
      <c r="D29" s="34" t="s">
        <v>217</v>
      </c>
      <c r="E29" s="36">
        <v>82.273931931999996</v>
      </c>
      <c r="F29" s="34" t="s">
        <v>217</v>
      </c>
      <c r="G29" s="36">
        <v>54.516603054999997</v>
      </c>
      <c r="H29" s="34" t="s">
        <v>217</v>
      </c>
      <c r="I29" s="10">
        <v>20.43</v>
      </c>
      <c r="J29" s="10">
        <v>-33.700000000000003</v>
      </c>
      <c r="K29" s="9" t="str">
        <f t="shared" si="0"/>
        <v>No</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1448</v>
      </c>
      <c r="F31" s="9" t="str">
        <f t="shared" si="4"/>
        <v>N/A</v>
      </c>
      <c r="G31" s="79">
        <v>2472</v>
      </c>
      <c r="H31" s="9" t="str">
        <f t="shared" ref="H31:H50" si="5">IF($B31="N/A","N/A",IF(G31&lt;0,"No","Yes"))</f>
        <v>N/A</v>
      </c>
      <c r="I31" s="10" t="s">
        <v>217</v>
      </c>
      <c r="J31" s="10">
        <v>70.72</v>
      </c>
      <c r="K31" s="9" t="str">
        <f t="shared" si="0"/>
        <v>No</v>
      </c>
    </row>
    <row r="32" spans="1:11" ht="25.5" x14ac:dyDescent="0.2">
      <c r="A32" s="2" t="s">
        <v>659</v>
      </c>
      <c r="B32" s="96" t="s">
        <v>217</v>
      </c>
      <c r="C32" s="80" t="s">
        <v>217</v>
      </c>
      <c r="D32" s="9" t="str">
        <f t="shared" si="4"/>
        <v>N/A</v>
      </c>
      <c r="E32" s="80">
        <v>0</v>
      </c>
      <c r="F32" s="9" t="str">
        <f t="shared" si="4"/>
        <v>N/A</v>
      </c>
      <c r="G32" s="80">
        <v>99.919093851</v>
      </c>
      <c r="H32" s="9" t="str">
        <f t="shared" si="5"/>
        <v>N/A</v>
      </c>
      <c r="I32" s="10" t="s">
        <v>217</v>
      </c>
      <c r="J32" s="10" t="s">
        <v>1743</v>
      </c>
      <c r="K32" s="9" t="str">
        <f t="shared" si="0"/>
        <v>N/A</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100</v>
      </c>
      <c r="F35" s="9" t="str">
        <f t="shared" si="4"/>
        <v>N/A</v>
      </c>
      <c r="G35" s="80">
        <v>8.0906148900000002E-2</v>
      </c>
      <c r="H35" s="9" t="str">
        <f t="shared" si="5"/>
        <v>N/A</v>
      </c>
      <c r="I35" s="10" t="s">
        <v>217</v>
      </c>
      <c r="J35" s="10">
        <v>-99.9</v>
      </c>
      <c r="K35" s="9" t="str">
        <f t="shared" si="0"/>
        <v>No</v>
      </c>
    </row>
    <row r="36" spans="1:11" x14ac:dyDescent="0.2">
      <c r="A36" s="2" t="s">
        <v>353</v>
      </c>
      <c r="B36" s="96" t="s">
        <v>217</v>
      </c>
      <c r="C36" s="79" t="s">
        <v>217</v>
      </c>
      <c r="D36" s="9" t="str">
        <f t="shared" si="4"/>
        <v>N/A</v>
      </c>
      <c r="E36" s="79">
        <v>0</v>
      </c>
      <c r="F36" s="9" t="str">
        <f t="shared" si="4"/>
        <v>N/A</v>
      </c>
      <c r="G36" s="79">
        <v>0</v>
      </c>
      <c r="H36" s="9" t="str">
        <f t="shared" si="5"/>
        <v>N/A</v>
      </c>
      <c r="I36" s="10" t="s">
        <v>217</v>
      </c>
      <c r="J36" s="10" t="s">
        <v>1743</v>
      </c>
      <c r="K36" s="9" t="str">
        <f t="shared" si="0"/>
        <v>N/A</v>
      </c>
    </row>
    <row r="37" spans="1:11" x14ac:dyDescent="0.2">
      <c r="A37" s="2" t="s">
        <v>663</v>
      </c>
      <c r="B37" s="96" t="s">
        <v>217</v>
      </c>
      <c r="C37" s="80" t="s">
        <v>217</v>
      </c>
      <c r="D37" s="9" t="str">
        <f t="shared" si="4"/>
        <v>N/A</v>
      </c>
      <c r="E37" s="80" t="s">
        <v>1743</v>
      </c>
      <c r="F37" s="9" t="str">
        <f t="shared" si="4"/>
        <v>N/A</v>
      </c>
      <c r="G37" s="80" t="s">
        <v>1743</v>
      </c>
      <c r="H37" s="9" t="str">
        <f t="shared" si="5"/>
        <v>N/A</v>
      </c>
      <c r="I37" s="10" t="s">
        <v>217</v>
      </c>
      <c r="J37" s="10" t="s">
        <v>1743</v>
      </c>
      <c r="K37" s="9" t="str">
        <f t="shared" si="0"/>
        <v>N/A</v>
      </c>
    </row>
    <row r="38" spans="1:11" x14ac:dyDescent="0.2">
      <c r="A38" s="2" t="s">
        <v>664</v>
      </c>
      <c r="B38" s="96" t="s">
        <v>217</v>
      </c>
      <c r="C38" s="80" t="s">
        <v>217</v>
      </c>
      <c r="D38" s="9" t="str">
        <f t="shared" si="4"/>
        <v>N/A</v>
      </c>
      <c r="E38" s="80" t="s">
        <v>1743</v>
      </c>
      <c r="F38" s="9" t="str">
        <f t="shared" si="4"/>
        <v>N/A</v>
      </c>
      <c r="G38" s="80" t="s">
        <v>1743</v>
      </c>
      <c r="H38" s="9" t="str">
        <f t="shared" si="5"/>
        <v>N/A</v>
      </c>
      <c r="I38" s="10" t="s">
        <v>217</v>
      </c>
      <c r="J38" s="10" t="s">
        <v>1743</v>
      </c>
      <c r="K38" s="9" t="str">
        <f t="shared" si="0"/>
        <v>N/A</v>
      </c>
    </row>
    <row r="39" spans="1:11" x14ac:dyDescent="0.2">
      <c r="A39" s="2" t="s">
        <v>665</v>
      </c>
      <c r="B39" s="96" t="s">
        <v>217</v>
      </c>
      <c r="C39" s="80" t="s">
        <v>217</v>
      </c>
      <c r="D39" s="9" t="str">
        <f t="shared" si="4"/>
        <v>N/A</v>
      </c>
      <c r="E39" s="80" t="s">
        <v>1743</v>
      </c>
      <c r="F39" s="9" t="str">
        <f t="shared" si="4"/>
        <v>N/A</v>
      </c>
      <c r="G39" s="80" t="s">
        <v>1743</v>
      </c>
      <c r="H39" s="9" t="str">
        <f t="shared" si="5"/>
        <v>N/A</v>
      </c>
      <c r="I39" s="10" t="s">
        <v>217</v>
      </c>
      <c r="J39" s="10" t="s">
        <v>1743</v>
      </c>
      <c r="K39" s="9" t="str">
        <f t="shared" si="0"/>
        <v>N/A</v>
      </c>
    </row>
    <row r="40" spans="1:11" x14ac:dyDescent="0.2">
      <c r="A40" s="2" t="s">
        <v>666</v>
      </c>
      <c r="B40" s="96" t="s">
        <v>217</v>
      </c>
      <c r="C40" s="80" t="s">
        <v>217</v>
      </c>
      <c r="D40" s="9" t="str">
        <f t="shared" si="4"/>
        <v>N/A</v>
      </c>
      <c r="E40" s="80" t="s">
        <v>1743</v>
      </c>
      <c r="F40" s="9" t="str">
        <f t="shared" si="4"/>
        <v>N/A</v>
      </c>
      <c r="G40" s="80" t="s">
        <v>1743</v>
      </c>
      <c r="H40" s="9" t="str">
        <f t="shared" si="5"/>
        <v>N/A</v>
      </c>
      <c r="I40" s="10" t="s">
        <v>217</v>
      </c>
      <c r="J40" s="10" t="s">
        <v>1743</v>
      </c>
      <c r="K40" s="9" t="str">
        <f t="shared" si="0"/>
        <v>N/A</v>
      </c>
    </row>
    <row r="41" spans="1:11" x14ac:dyDescent="0.2">
      <c r="A41" s="2" t="s">
        <v>667</v>
      </c>
      <c r="B41" s="96" t="s">
        <v>217</v>
      </c>
      <c r="C41" s="80" t="s">
        <v>217</v>
      </c>
      <c r="D41" s="9" t="str">
        <f t="shared" si="4"/>
        <v>N/A</v>
      </c>
      <c r="E41" s="80" t="s">
        <v>1743</v>
      </c>
      <c r="F41" s="9" t="str">
        <f t="shared" si="4"/>
        <v>N/A</v>
      </c>
      <c r="G41" s="80" t="s">
        <v>1743</v>
      </c>
      <c r="H41" s="9" t="str">
        <f t="shared" si="5"/>
        <v>N/A</v>
      </c>
      <c r="I41" s="10" t="s">
        <v>217</v>
      </c>
      <c r="J41" s="10" t="s">
        <v>1743</v>
      </c>
      <c r="K41" s="9" t="str">
        <f t="shared" si="0"/>
        <v>N/A</v>
      </c>
    </row>
    <row r="42" spans="1:11" x14ac:dyDescent="0.2">
      <c r="A42" s="2" t="s">
        <v>668</v>
      </c>
      <c r="B42" s="96" t="s">
        <v>217</v>
      </c>
      <c r="C42" s="80" t="s">
        <v>217</v>
      </c>
      <c r="D42" s="9" t="str">
        <f t="shared" si="4"/>
        <v>N/A</v>
      </c>
      <c r="E42" s="80" t="s">
        <v>1743</v>
      </c>
      <c r="F42" s="9" t="str">
        <f t="shared" si="4"/>
        <v>N/A</v>
      </c>
      <c r="G42" s="80" t="s">
        <v>1743</v>
      </c>
      <c r="H42" s="9" t="str">
        <f t="shared" si="5"/>
        <v>N/A</v>
      </c>
      <c r="I42" s="10" t="s">
        <v>217</v>
      </c>
      <c r="J42" s="10" t="s">
        <v>1743</v>
      </c>
      <c r="K42" s="9" t="str">
        <f t="shared" si="0"/>
        <v>N/A</v>
      </c>
    </row>
    <row r="43" spans="1:11" x14ac:dyDescent="0.2">
      <c r="A43" s="2" t="s">
        <v>669</v>
      </c>
      <c r="B43" s="96" t="s">
        <v>217</v>
      </c>
      <c r="C43" s="80" t="s">
        <v>217</v>
      </c>
      <c r="D43" s="9" t="str">
        <f t="shared" si="4"/>
        <v>N/A</v>
      </c>
      <c r="E43" s="80" t="s">
        <v>1743</v>
      </c>
      <c r="F43" s="9" t="str">
        <f t="shared" si="4"/>
        <v>N/A</v>
      </c>
      <c r="G43" s="80" t="s">
        <v>1743</v>
      </c>
      <c r="H43" s="9" t="str">
        <f t="shared" si="5"/>
        <v>N/A</v>
      </c>
      <c r="I43" s="10" t="s">
        <v>217</v>
      </c>
      <c r="J43" s="10" t="s">
        <v>1743</v>
      </c>
      <c r="K43" s="9" t="str">
        <f t="shared" si="0"/>
        <v>N/A</v>
      </c>
    </row>
    <row r="44" spans="1:11" x14ac:dyDescent="0.2">
      <c r="A44" s="2" t="s">
        <v>670</v>
      </c>
      <c r="B44" s="96" t="s">
        <v>217</v>
      </c>
      <c r="C44" s="80" t="s">
        <v>217</v>
      </c>
      <c r="D44" s="9" t="str">
        <f t="shared" si="4"/>
        <v>N/A</v>
      </c>
      <c r="E44" s="80" t="s">
        <v>1743</v>
      </c>
      <c r="F44" s="9" t="str">
        <f t="shared" si="4"/>
        <v>N/A</v>
      </c>
      <c r="G44" s="80" t="s">
        <v>1743</v>
      </c>
      <c r="H44" s="9" t="str">
        <f t="shared" si="5"/>
        <v>N/A</v>
      </c>
      <c r="I44" s="10" t="s">
        <v>217</v>
      </c>
      <c r="J44" s="10" t="s">
        <v>1743</v>
      </c>
      <c r="K44" s="9" t="str">
        <f t="shared" si="0"/>
        <v>N/A</v>
      </c>
    </row>
    <row r="45" spans="1:11" x14ac:dyDescent="0.2">
      <c r="A45" s="2" t="s">
        <v>671</v>
      </c>
      <c r="B45" s="96" t="s">
        <v>217</v>
      </c>
      <c r="C45" s="80" t="s">
        <v>217</v>
      </c>
      <c r="D45" s="9" t="str">
        <f t="shared" si="4"/>
        <v>N/A</v>
      </c>
      <c r="E45" s="80" t="s">
        <v>1743</v>
      </c>
      <c r="F45" s="9" t="str">
        <f t="shared" si="4"/>
        <v>N/A</v>
      </c>
      <c r="G45" s="80" t="s">
        <v>1743</v>
      </c>
      <c r="H45" s="9" t="str">
        <f t="shared" si="5"/>
        <v>N/A</v>
      </c>
      <c r="I45" s="10" t="s">
        <v>217</v>
      </c>
      <c r="J45" s="10" t="s">
        <v>1743</v>
      </c>
      <c r="K45" s="9" t="str">
        <f t="shared" si="0"/>
        <v>N/A</v>
      </c>
    </row>
    <row r="46" spans="1:11" x14ac:dyDescent="0.2">
      <c r="A46" s="2" t="s">
        <v>354</v>
      </c>
      <c r="B46" s="96" t="s">
        <v>217</v>
      </c>
      <c r="C46" s="79" t="s">
        <v>217</v>
      </c>
      <c r="D46" s="9" t="str">
        <f t="shared" si="4"/>
        <v>N/A</v>
      </c>
      <c r="E46" s="79">
        <v>8481966</v>
      </c>
      <c r="F46" s="9" t="str">
        <f t="shared" si="4"/>
        <v>N/A</v>
      </c>
      <c r="G46" s="79">
        <v>8738464</v>
      </c>
      <c r="H46" s="9" t="str">
        <f t="shared" si="5"/>
        <v>N/A</v>
      </c>
      <c r="I46" s="10" t="s">
        <v>217</v>
      </c>
      <c r="J46" s="10">
        <v>3.024</v>
      </c>
      <c r="K46" s="9" t="str">
        <f t="shared" si="0"/>
        <v>Yes</v>
      </c>
    </row>
    <row r="47" spans="1:11" x14ac:dyDescent="0.2">
      <c r="A47" s="2" t="s">
        <v>672</v>
      </c>
      <c r="B47" s="96" t="s">
        <v>217</v>
      </c>
      <c r="C47" s="80" t="s">
        <v>217</v>
      </c>
      <c r="D47" s="9" t="str">
        <f t="shared" si="4"/>
        <v>N/A</v>
      </c>
      <c r="E47" s="80">
        <v>0</v>
      </c>
      <c r="F47" s="9" t="str">
        <f t="shared" si="4"/>
        <v>N/A</v>
      </c>
      <c r="G47" s="80">
        <v>0</v>
      </c>
      <c r="H47" s="9" t="str">
        <f t="shared" si="5"/>
        <v>N/A</v>
      </c>
      <c r="I47" s="10" t="s">
        <v>217</v>
      </c>
      <c r="J47" s="10" t="s">
        <v>1743</v>
      </c>
      <c r="K47" s="9" t="str">
        <f t="shared" si="0"/>
        <v>N/A</v>
      </c>
    </row>
    <row r="48" spans="1:11" x14ac:dyDescent="0.2">
      <c r="A48" s="2" t="s">
        <v>673</v>
      </c>
      <c r="B48" s="96" t="s">
        <v>217</v>
      </c>
      <c r="C48" s="80" t="s">
        <v>217</v>
      </c>
      <c r="D48" s="9" t="str">
        <f t="shared" si="4"/>
        <v>N/A</v>
      </c>
      <c r="E48" s="80">
        <v>0</v>
      </c>
      <c r="F48" s="9" t="str">
        <f t="shared" si="4"/>
        <v>N/A</v>
      </c>
      <c r="G48" s="80">
        <v>0</v>
      </c>
      <c r="H48" s="9" t="str">
        <f t="shared" si="5"/>
        <v>N/A</v>
      </c>
      <c r="I48" s="10" t="s">
        <v>217</v>
      </c>
      <c r="J48" s="10" t="s">
        <v>1743</v>
      </c>
      <c r="K48" s="9" t="str">
        <f t="shared" si="0"/>
        <v>N/A</v>
      </c>
    </row>
    <row r="49" spans="1:11" x14ac:dyDescent="0.2">
      <c r="A49" s="2" t="s">
        <v>674</v>
      </c>
      <c r="B49" s="96" t="s">
        <v>217</v>
      </c>
      <c r="C49" s="80" t="s">
        <v>217</v>
      </c>
      <c r="D49" s="9" t="str">
        <f t="shared" si="4"/>
        <v>N/A</v>
      </c>
      <c r="E49" s="80">
        <v>0</v>
      </c>
      <c r="F49" s="9" t="str">
        <f t="shared" si="4"/>
        <v>N/A</v>
      </c>
      <c r="G49" s="80">
        <v>0</v>
      </c>
      <c r="H49" s="9" t="str">
        <f t="shared" si="5"/>
        <v>N/A</v>
      </c>
      <c r="I49" s="10" t="s">
        <v>217</v>
      </c>
      <c r="J49" s="10" t="s">
        <v>1743</v>
      </c>
      <c r="K49" s="9" t="str">
        <f t="shared" si="0"/>
        <v>N/A</v>
      </c>
    </row>
    <row r="50" spans="1:11" x14ac:dyDescent="0.2">
      <c r="A50" s="2" t="s">
        <v>675</v>
      </c>
      <c r="B50" s="96" t="s">
        <v>217</v>
      </c>
      <c r="C50" s="80" t="s">
        <v>217</v>
      </c>
      <c r="D50" s="9" t="str">
        <f t="shared" si="4"/>
        <v>N/A</v>
      </c>
      <c r="E50" s="80">
        <v>100</v>
      </c>
      <c r="F50" s="9" t="str">
        <f t="shared" si="4"/>
        <v>N/A</v>
      </c>
      <c r="G50" s="80">
        <v>100</v>
      </c>
      <c r="H50" s="9" t="str">
        <f t="shared" si="5"/>
        <v>N/A</v>
      </c>
      <c r="I50" s="10" t="s">
        <v>217</v>
      </c>
      <c r="J50" s="10">
        <v>0</v>
      </c>
      <c r="K50" s="9" t="str">
        <f t="shared" si="0"/>
        <v>Yes</v>
      </c>
    </row>
    <row r="51" spans="1:11" x14ac:dyDescent="0.2">
      <c r="A51" s="2" t="s">
        <v>355</v>
      </c>
      <c r="B51" s="34" t="s">
        <v>217</v>
      </c>
      <c r="C51" s="79">
        <v>0</v>
      </c>
      <c r="D51" s="34" t="s">
        <v>217</v>
      </c>
      <c r="E51" s="35">
        <v>0</v>
      </c>
      <c r="F51" s="34" t="s">
        <v>217</v>
      </c>
      <c r="G51" s="35">
        <v>0</v>
      </c>
      <c r="H51" s="34" t="s">
        <v>217</v>
      </c>
      <c r="I51" s="10" t="s">
        <v>1743</v>
      </c>
      <c r="J51" s="10" t="s">
        <v>1743</v>
      </c>
      <c r="K51" s="9" t="str">
        <f t="shared" si="0"/>
        <v>N/A</v>
      </c>
    </row>
    <row r="52" spans="1:11" x14ac:dyDescent="0.2">
      <c r="A52" s="2" t="s">
        <v>356</v>
      </c>
      <c r="B52" s="34" t="s">
        <v>217</v>
      </c>
      <c r="C52" s="80" t="s">
        <v>1743</v>
      </c>
      <c r="D52" s="9" t="str">
        <f t="shared" ref="D52:D54" si="6">IF($B52="N/A","N/A",IF(C52&gt;15,"No",IF(C52&lt;-15,"No","Yes")))</f>
        <v>N/A</v>
      </c>
      <c r="E52" s="8" t="s">
        <v>1743</v>
      </c>
      <c r="F52" s="9" t="str">
        <f t="shared" ref="F52:F54" si="7">IF($B52="N/A","N/A",IF(E52&gt;15,"No",IF(E52&lt;-15,"No","Yes")))</f>
        <v>N/A</v>
      </c>
      <c r="G52" s="8" t="s">
        <v>1743</v>
      </c>
      <c r="H52" s="9" t="str">
        <f t="shared" ref="H52:H54" si="8">IF($B52="N/A","N/A",IF(G52&gt;15,"No",IF(G52&lt;-15,"No","Yes")))</f>
        <v>N/A</v>
      </c>
      <c r="I52" s="10" t="s">
        <v>1743</v>
      </c>
      <c r="J52" s="10" t="s">
        <v>1743</v>
      </c>
      <c r="K52" s="9" t="str">
        <f t="shared" si="0"/>
        <v>N/A</v>
      </c>
    </row>
    <row r="53" spans="1:11" x14ac:dyDescent="0.2">
      <c r="A53" s="2" t="s">
        <v>357</v>
      </c>
      <c r="B53" s="34" t="s">
        <v>217</v>
      </c>
      <c r="C53" s="80" t="s">
        <v>1743</v>
      </c>
      <c r="D53" s="9" t="str">
        <f t="shared" si="6"/>
        <v>N/A</v>
      </c>
      <c r="E53" s="8" t="s">
        <v>1743</v>
      </c>
      <c r="F53" s="9" t="str">
        <f t="shared" si="7"/>
        <v>N/A</v>
      </c>
      <c r="G53" s="8" t="s">
        <v>1743</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t="s">
        <v>1743</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28142968</v>
      </c>
      <c r="D6" s="9" t="str">
        <f>IF($B6="N/A","N/A",IF(C6&gt;15,"No",IF(C6&lt;-15,"No","Yes")))</f>
        <v>N/A</v>
      </c>
      <c r="E6" s="35">
        <v>32280907</v>
      </c>
      <c r="F6" s="9" t="str">
        <f>IF($B6="N/A","N/A",IF(E6&gt;15,"No",IF(E6&lt;-15,"No","Yes")))</f>
        <v>N/A</v>
      </c>
      <c r="G6" s="35">
        <v>34315398</v>
      </c>
      <c r="H6" s="9" t="str">
        <f>IF($B6="N/A","N/A",IF(G6&gt;15,"No",IF(G6&lt;-15,"No","Yes")))</f>
        <v>N/A</v>
      </c>
      <c r="I6" s="10">
        <v>14.7</v>
      </c>
      <c r="J6" s="10">
        <v>6.3019999999999996</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2.4263681073000001</v>
      </c>
      <c r="D9" s="9" t="str">
        <f t="shared" ref="D9:D15" si="1">IF($B9="N/A","N/A",IF(C9&gt;15,"No",IF(C9&lt;-15,"No","Yes")))</f>
        <v>N/A</v>
      </c>
      <c r="E9" s="8">
        <v>2.3644440968999998</v>
      </c>
      <c r="F9" s="9" t="str">
        <f t="shared" ref="F9:F15" si="2">IF($B9="N/A","N/A",IF(E9&gt;15,"No",IF(E9&lt;-15,"No","Yes")))</f>
        <v>N/A</v>
      </c>
      <c r="G9" s="8">
        <v>2.2853967772999999</v>
      </c>
      <c r="H9" s="9" t="str">
        <f t="shared" ref="H9:H15" si="3">IF($B9="N/A","N/A",IF(G9&gt;15,"No",IF(G9&lt;-15,"No","Yes")))</f>
        <v>N/A</v>
      </c>
      <c r="I9" s="10">
        <v>-2.5499999999999998</v>
      </c>
      <c r="J9" s="10">
        <v>-3.34</v>
      </c>
      <c r="K9" s="9" t="str">
        <f t="shared" si="0"/>
        <v>Yes</v>
      </c>
    </row>
    <row r="10" spans="1:11" x14ac:dyDescent="0.2">
      <c r="A10" s="81" t="s">
        <v>36</v>
      </c>
      <c r="B10" s="34" t="s">
        <v>217</v>
      </c>
      <c r="C10" s="80">
        <v>1.2376220000000001E-4</v>
      </c>
      <c r="D10" s="9" t="str">
        <f t="shared" si="1"/>
        <v>N/A</v>
      </c>
      <c r="E10" s="8">
        <v>7.3436999999999995E-5</v>
      </c>
      <c r="F10" s="9" t="str">
        <f t="shared" si="2"/>
        <v>N/A</v>
      </c>
      <c r="G10" s="8">
        <v>0</v>
      </c>
      <c r="H10" s="9" t="str">
        <f t="shared" si="3"/>
        <v>N/A</v>
      </c>
      <c r="I10" s="10">
        <v>-40.700000000000003</v>
      </c>
      <c r="J10" s="10">
        <v>-100</v>
      </c>
      <c r="K10" s="9" t="str">
        <f t="shared" si="0"/>
        <v>No</v>
      </c>
    </row>
    <row r="11" spans="1:11" x14ac:dyDescent="0.2">
      <c r="A11" s="81" t="s">
        <v>37</v>
      </c>
      <c r="B11" s="34" t="s">
        <v>217</v>
      </c>
      <c r="C11" s="80">
        <v>3.8786449999999998E-4</v>
      </c>
      <c r="D11" s="9" t="str">
        <f t="shared" si="1"/>
        <v>N/A</v>
      </c>
      <c r="E11" s="8">
        <v>3.7395199999999999E-4</v>
      </c>
      <c r="F11" s="9" t="str">
        <f t="shared" si="2"/>
        <v>N/A</v>
      </c>
      <c r="G11" s="8">
        <v>0</v>
      </c>
      <c r="H11" s="9" t="str">
        <f t="shared" si="3"/>
        <v>N/A</v>
      </c>
      <c r="I11" s="10">
        <v>-3.59</v>
      </c>
      <c r="J11" s="10">
        <v>-100</v>
      </c>
      <c r="K11" s="9" t="str">
        <f t="shared" si="0"/>
        <v>No</v>
      </c>
    </row>
    <row r="12" spans="1:11" x14ac:dyDescent="0.2">
      <c r="A12" s="81" t="s">
        <v>38</v>
      </c>
      <c r="B12" s="34" t="s">
        <v>217</v>
      </c>
      <c r="C12" s="80">
        <v>2.6819221227000001</v>
      </c>
      <c r="D12" s="9" t="str">
        <f t="shared" si="1"/>
        <v>N/A</v>
      </c>
      <c r="E12" s="8">
        <v>2.6058694087999998</v>
      </c>
      <c r="F12" s="9" t="str">
        <f t="shared" si="2"/>
        <v>N/A</v>
      </c>
      <c r="G12" s="8">
        <v>2.5135627028999998</v>
      </c>
      <c r="H12" s="9" t="str">
        <f t="shared" si="3"/>
        <v>N/A</v>
      </c>
      <c r="I12" s="10">
        <v>-2.84</v>
      </c>
      <c r="J12" s="10">
        <v>-3.54</v>
      </c>
      <c r="K12" s="9" t="str">
        <f t="shared" si="0"/>
        <v>Yes</v>
      </c>
    </row>
    <row r="13" spans="1:11" x14ac:dyDescent="0.2">
      <c r="A13" s="81" t="s">
        <v>860</v>
      </c>
      <c r="B13" s="34" t="s">
        <v>217</v>
      </c>
      <c r="C13" s="80">
        <v>19.980431049</v>
      </c>
      <c r="D13" s="9" t="str">
        <f t="shared" si="1"/>
        <v>N/A</v>
      </c>
      <c r="E13" s="8">
        <v>18.468524435999999</v>
      </c>
      <c r="F13" s="9" t="str">
        <f t="shared" si="2"/>
        <v>N/A</v>
      </c>
      <c r="G13" s="8">
        <v>14.805890933000001</v>
      </c>
      <c r="H13" s="9" t="str">
        <f t="shared" si="3"/>
        <v>N/A</v>
      </c>
      <c r="I13" s="10">
        <v>-7.57</v>
      </c>
      <c r="J13" s="10">
        <v>-19.8</v>
      </c>
      <c r="K13" s="9" t="str">
        <f t="shared" si="0"/>
        <v>Yes</v>
      </c>
    </row>
    <row r="14" spans="1:11" x14ac:dyDescent="0.2">
      <c r="A14" s="81" t="s">
        <v>861</v>
      </c>
      <c r="B14" s="34" t="s">
        <v>217</v>
      </c>
      <c r="C14" s="80">
        <v>7.3225010281999996</v>
      </c>
      <c r="D14" s="9" t="str">
        <f t="shared" si="1"/>
        <v>N/A</v>
      </c>
      <c r="E14" s="8">
        <v>7.9106278614000001</v>
      </c>
      <c r="F14" s="9" t="str">
        <f t="shared" si="2"/>
        <v>N/A</v>
      </c>
      <c r="G14" s="8">
        <v>7.0383753356999996</v>
      </c>
      <c r="H14" s="9" t="str">
        <f t="shared" si="3"/>
        <v>N/A</v>
      </c>
      <c r="I14" s="10">
        <v>8.032</v>
      </c>
      <c r="J14" s="10">
        <v>-11</v>
      </c>
      <c r="K14" s="9" t="str">
        <f t="shared" si="0"/>
        <v>Yes</v>
      </c>
    </row>
    <row r="15" spans="1:11" x14ac:dyDescent="0.2">
      <c r="A15" s="81" t="s">
        <v>165</v>
      </c>
      <c r="B15" s="34" t="s">
        <v>217</v>
      </c>
      <c r="C15" s="80">
        <v>52.619531813000002</v>
      </c>
      <c r="D15" s="9" t="str">
        <f t="shared" si="1"/>
        <v>N/A</v>
      </c>
      <c r="E15" s="8">
        <v>52.725364872999997</v>
      </c>
      <c r="F15" s="9" t="str">
        <f t="shared" si="2"/>
        <v>N/A</v>
      </c>
      <c r="G15" s="8">
        <v>52.968842150999997</v>
      </c>
      <c r="H15" s="9" t="str">
        <f t="shared" si="3"/>
        <v>N/A</v>
      </c>
      <c r="I15" s="10">
        <v>0.2011</v>
      </c>
      <c r="J15" s="10">
        <v>0.46179999999999999</v>
      </c>
      <c r="K15" s="9" t="str">
        <f t="shared" si="0"/>
        <v>Yes</v>
      </c>
    </row>
    <row r="16" spans="1:11" x14ac:dyDescent="0.2">
      <c r="A16" s="81" t="s">
        <v>166</v>
      </c>
      <c r="B16" s="34" t="s">
        <v>250</v>
      </c>
      <c r="C16" s="80">
        <v>91.315297662000006</v>
      </c>
      <c r="D16" s="9" t="str">
        <f>IF($B16="N/A","N/A",IF(C16&gt;95,"Yes","No"))</f>
        <v>No</v>
      </c>
      <c r="E16" s="8">
        <v>87.713796270000003</v>
      </c>
      <c r="F16" s="9" t="str">
        <f>IF($B16="N/A","N/A",IF(E16&gt;95,"Yes","No"))</f>
        <v>No</v>
      </c>
      <c r="G16" s="8">
        <v>89.526608433999996</v>
      </c>
      <c r="H16" s="9" t="str">
        <f>IF($B16="N/A","N/A",IF(G16&gt;95,"Yes","No"))</f>
        <v>No</v>
      </c>
      <c r="I16" s="10">
        <v>-3.94</v>
      </c>
      <c r="J16" s="10">
        <v>2.0670000000000002</v>
      </c>
      <c r="K16" s="9" t="str">
        <f t="shared" ref="K16:K26" si="4">IF(J16="Div by 0", "N/A", IF(J16="N/A","N/A", IF(J16&gt;30, "No", IF(J16&lt;-30, "No", "Yes"))))</f>
        <v>Yes</v>
      </c>
    </row>
    <row r="17" spans="1:11" x14ac:dyDescent="0.2">
      <c r="A17" s="81" t="s">
        <v>862</v>
      </c>
      <c r="B17" s="59" t="s">
        <v>251</v>
      </c>
      <c r="C17" s="80">
        <v>31.570870563</v>
      </c>
      <c r="D17" s="9" t="str">
        <f>IF($B17="N/A","N/A",IF(C17&gt;90,"No",IF(C17&lt;50,"No","Yes")))</f>
        <v>No</v>
      </c>
      <c r="E17" s="8">
        <v>31.879593717999999</v>
      </c>
      <c r="F17" s="9" t="str">
        <f>IF($B17="N/A","N/A",IF(E17&gt;90,"No",IF(E17&lt;50,"No","Yes")))</f>
        <v>No</v>
      </c>
      <c r="G17" s="8">
        <v>31.579680352</v>
      </c>
      <c r="H17" s="9" t="str">
        <f>IF($B17="N/A","N/A",IF(G17&gt;90,"No",IF(G17&lt;50,"No","Yes")))</f>
        <v>No</v>
      </c>
      <c r="I17" s="10">
        <v>0.97789999999999999</v>
      </c>
      <c r="J17" s="10">
        <v>-0.94099999999999995</v>
      </c>
      <c r="K17" s="9" t="str">
        <f t="shared" si="4"/>
        <v>Yes</v>
      </c>
    </row>
    <row r="18" spans="1:11" x14ac:dyDescent="0.2">
      <c r="A18" s="81" t="s">
        <v>863</v>
      </c>
      <c r="B18" s="59" t="s">
        <v>228</v>
      </c>
      <c r="C18" s="80">
        <v>16.450425555999999</v>
      </c>
      <c r="D18" s="9" t="str">
        <f t="shared" ref="D18:D23" si="5">IF($B18="N/A","N/A",IF(C18&gt;5,"No",IF(C18&lt;=0,"No","Yes")))</f>
        <v>No</v>
      </c>
      <c r="E18" s="8">
        <v>13.946265512</v>
      </c>
      <c r="F18" s="9" t="str">
        <f t="shared" ref="F18:F23" si="6">IF($B18="N/A","N/A",IF(E18&gt;5,"No",IF(E18&lt;=0,"No","Yes")))</f>
        <v>No</v>
      </c>
      <c r="G18" s="8">
        <v>15.59453281</v>
      </c>
      <c r="H18" s="9" t="str">
        <f t="shared" ref="H18:H23" si="7">IF($B18="N/A","N/A",IF(G18&gt;5,"No",IF(G18&lt;=0,"No","Yes")))</f>
        <v>No</v>
      </c>
      <c r="I18" s="10">
        <v>-15.2</v>
      </c>
      <c r="J18" s="10">
        <v>11.82</v>
      </c>
      <c r="K18" s="9" t="str">
        <f t="shared" si="4"/>
        <v>Yes</v>
      </c>
    </row>
    <row r="19" spans="1:11" x14ac:dyDescent="0.2">
      <c r="A19" s="81" t="s">
        <v>864</v>
      </c>
      <c r="B19" s="59" t="s">
        <v>228</v>
      </c>
      <c r="C19" s="80">
        <v>22.083221642000002</v>
      </c>
      <c r="D19" s="9" t="str">
        <f t="shared" si="5"/>
        <v>No</v>
      </c>
      <c r="E19" s="8">
        <v>21.342749136999998</v>
      </c>
      <c r="F19" s="9" t="str">
        <f t="shared" si="6"/>
        <v>No</v>
      </c>
      <c r="G19" s="8">
        <v>20.620474808000001</v>
      </c>
      <c r="H19" s="9" t="str">
        <f t="shared" si="7"/>
        <v>No</v>
      </c>
      <c r="I19" s="10">
        <v>-3.35</v>
      </c>
      <c r="J19" s="10">
        <v>-3.38</v>
      </c>
      <c r="K19" s="9" t="str">
        <f t="shared" si="4"/>
        <v>Yes</v>
      </c>
    </row>
    <row r="20" spans="1:11" x14ac:dyDescent="0.2">
      <c r="A20" s="81" t="s">
        <v>865</v>
      </c>
      <c r="B20" s="59" t="s">
        <v>228</v>
      </c>
      <c r="C20" s="80">
        <v>0.1150020851</v>
      </c>
      <c r="D20" s="9" t="str">
        <f t="shared" si="5"/>
        <v>Yes</v>
      </c>
      <c r="E20" s="8">
        <v>0.1054772098</v>
      </c>
      <c r="F20" s="9" t="str">
        <f t="shared" si="6"/>
        <v>Yes</v>
      </c>
      <c r="G20" s="8">
        <v>0.10393002</v>
      </c>
      <c r="H20" s="9" t="str">
        <f t="shared" si="7"/>
        <v>Yes</v>
      </c>
      <c r="I20" s="10">
        <v>-8.2799999999999994</v>
      </c>
      <c r="J20" s="10">
        <v>-1.47</v>
      </c>
      <c r="K20" s="9" t="str">
        <f t="shared" si="4"/>
        <v>Yes</v>
      </c>
    </row>
    <row r="21" spans="1:11" x14ac:dyDescent="0.2">
      <c r="A21" s="81" t="s">
        <v>866</v>
      </c>
      <c r="B21" s="34" t="s">
        <v>217</v>
      </c>
      <c r="C21" s="80">
        <v>7.5716960599999994E-2</v>
      </c>
      <c r="D21" s="9" t="str">
        <f t="shared" si="5"/>
        <v>N/A</v>
      </c>
      <c r="E21" s="8">
        <v>6.2541613199999999E-2</v>
      </c>
      <c r="F21" s="9" t="str">
        <f t="shared" si="6"/>
        <v>N/A</v>
      </c>
      <c r="G21" s="8">
        <v>8.2184679900000002E-2</v>
      </c>
      <c r="H21" s="9" t="str">
        <f t="shared" si="7"/>
        <v>N/A</v>
      </c>
      <c r="I21" s="10">
        <v>-17.399999999999999</v>
      </c>
      <c r="J21" s="10">
        <v>31.41</v>
      </c>
      <c r="K21" s="9" t="str">
        <f t="shared" si="4"/>
        <v>No</v>
      </c>
    </row>
    <row r="22" spans="1:11" x14ac:dyDescent="0.2">
      <c r="A22" s="78" t="s">
        <v>1729</v>
      </c>
      <c r="B22" s="34" t="s">
        <v>217</v>
      </c>
      <c r="C22" s="80">
        <v>5.8273880000000002E-4</v>
      </c>
      <c r="D22" s="9" t="str">
        <f t="shared" si="5"/>
        <v>N/A</v>
      </c>
      <c r="E22" s="8">
        <v>6.4744149999999996E-4</v>
      </c>
      <c r="F22" s="9" t="str">
        <f t="shared" si="6"/>
        <v>N/A</v>
      </c>
      <c r="G22" s="8">
        <v>5.4785900000000004E-4</v>
      </c>
      <c r="H22" s="9" t="str">
        <f t="shared" si="7"/>
        <v>N/A</v>
      </c>
      <c r="I22" s="10">
        <v>11.1</v>
      </c>
      <c r="J22" s="10">
        <v>-15.4</v>
      </c>
      <c r="K22" s="9" t="str">
        <f t="shared" si="4"/>
        <v>Yes</v>
      </c>
    </row>
    <row r="23" spans="1:11" x14ac:dyDescent="0.2">
      <c r="A23" s="81" t="s">
        <v>867</v>
      </c>
      <c r="B23" s="34" t="s">
        <v>217</v>
      </c>
      <c r="C23" s="80">
        <v>1.172584E-4</v>
      </c>
      <c r="D23" s="9" t="str">
        <f t="shared" si="5"/>
        <v>N/A</v>
      </c>
      <c r="E23" s="8">
        <v>2.354333E-4</v>
      </c>
      <c r="F23" s="9" t="str">
        <f t="shared" si="6"/>
        <v>N/A</v>
      </c>
      <c r="G23" s="8">
        <v>1.01995E-4</v>
      </c>
      <c r="H23" s="9" t="str">
        <f t="shared" si="7"/>
        <v>N/A</v>
      </c>
      <c r="I23" s="10">
        <v>100.8</v>
      </c>
      <c r="J23" s="10">
        <v>-56.7</v>
      </c>
      <c r="K23" s="9" t="str">
        <f t="shared" si="4"/>
        <v>No</v>
      </c>
    </row>
    <row r="24" spans="1:11" x14ac:dyDescent="0.2">
      <c r="A24" s="81" t="s">
        <v>868</v>
      </c>
      <c r="B24" s="34" t="s">
        <v>236</v>
      </c>
      <c r="C24" s="80">
        <v>5.6808365059000003</v>
      </c>
      <c r="D24" s="9" t="str">
        <f>IF($B24="N/A","N/A",IF(C24&gt;10,"No",IF(C24&lt;1,"No","Yes")))</f>
        <v>Yes</v>
      </c>
      <c r="E24" s="8">
        <v>5.52326798</v>
      </c>
      <c r="F24" s="9" t="str">
        <f>IF($B24="N/A","N/A",IF(E24&gt;10,"No",IF(E24&lt;1,"No","Yes")))</f>
        <v>Yes</v>
      </c>
      <c r="G24" s="8">
        <v>5.2231333584000001</v>
      </c>
      <c r="H24" s="9" t="str">
        <f>IF($B24="N/A","N/A",IF(G24&gt;10,"No",IF(G24&lt;1,"No","Yes")))</f>
        <v>Yes</v>
      </c>
      <c r="I24" s="10">
        <v>-2.77</v>
      </c>
      <c r="J24" s="10">
        <v>-5.43</v>
      </c>
      <c r="K24" s="9" t="str">
        <f t="shared" si="4"/>
        <v>Yes</v>
      </c>
    </row>
    <row r="25" spans="1:11" x14ac:dyDescent="0.2">
      <c r="A25" s="81" t="s">
        <v>869</v>
      </c>
      <c r="B25" s="84" t="s">
        <v>243</v>
      </c>
      <c r="C25" s="80">
        <v>2.7801261046999999</v>
      </c>
      <c r="D25" s="9" t="str">
        <f>IF($B25="N/A","N/A",IF(C25&gt;10,"No",IF(C25&lt;=0,"No","Yes")))</f>
        <v>Yes</v>
      </c>
      <c r="E25" s="8">
        <v>2.649680816</v>
      </c>
      <c r="F25" s="9" t="str">
        <f>IF($B25="N/A","N/A",IF(E25&gt;10,"No",IF(E25&lt;=0,"No","Yes")))</f>
        <v>Yes</v>
      </c>
      <c r="G25" s="8">
        <v>2.6131709153</v>
      </c>
      <c r="H25" s="9" t="str">
        <f>IF($B25="N/A","N/A",IF(G25&gt;10,"No",IF(G25&lt;=0,"No","Yes")))</f>
        <v>Yes</v>
      </c>
      <c r="I25" s="10">
        <v>-4.6900000000000004</v>
      </c>
      <c r="J25" s="10">
        <v>-1.38</v>
      </c>
      <c r="K25" s="9" t="str">
        <f t="shared" si="4"/>
        <v>Yes</v>
      </c>
    </row>
    <row r="26" spans="1:11" x14ac:dyDescent="0.2">
      <c r="A26" s="81" t="s">
        <v>870</v>
      </c>
      <c r="B26" s="59" t="s">
        <v>252</v>
      </c>
      <c r="C26" s="80">
        <v>8.6846668055999992</v>
      </c>
      <c r="D26" s="9" t="str">
        <f>IF($B26="N/A","N/A",IF(C26&gt;=5,"No",IF(C26&lt;0,"No","Yes")))</f>
        <v>No</v>
      </c>
      <c r="E26" s="8">
        <v>12.286175849999999</v>
      </c>
      <c r="F26" s="9" t="str">
        <f>IF($B26="N/A","N/A",IF(E26&gt;=5,"No",IF(E26&lt;0,"No","Yes")))</f>
        <v>No</v>
      </c>
      <c r="G26" s="8">
        <v>10.473391566</v>
      </c>
      <c r="H26" s="9" t="str">
        <f>IF($B26="N/A","N/A",IF(G26&gt;=5,"No",IF(G26&lt;0,"No","Yes")))</f>
        <v>No</v>
      </c>
      <c r="I26" s="10">
        <v>41.47</v>
      </c>
      <c r="J26" s="10">
        <v>-14.8</v>
      </c>
      <c r="K26" s="9" t="str">
        <f t="shared" si="4"/>
        <v>Yes</v>
      </c>
    </row>
    <row r="27" spans="1:11" x14ac:dyDescent="0.2">
      <c r="A27" s="81" t="s">
        <v>14</v>
      </c>
      <c r="B27" s="59" t="s">
        <v>253</v>
      </c>
      <c r="C27" s="80">
        <v>0.22667474160000001</v>
      </c>
      <c r="D27" s="9" t="str">
        <f>IF($B27="N/A","N/A",IF(C27&gt;15,"No",IF(C27&lt;=0,"No","Yes")))</f>
        <v>Yes</v>
      </c>
      <c r="E27" s="8">
        <v>0.33890621469999999</v>
      </c>
      <c r="F27" s="9" t="str">
        <f>IF($B27="N/A","N/A",IF(E27&gt;15,"No",IF(E27&lt;=0,"No","Yes")))</f>
        <v>Yes</v>
      </c>
      <c r="G27" s="8">
        <v>0.3067689904</v>
      </c>
      <c r="H27" s="9" t="str">
        <f>IF($B27="N/A","N/A",IF(G27&gt;15,"No",IF(G27&lt;=0,"No","Yes")))</f>
        <v>Yes</v>
      </c>
      <c r="I27" s="10">
        <v>49.51</v>
      </c>
      <c r="J27" s="10">
        <v>-9.48</v>
      </c>
      <c r="K27" s="9" t="str">
        <f>IF(J27="Div by 0", "N/A", IF(J27="N/A","N/A", IF(J27&gt;30, "No", IF(J27&lt;-30, "No", "Yes"))))</f>
        <v>Yes</v>
      </c>
    </row>
    <row r="28" spans="1:11" x14ac:dyDescent="0.2">
      <c r="A28" s="81" t="s">
        <v>871</v>
      </c>
      <c r="B28" s="34" t="s">
        <v>217</v>
      </c>
      <c r="C28" s="83">
        <v>50.908312823999999</v>
      </c>
      <c r="D28" s="9" t="str">
        <f>IF($B28="N/A","N/A",IF(C28&gt;15,"No",IF(C28&lt;-15,"No","Yes")))</f>
        <v>N/A</v>
      </c>
      <c r="E28" s="36">
        <v>47.293815469999998</v>
      </c>
      <c r="F28" s="9" t="str">
        <f>IF($B28="N/A","N/A",IF(E28&gt;15,"No",IF(E28&lt;-15,"No","Yes")))</f>
        <v>N/A</v>
      </c>
      <c r="G28" s="36">
        <v>47.480464333999997</v>
      </c>
      <c r="H28" s="9" t="str">
        <f>IF($B28="N/A","N/A",IF(G28&gt;15,"No",IF(G28&lt;-15,"No","Yes")))</f>
        <v>N/A</v>
      </c>
      <c r="I28" s="10">
        <v>-7.1</v>
      </c>
      <c r="J28" s="10">
        <v>0.3947</v>
      </c>
      <c r="K28" s="9" t="str">
        <f>IF(J28="Div by 0", "N/A", IF(J28="N/A","N/A", IF(J28&gt;30, "No", IF(J28&lt;-30, "No", "Yes"))))</f>
        <v>Yes</v>
      </c>
    </row>
    <row r="29" spans="1:11" x14ac:dyDescent="0.2">
      <c r="A29" s="81" t="s">
        <v>377</v>
      </c>
      <c r="B29" s="34" t="s">
        <v>254</v>
      </c>
      <c r="C29" s="80">
        <v>17.608583429999999</v>
      </c>
      <c r="D29" s="9" t="str">
        <f>IF($B29="N/A","N/A",IF(C29&gt;35,"No",IF(C29&lt;10,"No","Yes")))</f>
        <v>Yes</v>
      </c>
      <c r="E29" s="8">
        <v>16.710543479999998</v>
      </c>
      <c r="F29" s="9" t="str">
        <f>IF($B29="N/A","N/A",IF(E29&gt;35,"No",IF(E29&lt;10,"No","Yes")))</f>
        <v>Yes</v>
      </c>
      <c r="G29" s="8">
        <v>15.846134147000001</v>
      </c>
      <c r="H29" s="9" t="str">
        <f>IF($B29="N/A","N/A",IF(G29&gt;35,"No",IF(G29&lt;10,"No","Yes")))</f>
        <v>Yes</v>
      </c>
      <c r="I29" s="10">
        <v>-5.0999999999999996</v>
      </c>
      <c r="J29" s="10">
        <v>-5.17</v>
      </c>
      <c r="K29" s="9" t="str">
        <f t="shared" ref="K29:K54" si="8">IF(J29="Div by 0", "N/A", IF(J29="N/A","N/A", IF(J29&gt;30, "No", IF(J29&lt;-30, "No", "Yes"))))</f>
        <v>Yes</v>
      </c>
    </row>
    <row r="30" spans="1:11" x14ac:dyDescent="0.2">
      <c r="A30" s="81" t="s">
        <v>378</v>
      </c>
      <c r="B30" s="34" t="s">
        <v>255</v>
      </c>
      <c r="C30" s="80">
        <v>6.3929007060999998</v>
      </c>
      <c r="D30" s="9" t="str">
        <f>IF($B30="N/A","N/A",IF(C30&gt;20,"No",IF(C30&lt;2,"No","Yes")))</f>
        <v>Yes</v>
      </c>
      <c r="E30" s="8">
        <v>7.1946274619999997</v>
      </c>
      <c r="F30" s="9" t="str">
        <f>IF($B30="N/A","N/A",IF(E30&gt;20,"No",IF(E30&lt;2,"No","Yes")))</f>
        <v>Yes</v>
      </c>
      <c r="G30" s="8">
        <v>8.1348058385000002</v>
      </c>
      <c r="H30" s="9" t="str">
        <f>IF($B30="N/A","N/A",IF(G30&gt;20,"No",IF(G30&lt;2,"No","Yes")))</f>
        <v>Yes</v>
      </c>
      <c r="I30" s="10">
        <v>12.54</v>
      </c>
      <c r="J30" s="10">
        <v>13.07</v>
      </c>
      <c r="K30" s="9" t="str">
        <f t="shared" si="8"/>
        <v>Yes</v>
      </c>
    </row>
    <row r="31" spans="1:11" x14ac:dyDescent="0.2">
      <c r="A31" s="81" t="s">
        <v>379</v>
      </c>
      <c r="B31" s="34" t="s">
        <v>256</v>
      </c>
      <c r="C31" s="80">
        <v>0.93073694289999997</v>
      </c>
      <c r="D31" s="9" t="str">
        <f>IF($B31="N/A","N/A",IF(C31&gt;8,"No",IF(C31&lt;0.5,"No","Yes")))</f>
        <v>Yes</v>
      </c>
      <c r="E31" s="8">
        <v>0.90681776690000004</v>
      </c>
      <c r="F31" s="9" t="str">
        <f>IF($B31="N/A","N/A",IF(E31&gt;8,"No",IF(E31&lt;0.5,"No","Yes")))</f>
        <v>Yes</v>
      </c>
      <c r="G31" s="8">
        <v>0.90656386970000002</v>
      </c>
      <c r="H31" s="9" t="str">
        <f>IF($B31="N/A","N/A",IF(G31&gt;8,"No",IF(G31&lt;0.5,"No","Yes")))</f>
        <v>Yes</v>
      </c>
      <c r="I31" s="10">
        <v>-2.57</v>
      </c>
      <c r="J31" s="10">
        <v>-2.8000000000000001E-2</v>
      </c>
      <c r="K31" s="9" t="str">
        <f t="shared" si="8"/>
        <v>Yes</v>
      </c>
    </row>
    <row r="32" spans="1:11" x14ac:dyDescent="0.2">
      <c r="A32" s="81" t="s">
        <v>380</v>
      </c>
      <c r="B32" s="34" t="s">
        <v>257</v>
      </c>
      <c r="C32" s="80">
        <v>8.6131782546999993</v>
      </c>
      <c r="D32" s="9" t="str">
        <f>IF($B32="N/A","N/A",IF(C32&gt;25,"No",IF(C32&lt;3,"No","Yes")))</f>
        <v>Yes</v>
      </c>
      <c r="E32" s="8">
        <v>8.4366340760000007</v>
      </c>
      <c r="F32" s="9" t="str">
        <f>IF($B32="N/A","N/A",IF(E32&gt;25,"No",IF(E32&lt;3,"No","Yes")))</f>
        <v>Yes</v>
      </c>
      <c r="G32" s="8">
        <v>8.2621131190000003</v>
      </c>
      <c r="H32" s="9" t="str">
        <f>IF($B32="N/A","N/A",IF(G32&gt;25,"No",IF(G32&lt;3,"No","Yes")))</f>
        <v>Yes</v>
      </c>
      <c r="I32" s="10">
        <v>-2.0499999999999998</v>
      </c>
      <c r="J32" s="10">
        <v>-2.0699999999999998</v>
      </c>
      <c r="K32" s="9" t="str">
        <f t="shared" si="8"/>
        <v>Yes</v>
      </c>
    </row>
    <row r="33" spans="1:11" x14ac:dyDescent="0.2">
      <c r="A33" s="81" t="s">
        <v>381</v>
      </c>
      <c r="B33" s="34" t="s">
        <v>258</v>
      </c>
      <c r="C33" s="80">
        <v>2.4561872791999999</v>
      </c>
      <c r="D33" s="9" t="str">
        <f>IF($B33="N/A","N/A",IF(C33&gt;25,"No",IF(C33&lt;2,"No","Yes")))</f>
        <v>Yes</v>
      </c>
      <c r="E33" s="8">
        <v>2.4133615577</v>
      </c>
      <c r="F33" s="9" t="str">
        <f>IF($B33="N/A","N/A",IF(E33&gt;25,"No",IF(E33&lt;2,"No","Yes")))</f>
        <v>Yes</v>
      </c>
      <c r="G33" s="8">
        <v>2.3843844096</v>
      </c>
      <c r="H33" s="9" t="str">
        <f>IF($B33="N/A","N/A",IF(G33&gt;25,"No",IF(G33&lt;2,"No","Yes")))</f>
        <v>Yes</v>
      </c>
      <c r="I33" s="10">
        <v>-1.74</v>
      </c>
      <c r="J33" s="10">
        <v>-1.2</v>
      </c>
      <c r="K33" s="9" t="str">
        <f t="shared" si="8"/>
        <v>Yes</v>
      </c>
    </row>
    <row r="34" spans="1:11" x14ac:dyDescent="0.2">
      <c r="A34" s="81" t="s">
        <v>382</v>
      </c>
      <c r="B34" s="34" t="s">
        <v>259</v>
      </c>
      <c r="C34" s="80">
        <v>0.91611517310000001</v>
      </c>
      <c r="D34" s="9" t="str">
        <f>IF($B34="N/A","N/A",IF(C34&gt;25,"No",IF(C34&lt;=0,"No","Yes")))</f>
        <v>Yes</v>
      </c>
      <c r="E34" s="8">
        <v>0.8283967981</v>
      </c>
      <c r="F34" s="9" t="str">
        <f>IF($B34="N/A","N/A",IF(E34&gt;25,"No",IF(E34&lt;=0,"No","Yes")))</f>
        <v>Yes</v>
      </c>
      <c r="G34" s="8">
        <v>0.81527831910000004</v>
      </c>
      <c r="H34" s="9" t="str">
        <f>IF($B34="N/A","N/A",IF(G34&gt;25,"No",IF(G34&lt;=0,"No","Yes")))</f>
        <v>Yes</v>
      </c>
      <c r="I34" s="10">
        <v>-9.58</v>
      </c>
      <c r="J34" s="10">
        <v>-1.58</v>
      </c>
      <c r="K34" s="9" t="str">
        <f t="shared" si="8"/>
        <v>Yes</v>
      </c>
    </row>
    <row r="35" spans="1:11" x14ac:dyDescent="0.2">
      <c r="A35" s="81" t="s">
        <v>383</v>
      </c>
      <c r="B35" s="34" t="s">
        <v>260</v>
      </c>
      <c r="C35" s="80">
        <v>23.161814347</v>
      </c>
      <c r="D35" s="9" t="str">
        <f>IF($B35="N/A","N/A",IF(C35&gt;20,"No",IF(C35&lt;4,"No","Yes")))</f>
        <v>No</v>
      </c>
      <c r="E35" s="8">
        <v>22.624057619999999</v>
      </c>
      <c r="F35" s="9" t="str">
        <f>IF($B35="N/A","N/A",IF(E35&gt;20,"No",IF(E35&lt;4,"No","Yes")))</f>
        <v>No</v>
      </c>
      <c r="G35" s="8">
        <v>21.448263546</v>
      </c>
      <c r="H35" s="9" t="str">
        <f>IF($B35="N/A","N/A",IF(G35&gt;20,"No",IF(G35&lt;4,"No","Yes")))</f>
        <v>No</v>
      </c>
      <c r="I35" s="10">
        <v>-2.3199999999999998</v>
      </c>
      <c r="J35" s="10">
        <v>-5.2</v>
      </c>
      <c r="K35" s="9" t="str">
        <f t="shared" si="8"/>
        <v>Yes</v>
      </c>
    </row>
    <row r="36" spans="1:11" x14ac:dyDescent="0.2">
      <c r="A36" s="81" t="s">
        <v>384</v>
      </c>
      <c r="B36" s="34" t="s">
        <v>261</v>
      </c>
      <c r="C36" s="80">
        <v>6.4232741900000001E-2</v>
      </c>
      <c r="D36" s="9" t="str">
        <f>IF($B36="N/A","N/A",IF(C36&gt;=3,"No",IF(C36&lt;0,"No","Yes")))</f>
        <v>Yes</v>
      </c>
      <c r="E36" s="8">
        <v>2.2490074400000001E-2</v>
      </c>
      <c r="F36" s="9" t="str">
        <f>IF($B36="N/A","N/A",IF(E36&gt;=3,"No",IF(E36&lt;0,"No","Yes")))</f>
        <v>Yes</v>
      </c>
      <c r="G36" s="8">
        <v>2.2345653699999999E-2</v>
      </c>
      <c r="H36" s="9" t="str">
        <f>IF($B36="N/A","N/A",IF(G36&gt;=3,"No",IF(G36&lt;0,"No","Yes")))</f>
        <v>Yes</v>
      </c>
      <c r="I36" s="10">
        <v>-65</v>
      </c>
      <c r="J36" s="10">
        <v>-0.64200000000000002</v>
      </c>
      <c r="K36" s="9" t="str">
        <f t="shared" si="8"/>
        <v>Yes</v>
      </c>
    </row>
    <row r="37" spans="1:11" x14ac:dyDescent="0.2">
      <c r="A37" s="81" t="s">
        <v>385</v>
      </c>
      <c r="B37" s="34" t="s">
        <v>262</v>
      </c>
      <c r="C37" s="80">
        <v>14.976000399</v>
      </c>
      <c r="D37" s="9" t="str">
        <f>IF($B37="N/A","N/A",IF(C37&gt;=25,"No",IF(C37&lt;0,"No","Yes")))</f>
        <v>Yes</v>
      </c>
      <c r="E37" s="8">
        <v>15.551991770000001</v>
      </c>
      <c r="F37" s="9" t="str">
        <f>IF($B37="N/A","N/A",IF(E37&gt;=25,"No",IF(E37&lt;0,"No","Yes")))</f>
        <v>Yes</v>
      </c>
      <c r="G37" s="8">
        <v>16.615130036</v>
      </c>
      <c r="H37" s="9" t="str">
        <f>IF($B37="N/A","N/A",IF(G37&gt;=25,"No",IF(G37&lt;0,"No","Yes")))</f>
        <v>Yes</v>
      </c>
      <c r="I37" s="10">
        <v>3.8460000000000001</v>
      </c>
      <c r="J37" s="10">
        <v>6.8360000000000003</v>
      </c>
      <c r="K37" s="9" t="str">
        <f t="shared" si="8"/>
        <v>Yes</v>
      </c>
    </row>
    <row r="38" spans="1:11" x14ac:dyDescent="0.2">
      <c r="A38" s="81" t="s">
        <v>386</v>
      </c>
      <c r="B38" s="34" t="s">
        <v>225</v>
      </c>
      <c r="C38" s="80">
        <v>3.4606193632000002</v>
      </c>
      <c r="D38" s="9" t="str">
        <f>IF($B38="N/A","N/A",IF(C38&gt;3,"Yes","No"))</f>
        <v>Yes</v>
      </c>
      <c r="E38" s="8">
        <v>3.3566157233</v>
      </c>
      <c r="F38" s="9" t="str">
        <f>IF($B38="N/A","N/A",IF(E38&gt;3,"Yes","No"))</f>
        <v>Yes</v>
      </c>
      <c r="G38" s="8">
        <v>3.2660585781</v>
      </c>
      <c r="H38" s="9" t="str">
        <f>IF($B38="N/A","N/A",IF(G38&gt;3,"Yes","No"))</f>
        <v>Yes</v>
      </c>
      <c r="I38" s="10">
        <v>-3.01</v>
      </c>
      <c r="J38" s="10">
        <v>-2.7</v>
      </c>
      <c r="K38" s="9" t="str">
        <f t="shared" si="8"/>
        <v>Yes</v>
      </c>
    </row>
    <row r="39" spans="1:11" x14ac:dyDescent="0.2">
      <c r="A39" s="81" t="s">
        <v>387</v>
      </c>
      <c r="B39" s="34" t="s">
        <v>224</v>
      </c>
      <c r="C39" s="80">
        <v>1.9439953881000001</v>
      </c>
      <c r="D39" s="9" t="str">
        <f>IF($B39="N/A","N/A",IF(C39&gt;1,"Yes","No"))</f>
        <v>Yes</v>
      </c>
      <c r="E39" s="8">
        <v>1.8146361253000001</v>
      </c>
      <c r="F39" s="9" t="str">
        <f>IF($B39="N/A","N/A",IF(E39&gt;1,"Yes","No"))</f>
        <v>Yes</v>
      </c>
      <c r="G39" s="8">
        <v>1.850341354</v>
      </c>
      <c r="H39" s="9" t="str">
        <f>IF($B39="N/A","N/A",IF(G39&gt;1,"Yes","No"))</f>
        <v>Yes</v>
      </c>
      <c r="I39" s="10">
        <v>-6.65</v>
      </c>
      <c r="J39" s="10">
        <v>1.968</v>
      </c>
      <c r="K39" s="9" t="str">
        <f t="shared" si="8"/>
        <v>Yes</v>
      </c>
    </row>
    <row r="40" spans="1:11" x14ac:dyDescent="0.2">
      <c r="A40" s="81" t="s">
        <v>388</v>
      </c>
      <c r="B40" s="34" t="s">
        <v>217</v>
      </c>
      <c r="C40" s="80">
        <v>2.43364524E-2</v>
      </c>
      <c r="D40" s="9" t="str">
        <f>IF($B40="N/A","N/A",IF(C40&gt;15,"No",IF(C40&lt;-15,"No","Yes")))</f>
        <v>N/A</v>
      </c>
      <c r="E40" s="8">
        <v>2.3205667700000002E-2</v>
      </c>
      <c r="F40" s="9" t="str">
        <f>IF($B40="N/A","N/A",IF(E40&gt;15,"No",IF(E40&lt;-15,"No","Yes")))</f>
        <v>N/A</v>
      </c>
      <c r="G40" s="8">
        <v>2.84536988E-2</v>
      </c>
      <c r="H40" s="9" t="str">
        <f>IF($B40="N/A","N/A",IF(G40&gt;15,"No",IF(G40&lt;-15,"No","Yes")))</f>
        <v>N/A</v>
      </c>
      <c r="I40" s="10">
        <v>-4.6500000000000004</v>
      </c>
      <c r="J40" s="10">
        <v>22.62</v>
      </c>
      <c r="K40" s="9" t="str">
        <f t="shared" si="8"/>
        <v>Yes</v>
      </c>
    </row>
    <row r="41" spans="1:11" x14ac:dyDescent="0.2">
      <c r="A41" s="81" t="s">
        <v>389</v>
      </c>
      <c r="B41" s="34" t="s">
        <v>217</v>
      </c>
      <c r="C41" s="80">
        <v>2.8426299999999999E-5</v>
      </c>
      <c r="D41" s="9" t="str">
        <f>IF($B41="N/A","N/A",IF(C41&gt;15,"No",IF(C41&lt;-15,"No","Yes")))</f>
        <v>N/A</v>
      </c>
      <c r="E41" s="8">
        <v>3.0978100000000001E-5</v>
      </c>
      <c r="F41" s="9" t="str">
        <f>IF($B41="N/A","N/A",IF(E41&gt;15,"No",IF(E41&lt;-15,"No","Yes")))</f>
        <v>N/A</v>
      </c>
      <c r="G41" s="8">
        <v>8.7424309999999993E-6</v>
      </c>
      <c r="H41" s="9" t="str">
        <f>IF($B41="N/A","N/A",IF(G41&gt;15,"No",IF(G41&lt;-15,"No","Yes")))</f>
        <v>N/A</v>
      </c>
      <c r="I41" s="10">
        <v>8.9770000000000003</v>
      </c>
      <c r="J41" s="10">
        <v>-71.8</v>
      </c>
      <c r="K41" s="9" t="str">
        <f t="shared" si="8"/>
        <v>No</v>
      </c>
    </row>
    <row r="42" spans="1:11" x14ac:dyDescent="0.2">
      <c r="A42" s="81" t="s">
        <v>390</v>
      </c>
      <c r="B42" s="34" t="s">
        <v>263</v>
      </c>
      <c r="C42" s="80">
        <v>12.314909359</v>
      </c>
      <c r="D42" s="9" t="str">
        <f>IF($B42="N/A","N/A",IF(C42&gt;0,"Yes","No"))</f>
        <v>Yes</v>
      </c>
      <c r="E42" s="8">
        <v>12.735828643</v>
      </c>
      <c r="F42" s="9" t="str">
        <f>IF($B42="N/A","N/A",IF(E42&gt;0,"Yes","No"))</f>
        <v>Yes</v>
      </c>
      <c r="G42" s="8">
        <v>12.465619661</v>
      </c>
      <c r="H42" s="9" t="str">
        <f>IF($B42="N/A","N/A",IF(G42&gt;0,"Yes","No"))</f>
        <v>Yes</v>
      </c>
      <c r="I42" s="10">
        <v>3.4180000000000001</v>
      </c>
      <c r="J42" s="10">
        <v>-2.12</v>
      </c>
      <c r="K42" s="9" t="str">
        <f t="shared" si="8"/>
        <v>Yes</v>
      </c>
    </row>
    <row r="43" spans="1:11" x14ac:dyDescent="0.2">
      <c r="A43" s="81" t="s">
        <v>391</v>
      </c>
      <c r="B43" s="34" t="s">
        <v>263</v>
      </c>
      <c r="C43" s="80">
        <v>0.48986659830000001</v>
      </c>
      <c r="D43" s="9" t="str">
        <f>IF($B43="N/A","N/A",IF(C43&gt;0,"Yes","No"))</f>
        <v>Yes</v>
      </c>
      <c r="E43" s="8">
        <v>0.46323977199999999</v>
      </c>
      <c r="F43" s="9" t="str">
        <f>IF($B43="N/A","N/A",IF(E43&gt;0,"Yes","No"))</f>
        <v>Yes</v>
      </c>
      <c r="G43" s="8">
        <v>0.55024569440000004</v>
      </c>
      <c r="H43" s="9" t="str">
        <f>IF($B43="N/A","N/A",IF(G43&gt;0,"Yes","No"))</f>
        <v>Yes</v>
      </c>
      <c r="I43" s="10">
        <v>-5.44</v>
      </c>
      <c r="J43" s="10">
        <v>18.78</v>
      </c>
      <c r="K43" s="9" t="str">
        <f t="shared" si="8"/>
        <v>Yes</v>
      </c>
    </row>
    <row r="44" spans="1:11" x14ac:dyDescent="0.2">
      <c r="A44" s="81" t="s">
        <v>392</v>
      </c>
      <c r="B44" s="34" t="s">
        <v>263</v>
      </c>
      <c r="C44" s="80">
        <v>0.2868993775</v>
      </c>
      <c r="D44" s="9" t="str">
        <f>IF($B44="N/A","N/A",IF(C44&gt;0,"Yes","No"))</f>
        <v>Yes</v>
      </c>
      <c r="E44" s="8">
        <v>0.26888030130000001</v>
      </c>
      <c r="F44" s="9" t="str">
        <f>IF($B44="N/A","N/A",IF(E44&gt;0,"Yes","No"))</f>
        <v>Yes</v>
      </c>
      <c r="G44" s="8">
        <v>0.26411175529999997</v>
      </c>
      <c r="H44" s="9" t="str">
        <f>IF($B44="N/A","N/A",IF(G44&gt;0,"Yes","No"))</f>
        <v>Yes</v>
      </c>
      <c r="I44" s="10">
        <v>-6.28</v>
      </c>
      <c r="J44" s="10">
        <v>-1.77</v>
      </c>
      <c r="K44" s="9" t="str">
        <f t="shared" si="8"/>
        <v>Yes</v>
      </c>
    </row>
    <row r="45" spans="1:11" x14ac:dyDescent="0.2">
      <c r="A45" s="81" t="s">
        <v>393</v>
      </c>
      <c r="B45" s="34" t="s">
        <v>224</v>
      </c>
      <c r="C45" s="80">
        <v>2.8547664197999998</v>
      </c>
      <c r="D45" s="9" t="str">
        <f>IF($B45="N/A","N/A",IF(C45&gt;1,"Yes","No"))</f>
        <v>Yes</v>
      </c>
      <c r="E45" s="8">
        <v>2.7501984376999999</v>
      </c>
      <c r="F45" s="9" t="str">
        <f>IF($B45="N/A","N/A",IF(E45&gt;1,"Yes","No"))</f>
        <v>Yes</v>
      </c>
      <c r="G45" s="8">
        <v>2.6758978578999999</v>
      </c>
      <c r="H45" s="9" t="str">
        <f>IF($B45="N/A","N/A",IF(G45&gt;1,"Yes","No"))</f>
        <v>Yes</v>
      </c>
      <c r="I45" s="10">
        <v>-3.66</v>
      </c>
      <c r="J45" s="10">
        <v>-2.7</v>
      </c>
      <c r="K45" s="9" t="str">
        <f t="shared" si="8"/>
        <v>Yes</v>
      </c>
    </row>
    <row r="46" spans="1:11" x14ac:dyDescent="0.2">
      <c r="A46" s="81" t="s">
        <v>394</v>
      </c>
      <c r="B46" s="34" t="s">
        <v>263</v>
      </c>
      <c r="C46" s="80">
        <v>7.2458597799999996E-2</v>
      </c>
      <c r="D46" s="9" t="str">
        <f>IF($B46="N/A","N/A",IF(C46&gt;0,"Yes","No"))</f>
        <v>Yes</v>
      </c>
      <c r="E46" s="8">
        <v>7.0434823899999999E-2</v>
      </c>
      <c r="F46" s="9" t="str">
        <f>IF($B46="N/A","N/A",IF(E46&gt;0,"Yes","No"))</f>
        <v>Yes</v>
      </c>
      <c r="G46" s="8">
        <v>6.5722682300000002E-2</v>
      </c>
      <c r="H46" s="9" t="str">
        <f>IF($B46="N/A","N/A",IF(G46&gt;0,"Yes","No"))</f>
        <v>Yes</v>
      </c>
      <c r="I46" s="10">
        <v>-2.79</v>
      </c>
      <c r="J46" s="10">
        <v>-6.69</v>
      </c>
      <c r="K46" s="9" t="str">
        <f t="shared" si="8"/>
        <v>Yes</v>
      </c>
    </row>
    <row r="47" spans="1:11" x14ac:dyDescent="0.2">
      <c r="A47" s="81" t="s">
        <v>395</v>
      </c>
      <c r="B47" s="34" t="s">
        <v>217</v>
      </c>
      <c r="C47" s="80">
        <v>3.2960276300000001E-2</v>
      </c>
      <c r="D47" s="9" t="str">
        <f>IF($B47="N/A","N/A",IF(C47&gt;15,"No",IF(C47&lt;-15,"No","Yes")))</f>
        <v>N/A</v>
      </c>
      <c r="E47" s="8">
        <v>4.4233577500000003E-2</v>
      </c>
      <c r="F47" s="9" t="str">
        <f>IF($B47="N/A","N/A",IF(E47&gt;15,"No",IF(E47&lt;-15,"No","Yes")))</f>
        <v>N/A</v>
      </c>
      <c r="G47" s="8">
        <v>4.5253737099999997E-2</v>
      </c>
      <c r="H47" s="9" t="str">
        <f>IF($B47="N/A","N/A",IF(G47&gt;15,"No",IF(G47&lt;-15,"No","Yes")))</f>
        <v>N/A</v>
      </c>
      <c r="I47" s="10">
        <v>34.200000000000003</v>
      </c>
      <c r="J47" s="10">
        <v>2.306</v>
      </c>
      <c r="K47" s="9" t="str">
        <f t="shared" si="8"/>
        <v>Yes</v>
      </c>
    </row>
    <row r="48" spans="1:11" x14ac:dyDescent="0.2">
      <c r="A48" s="81" t="s">
        <v>396</v>
      </c>
      <c r="B48" s="34" t="s">
        <v>217</v>
      </c>
      <c r="C48" s="80">
        <v>1.3455865778</v>
      </c>
      <c r="D48" s="9" t="str">
        <f>IF($B48="N/A","N/A",IF(C48&gt;15,"No",IF(C48&lt;-15,"No","Yes")))</f>
        <v>N/A</v>
      </c>
      <c r="E48" s="8">
        <v>1.3672633176</v>
      </c>
      <c r="F48" s="9" t="str">
        <f>IF($B48="N/A","N/A",IF(E48&gt;15,"No",IF(E48&lt;-15,"No","Yes")))</f>
        <v>N/A</v>
      </c>
      <c r="G48" s="8">
        <v>1.4624775735</v>
      </c>
      <c r="H48" s="9" t="str">
        <f>IF($B48="N/A","N/A",IF(G48&gt;15,"No",IF(G48&lt;-15,"No","Yes")))</f>
        <v>N/A</v>
      </c>
      <c r="I48" s="10">
        <v>1.611</v>
      </c>
      <c r="J48" s="10">
        <v>6.9640000000000004</v>
      </c>
      <c r="K48" s="9" t="str">
        <f t="shared" si="8"/>
        <v>Yes</v>
      </c>
    </row>
    <row r="49" spans="1:11" x14ac:dyDescent="0.2">
      <c r="A49" s="81" t="s">
        <v>397</v>
      </c>
      <c r="B49" s="34" t="s">
        <v>217</v>
      </c>
      <c r="C49" s="80">
        <v>0</v>
      </c>
      <c r="D49" s="9" t="str">
        <f>IF($B49="N/A","N/A",IF(C49&gt;15,"No",IF(C49&lt;-15,"No","Yes")))</f>
        <v>N/A</v>
      </c>
      <c r="E49" s="8">
        <v>0</v>
      </c>
      <c r="F49" s="9" t="str">
        <f>IF($B49="N/A","N/A",IF(E49&gt;15,"No",IF(E49&lt;-15,"No","Yes")))</f>
        <v>N/A</v>
      </c>
      <c r="G49" s="8">
        <v>0</v>
      </c>
      <c r="H49" s="9" t="str">
        <f>IF($B49="N/A","N/A",IF(G49&gt;15,"No",IF(G49&lt;-15,"No","Yes")))</f>
        <v>N/A</v>
      </c>
      <c r="I49" s="10" t="s">
        <v>1743</v>
      </c>
      <c r="J49" s="10" t="s">
        <v>1743</v>
      </c>
      <c r="K49" s="9" t="str">
        <f t="shared" si="8"/>
        <v>N/A</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0</v>
      </c>
      <c r="D51" s="9" t="str">
        <f>IF($B51="N/A","N/A",IF(C51&gt;15,"No",IF(C51&lt;-15,"No","Yes")))</f>
        <v>N/A</v>
      </c>
      <c r="E51" s="8">
        <v>0</v>
      </c>
      <c r="F51" s="9" t="str">
        <f>IF($B51="N/A","N/A",IF(E51&gt;15,"No",IF(E51&lt;-15,"No","Yes")))</f>
        <v>N/A</v>
      </c>
      <c r="G51" s="8">
        <v>0</v>
      </c>
      <c r="H51" s="9" t="str">
        <f>IF($B51="N/A","N/A",IF(G51&gt;15,"No",IF(G51&lt;-15,"No","Yes")))</f>
        <v>N/A</v>
      </c>
      <c r="I51" s="10" t="s">
        <v>1743</v>
      </c>
      <c r="J51" s="10" t="s">
        <v>1743</v>
      </c>
      <c r="K51" s="9" t="str">
        <f t="shared" si="8"/>
        <v>N/A</v>
      </c>
    </row>
    <row r="52" spans="1:11" x14ac:dyDescent="0.2">
      <c r="A52" s="81" t="s">
        <v>400</v>
      </c>
      <c r="B52" s="34" t="s">
        <v>224</v>
      </c>
      <c r="C52" s="80">
        <v>2.0538238894999998</v>
      </c>
      <c r="D52" s="9" t="str">
        <f>IF($B52="N/A","N/A",IF(C52&gt;1,"Yes","No"))</f>
        <v>Yes</v>
      </c>
      <c r="E52" s="8">
        <v>2.3144733821000001</v>
      </c>
      <c r="F52" s="9" t="str">
        <f>IF($B52="N/A","N/A",IF(E52&gt;1,"Yes","No"))</f>
        <v>Yes</v>
      </c>
      <c r="G52" s="8">
        <v>2.8046359828999998</v>
      </c>
      <c r="H52" s="9" t="str">
        <f>IF($B52="N/A","N/A",IF(G52&gt;1,"Yes","No"))</f>
        <v>Yes</v>
      </c>
      <c r="I52" s="10">
        <v>12.69</v>
      </c>
      <c r="J52" s="10">
        <v>21.18</v>
      </c>
      <c r="K52" s="9" t="str">
        <f t="shared" si="8"/>
        <v>Yes</v>
      </c>
    </row>
    <row r="53" spans="1:11" x14ac:dyDescent="0.2">
      <c r="A53" s="81" t="s">
        <v>401</v>
      </c>
      <c r="B53" s="34" t="s">
        <v>263</v>
      </c>
      <c r="C53" s="80">
        <v>0</v>
      </c>
      <c r="D53" s="9" t="str">
        <f>IF($B53="N/A","N/A",IF(C53&gt;0,"Yes","No"))</f>
        <v>No</v>
      </c>
      <c r="E53" s="8">
        <v>0.1020386447</v>
      </c>
      <c r="F53" s="9" t="str">
        <f>IF($B53="N/A","N/A",IF(E53&gt;0,"Yes","No"))</f>
        <v>Yes</v>
      </c>
      <c r="G53" s="8">
        <v>8.6153743599999999E-2</v>
      </c>
      <c r="H53" s="9" t="str">
        <f>IF($B53="N/A","N/A",IF(G53&gt;0,"Yes","No"))</f>
        <v>Yes</v>
      </c>
      <c r="I53" s="10" t="s">
        <v>1743</v>
      </c>
      <c r="J53" s="10">
        <v>-15.6</v>
      </c>
      <c r="K53" s="9" t="str">
        <f t="shared" si="8"/>
        <v>Yes</v>
      </c>
    </row>
    <row r="54" spans="1:11" x14ac:dyDescent="0.2">
      <c r="A54" s="81" t="s">
        <v>402</v>
      </c>
      <c r="B54" s="34" t="s">
        <v>264</v>
      </c>
      <c r="C54" s="80">
        <v>0</v>
      </c>
      <c r="D54" s="9" t="str">
        <f>IF($B54="N/A","N/A",IF(C54&gt;=1,"No",IF(C54&lt;0,"No","Yes")))</f>
        <v>Yes</v>
      </c>
      <c r="E54" s="8">
        <v>0</v>
      </c>
      <c r="F54" s="9" t="str">
        <f>IF($B54="N/A","N/A",IF(E54&gt;=1,"No",IF(E54&lt;0,"No","Yes")))</f>
        <v>Yes</v>
      </c>
      <c r="G54" s="8">
        <v>0</v>
      </c>
      <c r="H54" s="9" t="str">
        <f>IF($B54="N/A","N/A",IF(G54&gt;=1,"No",IF(G54&lt;0,"No","Yes")))</f>
        <v>Yes</v>
      </c>
      <c r="I54" s="10" t="s">
        <v>1743</v>
      </c>
      <c r="J54" s="10" t="s">
        <v>1743</v>
      </c>
      <c r="K54" s="9" t="str">
        <f t="shared" si="8"/>
        <v>N/A</v>
      </c>
    </row>
    <row r="55" spans="1:11" x14ac:dyDescent="0.2">
      <c r="A55" s="81" t="s">
        <v>872</v>
      </c>
      <c r="B55" s="34" t="s">
        <v>217</v>
      </c>
      <c r="C55" s="83">
        <v>71.968079735000003</v>
      </c>
      <c r="D55" s="9" t="str">
        <f>IF($B55="N/A","N/A",IF(C55&gt;15,"No",IF(C55&lt;-15,"No","Yes")))</f>
        <v>N/A</v>
      </c>
      <c r="E55" s="36">
        <v>70.040325726000006</v>
      </c>
      <c r="F55" s="9" t="str">
        <f>IF($B55="N/A","N/A",IF(E55&gt;15,"No",IF(E55&lt;-15,"No","Yes")))</f>
        <v>N/A</v>
      </c>
      <c r="G55" s="36">
        <v>66.660676731999999</v>
      </c>
      <c r="H55" s="9" t="str">
        <f>IF($B55="N/A","N/A",IF(G55&gt;15,"No",IF(G55&lt;-15,"No","Yes")))</f>
        <v>N/A</v>
      </c>
      <c r="I55" s="10">
        <v>-2.68</v>
      </c>
      <c r="J55" s="10">
        <v>-4.83</v>
      </c>
      <c r="K55" s="9" t="str">
        <f t="shared" ref="K55:K74" si="9">IF(J55="Div by 0", "N/A", IF(J55="N/A","N/A", IF(J55&gt;30, "No", IF(J55&lt;-30, "No", "Yes"))))</f>
        <v>Yes</v>
      </c>
    </row>
    <row r="56" spans="1:11" x14ac:dyDescent="0.2">
      <c r="A56" s="81" t="s">
        <v>873</v>
      </c>
      <c r="B56" s="34" t="s">
        <v>265</v>
      </c>
      <c r="C56" s="83">
        <v>77.249113625000007</v>
      </c>
      <c r="D56" s="9" t="str">
        <f>IF($B56="N/A","N/A",IF(C56&gt;90,"No",IF(C56&lt;20,"No","Yes")))</f>
        <v>Yes</v>
      </c>
      <c r="E56" s="36">
        <v>76.779867138</v>
      </c>
      <c r="F56" s="9" t="str">
        <f>IF($B56="N/A","N/A",IF(E56&gt;90,"No",IF(E56&lt;20,"No","Yes")))</f>
        <v>Yes</v>
      </c>
      <c r="G56" s="36">
        <v>73.958874436000002</v>
      </c>
      <c r="H56" s="9" t="str">
        <f>IF($B56="N/A","N/A",IF(G56&gt;90,"No",IF(G56&lt;20,"No","Yes")))</f>
        <v>Yes</v>
      </c>
      <c r="I56" s="10">
        <v>-0.60699999999999998</v>
      </c>
      <c r="J56" s="10">
        <v>-3.67</v>
      </c>
      <c r="K56" s="9" t="str">
        <f t="shared" si="9"/>
        <v>Yes</v>
      </c>
    </row>
    <row r="57" spans="1:11" x14ac:dyDescent="0.2">
      <c r="A57" s="81" t="s">
        <v>874</v>
      </c>
      <c r="B57" s="34" t="s">
        <v>266</v>
      </c>
      <c r="C57" s="83">
        <v>54.758933653</v>
      </c>
      <c r="D57" s="9" t="str">
        <f>IF($B57="N/A","N/A",IF(C57&gt;60,"No",IF(C57&lt;10,"No","Yes")))</f>
        <v>Yes</v>
      </c>
      <c r="E57" s="36">
        <v>61.779096668000001</v>
      </c>
      <c r="F57" s="9" t="str">
        <f>IF($B57="N/A","N/A",IF(E57&gt;60,"No",IF(E57&lt;10,"No","Yes")))</f>
        <v>No</v>
      </c>
      <c r="G57" s="36">
        <v>56.485302656999998</v>
      </c>
      <c r="H57" s="9" t="str">
        <f>IF($B57="N/A","N/A",IF(G57&gt;60,"No",IF(G57&lt;10,"No","Yes")))</f>
        <v>Yes</v>
      </c>
      <c r="I57" s="10">
        <v>12.82</v>
      </c>
      <c r="J57" s="10">
        <v>-8.57</v>
      </c>
      <c r="K57" s="9" t="str">
        <f t="shared" si="9"/>
        <v>Yes</v>
      </c>
    </row>
    <row r="58" spans="1:11" ht="25.5" x14ac:dyDescent="0.2">
      <c r="A58" s="81" t="s">
        <v>875</v>
      </c>
      <c r="B58" s="34" t="s">
        <v>267</v>
      </c>
      <c r="C58" s="83">
        <v>91.519613495000002</v>
      </c>
      <c r="D58" s="9" t="str">
        <f>IF($B58="N/A","N/A",IF(C58&gt;100,"No",IF(C58&lt;10,"No","Yes")))</f>
        <v>Yes</v>
      </c>
      <c r="E58" s="36">
        <v>93.108714886000001</v>
      </c>
      <c r="F58" s="9" t="str">
        <f>IF($B58="N/A","N/A",IF(E58&gt;100,"No",IF(E58&lt;10,"No","Yes")))</f>
        <v>Yes</v>
      </c>
      <c r="G58" s="36">
        <v>96.375645711000004</v>
      </c>
      <c r="H58" s="9" t="str">
        <f>IF($B58="N/A","N/A",IF(G58&gt;100,"No",IF(G58&lt;10,"No","Yes")))</f>
        <v>Yes</v>
      </c>
      <c r="I58" s="10">
        <v>1.736</v>
      </c>
      <c r="J58" s="10">
        <v>3.5089999999999999</v>
      </c>
      <c r="K58" s="9" t="str">
        <f t="shared" si="9"/>
        <v>Yes</v>
      </c>
    </row>
    <row r="59" spans="1:11" x14ac:dyDescent="0.2">
      <c r="A59" s="81" t="s">
        <v>876</v>
      </c>
      <c r="B59" s="34" t="s">
        <v>268</v>
      </c>
      <c r="C59" s="83">
        <v>79.457583815999996</v>
      </c>
      <c r="D59" s="9" t="str">
        <f>IF($B59="N/A","N/A",IF(C59&gt;100,"No",IF(C59&lt;20,"No","Yes")))</f>
        <v>Yes</v>
      </c>
      <c r="E59" s="36">
        <v>79.224624754999994</v>
      </c>
      <c r="F59" s="9" t="str">
        <f>IF($B59="N/A","N/A",IF(E59&gt;100,"No",IF(E59&lt;20,"No","Yes")))</f>
        <v>Yes</v>
      </c>
      <c r="G59" s="36">
        <v>78.982101646999993</v>
      </c>
      <c r="H59" s="9" t="str">
        <f>IF($B59="N/A","N/A",IF(G59&gt;100,"No",IF(G59&lt;20,"No","Yes")))</f>
        <v>Yes</v>
      </c>
      <c r="I59" s="10">
        <v>-0.29299999999999998</v>
      </c>
      <c r="J59" s="10">
        <v>-0.30599999999999999</v>
      </c>
      <c r="K59" s="9" t="str">
        <f t="shared" si="9"/>
        <v>Yes</v>
      </c>
    </row>
    <row r="60" spans="1:11" x14ac:dyDescent="0.2">
      <c r="A60" s="81" t="s">
        <v>877</v>
      </c>
      <c r="B60" s="34" t="s">
        <v>268</v>
      </c>
      <c r="C60" s="83">
        <v>99.995414065000006</v>
      </c>
      <c r="D60" s="9" t="str">
        <f>IF($B60="N/A","N/A",IF(C60&gt;100,"No",IF(C60&lt;20,"No","Yes")))</f>
        <v>Yes</v>
      </c>
      <c r="E60" s="36">
        <v>104.32204273000001</v>
      </c>
      <c r="F60" s="9" t="str">
        <f>IF($B60="N/A","N/A",IF(E60&gt;100,"No",IF(E60&lt;20,"No","Yes")))</f>
        <v>No</v>
      </c>
      <c r="G60" s="36">
        <v>106.08800542</v>
      </c>
      <c r="H60" s="9" t="str">
        <f>IF($B60="N/A","N/A",IF(G60&gt;100,"No",IF(G60&lt;20,"No","Yes")))</f>
        <v>No</v>
      </c>
      <c r="I60" s="10">
        <v>4.327</v>
      </c>
      <c r="J60" s="10">
        <v>1.6930000000000001</v>
      </c>
      <c r="K60" s="9" t="str">
        <f t="shared" si="9"/>
        <v>Yes</v>
      </c>
    </row>
    <row r="61" spans="1:11" ht="25.5" x14ac:dyDescent="0.2">
      <c r="A61" s="81" t="s">
        <v>878</v>
      </c>
      <c r="B61" s="34" t="s">
        <v>217</v>
      </c>
      <c r="C61" s="83">
        <v>130.87526278000001</v>
      </c>
      <c r="D61" s="9" t="str">
        <f>IF($B61="N/A","N/A",IF(C61&gt;15,"No",IF(C61&lt;-15,"No","Yes")))</f>
        <v>N/A</v>
      </c>
      <c r="E61" s="36">
        <v>139.05334798999999</v>
      </c>
      <c r="F61" s="9" t="str">
        <f>IF($B61="N/A","N/A",IF(E61&gt;15,"No",IF(E61&lt;-15,"No","Yes")))</f>
        <v>N/A</v>
      </c>
      <c r="G61" s="36">
        <v>140.20776291999999</v>
      </c>
      <c r="H61" s="9" t="str">
        <f>IF($B61="N/A","N/A",IF(G61&gt;15,"No",IF(G61&lt;-15,"No","Yes")))</f>
        <v>N/A</v>
      </c>
      <c r="I61" s="10">
        <v>6.2489999999999997</v>
      </c>
      <c r="J61" s="10">
        <v>0.83020000000000005</v>
      </c>
      <c r="K61" s="9" t="str">
        <f t="shared" si="9"/>
        <v>Yes</v>
      </c>
    </row>
    <row r="62" spans="1:11" x14ac:dyDescent="0.2">
      <c r="A62" s="81" t="s">
        <v>879</v>
      </c>
      <c r="B62" s="34" t="s">
        <v>269</v>
      </c>
      <c r="C62" s="83">
        <v>34.111945959000003</v>
      </c>
      <c r="D62" s="9" t="str">
        <f>IF($B62="N/A","N/A",IF(C62&gt;60,"No",IF(C62&lt;10,"No","Yes")))</f>
        <v>Yes</v>
      </c>
      <c r="E62" s="36">
        <v>33.204664880999999</v>
      </c>
      <c r="F62" s="9" t="str">
        <f>IF($B62="N/A","N/A",IF(E62&gt;60,"No",IF(E62&lt;10,"No","Yes")))</f>
        <v>Yes</v>
      </c>
      <c r="G62" s="36">
        <v>30.719390217000001</v>
      </c>
      <c r="H62" s="9" t="str">
        <f>IF($B62="N/A","N/A",IF(G62&gt;60,"No",IF(G62&lt;10,"No","Yes")))</f>
        <v>Yes</v>
      </c>
      <c r="I62" s="10">
        <v>-2.66</v>
      </c>
      <c r="J62" s="10">
        <v>-7.48</v>
      </c>
      <c r="K62" s="9" t="str">
        <f t="shared" si="9"/>
        <v>Yes</v>
      </c>
    </row>
    <row r="63" spans="1:11" x14ac:dyDescent="0.2">
      <c r="A63" s="81" t="s">
        <v>880</v>
      </c>
      <c r="B63" s="34" t="s">
        <v>269</v>
      </c>
      <c r="C63" s="83">
        <v>62.244233002999998</v>
      </c>
      <c r="D63" s="9" t="str">
        <f>IF($B63="N/A","N/A",IF(C63&gt;60,"No",IF(C63&lt;10,"No","Yes")))</f>
        <v>No</v>
      </c>
      <c r="E63" s="36">
        <v>93.411432507000001</v>
      </c>
      <c r="F63" s="9" t="str">
        <f>IF($B63="N/A","N/A",IF(E63&gt;60,"No",IF(E63&lt;10,"No","Yes")))</f>
        <v>No</v>
      </c>
      <c r="G63" s="36">
        <v>100.07968179</v>
      </c>
      <c r="H63" s="9" t="str">
        <f>IF($B63="N/A","N/A",IF(G63&gt;60,"No",IF(G63&lt;10,"No","Yes")))</f>
        <v>No</v>
      </c>
      <c r="I63" s="10">
        <v>50.07</v>
      </c>
      <c r="J63" s="10">
        <v>7.1390000000000002</v>
      </c>
      <c r="K63" s="9" t="str">
        <f t="shared" si="9"/>
        <v>Yes</v>
      </c>
    </row>
    <row r="64" spans="1:11" x14ac:dyDescent="0.2">
      <c r="A64" s="81" t="s">
        <v>881</v>
      </c>
      <c r="B64" s="34" t="s">
        <v>217</v>
      </c>
      <c r="C64" s="83">
        <v>117.07072357</v>
      </c>
      <c r="D64" s="9" t="str">
        <f t="shared" ref="D64:D74" si="10">IF($B64="N/A","N/A",IF(C64&gt;15,"No",IF(C64&lt;-15,"No","Yes")))</f>
        <v>N/A</v>
      </c>
      <c r="E64" s="36">
        <v>104.92915238</v>
      </c>
      <c r="F64" s="9" t="str">
        <f>IF($B64="N/A","N/A",IF(E64&gt;15,"No",IF(E64&lt;-15,"No","Yes")))</f>
        <v>N/A</v>
      </c>
      <c r="G64" s="36">
        <v>96.916295188999996</v>
      </c>
      <c r="H64" s="9" t="str">
        <f>IF($B64="N/A","N/A",IF(G64&gt;15,"No",IF(G64&lt;-15,"No","Yes")))</f>
        <v>N/A</v>
      </c>
      <c r="I64" s="10">
        <v>-10.4</v>
      </c>
      <c r="J64" s="10">
        <v>-7.64</v>
      </c>
      <c r="K64" s="9" t="str">
        <f t="shared" si="9"/>
        <v>Yes</v>
      </c>
    </row>
    <row r="65" spans="1:11" ht="15.75" customHeight="1" x14ac:dyDescent="0.2">
      <c r="A65" s="81" t="s">
        <v>882</v>
      </c>
      <c r="B65" s="34" t="s">
        <v>217</v>
      </c>
      <c r="C65" s="83">
        <v>64.644863392000005</v>
      </c>
      <c r="D65" s="9" t="str">
        <f t="shared" si="10"/>
        <v>N/A</v>
      </c>
      <c r="E65" s="36">
        <v>65.394535164999994</v>
      </c>
      <c r="F65" s="9" t="str">
        <f t="shared" ref="F65:F73" si="11">IF($B65="N/A","N/A",IF(E65&gt;15,"No",IF(E65&lt;-15,"No","Yes")))</f>
        <v>N/A</v>
      </c>
      <c r="G65" s="36">
        <v>66.115417113999996</v>
      </c>
      <c r="H65" s="9" t="str">
        <f t="shared" ref="H65:H86" si="12">IF($B65="N/A","N/A",IF(G65&gt;15,"No",IF(G65&lt;-15,"No","Yes")))</f>
        <v>N/A</v>
      </c>
      <c r="I65" s="10">
        <v>1.1599999999999999</v>
      </c>
      <c r="J65" s="10">
        <v>1.1020000000000001</v>
      </c>
      <c r="K65" s="9" t="str">
        <f t="shared" si="9"/>
        <v>Yes</v>
      </c>
    </row>
    <row r="66" spans="1:11" ht="25.5" x14ac:dyDescent="0.2">
      <c r="A66" s="81" t="s">
        <v>883</v>
      </c>
      <c r="B66" s="34" t="s">
        <v>217</v>
      </c>
      <c r="C66" s="83">
        <v>96.68315183</v>
      </c>
      <c r="D66" s="9" t="str">
        <f t="shared" si="10"/>
        <v>N/A</v>
      </c>
      <c r="E66" s="36">
        <v>95.824069062999996</v>
      </c>
      <c r="F66" s="9" t="str">
        <f t="shared" si="11"/>
        <v>N/A</v>
      </c>
      <c r="G66" s="36">
        <v>90.286848454999998</v>
      </c>
      <c r="H66" s="9" t="str">
        <f t="shared" si="12"/>
        <v>N/A</v>
      </c>
      <c r="I66" s="10">
        <v>-0.88900000000000001</v>
      </c>
      <c r="J66" s="10">
        <v>-5.78</v>
      </c>
      <c r="K66" s="9" t="str">
        <f t="shared" si="9"/>
        <v>Yes</v>
      </c>
    </row>
    <row r="67" spans="1:11" ht="25.5" x14ac:dyDescent="0.2">
      <c r="A67" s="81" t="s">
        <v>884</v>
      </c>
      <c r="B67" s="34" t="s">
        <v>217</v>
      </c>
      <c r="C67" s="83">
        <v>67.459614153000004</v>
      </c>
      <c r="D67" s="9" t="str">
        <f t="shared" si="10"/>
        <v>N/A</v>
      </c>
      <c r="E67" s="36">
        <v>61.439513519000002</v>
      </c>
      <c r="F67" s="9" t="str">
        <f t="shared" si="11"/>
        <v>N/A</v>
      </c>
      <c r="G67" s="36">
        <v>53.640416987999998</v>
      </c>
      <c r="H67" s="9" t="str">
        <f t="shared" si="12"/>
        <v>N/A</v>
      </c>
      <c r="I67" s="10">
        <v>-8.92</v>
      </c>
      <c r="J67" s="10">
        <v>-12.7</v>
      </c>
      <c r="K67" s="9" t="str">
        <f t="shared" si="9"/>
        <v>Yes</v>
      </c>
    </row>
    <row r="68" spans="1:11" ht="25.5" x14ac:dyDescent="0.2">
      <c r="A68" s="81" t="s">
        <v>885</v>
      </c>
      <c r="B68" s="34" t="s">
        <v>217</v>
      </c>
      <c r="C68" s="83">
        <v>153.69573417000001</v>
      </c>
      <c r="D68" s="9" t="str">
        <f t="shared" si="10"/>
        <v>N/A</v>
      </c>
      <c r="E68" s="36">
        <v>148.50187242999999</v>
      </c>
      <c r="F68" s="9" t="str">
        <f t="shared" si="11"/>
        <v>N/A</v>
      </c>
      <c r="G68" s="36">
        <v>123.1590412</v>
      </c>
      <c r="H68" s="9" t="str">
        <f t="shared" si="12"/>
        <v>N/A</v>
      </c>
      <c r="I68" s="10">
        <v>-3.38</v>
      </c>
      <c r="J68" s="10">
        <v>-17.100000000000001</v>
      </c>
      <c r="K68" s="9" t="str">
        <f t="shared" si="9"/>
        <v>Yes</v>
      </c>
    </row>
    <row r="69" spans="1:11" ht="25.5" x14ac:dyDescent="0.2">
      <c r="A69" s="81" t="s">
        <v>886</v>
      </c>
      <c r="B69" s="34" t="s">
        <v>217</v>
      </c>
      <c r="C69" s="83">
        <v>33.246637438</v>
      </c>
      <c r="D69" s="9" t="str">
        <f t="shared" si="10"/>
        <v>N/A</v>
      </c>
      <c r="E69" s="36">
        <v>32.643812574000002</v>
      </c>
      <c r="F69" s="9" t="str">
        <f t="shared" si="11"/>
        <v>N/A</v>
      </c>
      <c r="G69" s="36">
        <v>31.887797772999999</v>
      </c>
      <c r="H69" s="9" t="str">
        <f t="shared" si="12"/>
        <v>N/A</v>
      </c>
      <c r="I69" s="10">
        <v>-1.81</v>
      </c>
      <c r="J69" s="10">
        <v>-2.3199999999999998</v>
      </c>
      <c r="K69" s="9" t="str">
        <f t="shared" si="9"/>
        <v>Yes</v>
      </c>
    </row>
    <row r="70" spans="1:11" ht="25.5" x14ac:dyDescent="0.2">
      <c r="A70" s="81" t="s">
        <v>887</v>
      </c>
      <c r="B70" s="34" t="s">
        <v>217</v>
      </c>
      <c r="C70" s="83">
        <v>21.242155994000001</v>
      </c>
      <c r="D70" s="9" t="str">
        <f t="shared" si="10"/>
        <v>N/A</v>
      </c>
      <c r="E70" s="36">
        <v>23.530733090999998</v>
      </c>
      <c r="F70" s="9" t="str">
        <f t="shared" si="11"/>
        <v>N/A</v>
      </c>
      <c r="G70" s="36">
        <v>23.633630457999999</v>
      </c>
      <c r="H70" s="9" t="str">
        <f t="shared" si="12"/>
        <v>N/A</v>
      </c>
      <c r="I70" s="10">
        <v>10.77</v>
      </c>
      <c r="J70" s="10">
        <v>0.43730000000000002</v>
      </c>
      <c r="K70" s="9" t="str">
        <f t="shared" si="9"/>
        <v>Yes</v>
      </c>
    </row>
    <row r="71" spans="1:11" x14ac:dyDescent="0.2">
      <c r="A71" s="81" t="s">
        <v>888</v>
      </c>
      <c r="B71" s="34" t="s">
        <v>217</v>
      </c>
      <c r="C71" s="83">
        <v>2447.1246077000001</v>
      </c>
      <c r="D71" s="9" t="str">
        <f t="shared" si="10"/>
        <v>N/A</v>
      </c>
      <c r="E71" s="36">
        <v>2550.3832959000001</v>
      </c>
      <c r="F71" s="9" t="str">
        <f t="shared" si="11"/>
        <v>N/A</v>
      </c>
      <c r="G71" s="36">
        <v>2603.1726600000002</v>
      </c>
      <c r="H71" s="9" t="str">
        <f t="shared" si="12"/>
        <v>N/A</v>
      </c>
      <c r="I71" s="10">
        <v>4.22</v>
      </c>
      <c r="J71" s="10">
        <v>2.0699999999999998</v>
      </c>
      <c r="K71" s="9" t="str">
        <f t="shared" si="9"/>
        <v>Yes</v>
      </c>
    </row>
    <row r="72" spans="1:11" ht="25.5" x14ac:dyDescent="0.2">
      <c r="A72" s="81" t="s">
        <v>889</v>
      </c>
      <c r="B72" s="34" t="s">
        <v>217</v>
      </c>
      <c r="C72" s="83" t="s">
        <v>1743</v>
      </c>
      <c r="D72" s="9" t="str">
        <f t="shared" si="10"/>
        <v>N/A</v>
      </c>
      <c r="E72" s="36" t="s">
        <v>1743</v>
      </c>
      <c r="F72" s="9" t="str">
        <f t="shared" si="11"/>
        <v>N/A</v>
      </c>
      <c r="G72" s="36" t="s">
        <v>1743</v>
      </c>
      <c r="H72" s="9" t="str">
        <f t="shared" si="12"/>
        <v>N/A</v>
      </c>
      <c r="I72" s="10" t="s">
        <v>1743</v>
      </c>
      <c r="J72" s="10" t="s">
        <v>1743</v>
      </c>
      <c r="K72" s="9" t="str">
        <f t="shared" si="9"/>
        <v>N/A</v>
      </c>
    </row>
    <row r="73" spans="1:11" x14ac:dyDescent="0.2">
      <c r="A73" s="81" t="s">
        <v>890</v>
      </c>
      <c r="B73" s="34" t="s">
        <v>217</v>
      </c>
      <c r="C73" s="83">
        <v>84.473995990000006</v>
      </c>
      <c r="D73" s="9" t="str">
        <f t="shared" si="10"/>
        <v>N/A</v>
      </c>
      <c r="E73" s="36">
        <v>85.341024958000006</v>
      </c>
      <c r="F73" s="9" t="str">
        <f t="shared" si="11"/>
        <v>N/A</v>
      </c>
      <c r="G73" s="36">
        <v>77.051367279999994</v>
      </c>
      <c r="H73" s="9" t="str">
        <f t="shared" si="12"/>
        <v>N/A</v>
      </c>
      <c r="I73" s="10">
        <v>1.026</v>
      </c>
      <c r="J73" s="10">
        <v>-9.7100000000000009</v>
      </c>
      <c r="K73" s="9" t="str">
        <f t="shared" si="9"/>
        <v>Yes</v>
      </c>
    </row>
    <row r="74" spans="1:11" x14ac:dyDescent="0.2">
      <c r="A74" s="81" t="s">
        <v>891</v>
      </c>
      <c r="B74" s="34" t="s">
        <v>217</v>
      </c>
      <c r="C74" s="83" t="s">
        <v>1743</v>
      </c>
      <c r="D74" s="9" t="str">
        <f t="shared" si="10"/>
        <v>N/A</v>
      </c>
      <c r="E74" s="36">
        <v>87.409514556999994</v>
      </c>
      <c r="F74" s="9" t="str">
        <f>IF($B74="N/A","N/A",IF(E74&gt;15,"No",IF(E74&lt;-15,"No","Yes")))</f>
        <v>N/A</v>
      </c>
      <c r="G74" s="36">
        <v>84.997260181000001</v>
      </c>
      <c r="H74" s="9" t="str">
        <f t="shared" si="12"/>
        <v>N/A</v>
      </c>
      <c r="I74" s="10" t="s">
        <v>1743</v>
      </c>
      <c r="J74" s="10">
        <v>-2.76</v>
      </c>
      <c r="K74" s="9" t="str">
        <f t="shared" si="9"/>
        <v>Yes</v>
      </c>
    </row>
    <row r="75" spans="1:11" x14ac:dyDescent="0.2">
      <c r="A75" s="81" t="s">
        <v>892</v>
      </c>
      <c r="B75" s="34" t="s">
        <v>217</v>
      </c>
      <c r="C75" s="80">
        <v>1.2257662376</v>
      </c>
      <c r="D75" s="9" t="str">
        <f t="shared" ref="D75:D80" si="13">IF($B75="N/A","N/A",IF(C75&gt;15,"No",IF(C75&lt;-15,"No","Yes")))</f>
        <v>N/A</v>
      </c>
      <c r="E75" s="8">
        <v>1.2119424029999999</v>
      </c>
      <c r="F75" s="9" t="str">
        <f>IF($B75="N/A","N/A",IF(E75&gt;15,"No",IF(E75&lt;-15,"No","Yes")))</f>
        <v>N/A</v>
      </c>
      <c r="G75" s="8">
        <v>1.1201210605</v>
      </c>
      <c r="H75" s="9" t="str">
        <f t="shared" si="12"/>
        <v>N/A</v>
      </c>
      <c r="I75" s="10">
        <v>-1.1299999999999999</v>
      </c>
      <c r="J75" s="10">
        <v>-7.58</v>
      </c>
      <c r="K75" s="9" t="str">
        <f t="shared" ref="K75:K80" si="14">IF(J75="Div by 0", "N/A", IF(J75="N/A","N/A", IF(J75&gt;30, "No", IF(J75&lt;-30, "No", "Yes"))))</f>
        <v>Yes</v>
      </c>
    </row>
    <row r="76" spans="1:11" x14ac:dyDescent="0.2">
      <c r="A76" s="81" t="s">
        <v>893</v>
      </c>
      <c r="B76" s="34" t="s">
        <v>217</v>
      </c>
      <c r="C76" s="80">
        <v>1.2211398599000001</v>
      </c>
      <c r="D76" s="9" t="str">
        <f t="shared" si="13"/>
        <v>N/A</v>
      </c>
      <c r="E76" s="8">
        <v>1.2018528476000001</v>
      </c>
      <c r="F76" s="9" t="str">
        <f t="shared" ref="F76:F86" si="15">IF($B76="N/A","N/A",IF(E76&gt;15,"No",IF(E76&lt;-15,"No","Yes")))</f>
        <v>N/A</v>
      </c>
      <c r="G76" s="8">
        <v>1.1030820625</v>
      </c>
      <c r="H76" s="9" t="str">
        <f t="shared" si="12"/>
        <v>N/A</v>
      </c>
      <c r="I76" s="10">
        <v>-1.58</v>
      </c>
      <c r="J76" s="10">
        <v>-8.2200000000000006</v>
      </c>
      <c r="K76" s="9" t="str">
        <f t="shared" si="14"/>
        <v>Yes</v>
      </c>
    </row>
    <row r="77" spans="1:11" x14ac:dyDescent="0.2">
      <c r="A77" s="81" t="s">
        <v>894</v>
      </c>
      <c r="B77" s="34" t="s">
        <v>217</v>
      </c>
      <c r="C77" s="80">
        <v>0.58209567659999994</v>
      </c>
      <c r="D77" s="9" t="str">
        <f t="shared" si="13"/>
        <v>N/A</v>
      </c>
      <c r="E77" s="8">
        <v>0.64172918069999996</v>
      </c>
      <c r="F77" s="9" t="str">
        <f t="shared" si="15"/>
        <v>N/A</v>
      </c>
      <c r="G77" s="8">
        <v>0.71248481509999995</v>
      </c>
      <c r="H77" s="9" t="str">
        <f t="shared" si="12"/>
        <v>N/A</v>
      </c>
      <c r="I77" s="10">
        <v>10.24</v>
      </c>
      <c r="J77" s="10">
        <v>11.03</v>
      </c>
      <c r="K77" s="9" t="str">
        <f t="shared" si="14"/>
        <v>Yes</v>
      </c>
    </row>
    <row r="78" spans="1:11" x14ac:dyDescent="0.2">
      <c r="A78" s="81" t="s">
        <v>895</v>
      </c>
      <c r="B78" s="34" t="s">
        <v>217</v>
      </c>
      <c r="C78" s="80">
        <v>2.0751187000000002E-3</v>
      </c>
      <c r="D78" s="9" t="str">
        <f t="shared" si="13"/>
        <v>N/A</v>
      </c>
      <c r="E78" s="8">
        <v>1.6728155E-3</v>
      </c>
      <c r="F78" s="9" t="str">
        <f t="shared" si="15"/>
        <v>N/A</v>
      </c>
      <c r="G78" s="8">
        <v>1.5532386E-3</v>
      </c>
      <c r="H78" s="9" t="str">
        <f t="shared" si="12"/>
        <v>N/A</v>
      </c>
      <c r="I78" s="10">
        <v>-19.399999999999999</v>
      </c>
      <c r="J78" s="10">
        <v>-7.15</v>
      </c>
      <c r="K78" s="9" t="str">
        <f t="shared" si="14"/>
        <v>Yes</v>
      </c>
    </row>
    <row r="79" spans="1:11" ht="25.5" x14ac:dyDescent="0.2">
      <c r="A79" s="81" t="s">
        <v>896</v>
      </c>
      <c r="B79" s="34" t="s">
        <v>217</v>
      </c>
      <c r="C79" s="80">
        <v>7.6190009526000004</v>
      </c>
      <c r="D79" s="9" t="str">
        <f t="shared" si="13"/>
        <v>N/A</v>
      </c>
      <c r="E79" s="8">
        <v>10.122534661</v>
      </c>
      <c r="F79" s="9" t="str">
        <f t="shared" si="15"/>
        <v>N/A</v>
      </c>
      <c r="G79" s="8">
        <v>11.951934813999999</v>
      </c>
      <c r="H79" s="9" t="str">
        <f t="shared" si="12"/>
        <v>N/A</v>
      </c>
      <c r="I79" s="10">
        <v>32.86</v>
      </c>
      <c r="J79" s="10">
        <v>18.07</v>
      </c>
      <c r="K79" s="9" t="str">
        <f t="shared" si="14"/>
        <v>Yes</v>
      </c>
    </row>
    <row r="80" spans="1:11" ht="25.5" x14ac:dyDescent="0.2">
      <c r="A80" s="81" t="s">
        <v>897</v>
      </c>
      <c r="B80" s="34" t="s">
        <v>217</v>
      </c>
      <c r="C80" s="85" t="s">
        <v>217</v>
      </c>
      <c r="D80" s="9" t="str">
        <f t="shared" si="13"/>
        <v>N/A</v>
      </c>
      <c r="E80" s="85" t="s">
        <v>217</v>
      </c>
      <c r="F80" s="9" t="str">
        <f t="shared" si="15"/>
        <v>N/A</v>
      </c>
      <c r="G80" s="85">
        <v>11.651332151</v>
      </c>
      <c r="H80" s="9" t="str">
        <f t="shared" si="12"/>
        <v>N/A</v>
      </c>
      <c r="I80" s="10" t="s">
        <v>217</v>
      </c>
      <c r="J80" s="86" t="s">
        <v>217</v>
      </c>
      <c r="K80" s="9" t="str">
        <f t="shared" si="14"/>
        <v>N/A</v>
      </c>
    </row>
    <row r="81" spans="1:11" x14ac:dyDescent="0.2">
      <c r="A81" s="81" t="s">
        <v>898</v>
      </c>
      <c r="B81" s="34" t="s">
        <v>217</v>
      </c>
      <c r="C81" s="87">
        <v>43.841463095999998</v>
      </c>
      <c r="D81" s="9" t="str">
        <f t="shared" ref="D81:D86" si="16">IF($B81="N/A","N/A",IF(C81&gt;15,"No",IF(C81&lt;-15,"No","Yes")))</f>
        <v>N/A</v>
      </c>
      <c r="E81" s="88">
        <v>43.338236723000001</v>
      </c>
      <c r="F81" s="9" t="str">
        <f t="shared" si="15"/>
        <v>N/A</v>
      </c>
      <c r="G81" s="88">
        <v>39.279717150000003</v>
      </c>
      <c r="H81" s="9" t="str">
        <f>IF($B81="N/A","N/A",IF(G81&gt;15,"No",IF(G81&lt;-15,"No","Yes")))</f>
        <v>N/A</v>
      </c>
      <c r="I81" s="10">
        <v>-1.1499999999999999</v>
      </c>
      <c r="J81" s="10">
        <v>-9.36</v>
      </c>
      <c r="K81" s="9" t="str">
        <f t="shared" ref="K81:K86" si="17">IF(J81="Div by 0", "N/A", IF(J81="N/A","N/A", IF(J81&gt;30, "No", IF(J81&lt;-30, "No", "Yes"))))</f>
        <v>Yes</v>
      </c>
    </row>
    <row r="82" spans="1:11" x14ac:dyDescent="0.2">
      <c r="A82" s="81" t="s">
        <v>899</v>
      </c>
      <c r="B82" s="34" t="s">
        <v>217</v>
      </c>
      <c r="C82" s="87">
        <v>96.566793243000006</v>
      </c>
      <c r="D82" s="9" t="str">
        <f t="shared" si="16"/>
        <v>N/A</v>
      </c>
      <c r="E82" s="88">
        <v>105.83643023</v>
      </c>
      <c r="F82" s="9" t="str">
        <f t="shared" si="15"/>
        <v>N/A</v>
      </c>
      <c r="G82" s="88">
        <v>109.89938895</v>
      </c>
      <c r="H82" s="9" t="str">
        <f t="shared" si="12"/>
        <v>N/A</v>
      </c>
      <c r="I82" s="10">
        <v>9.5990000000000002</v>
      </c>
      <c r="J82" s="10">
        <v>3.839</v>
      </c>
      <c r="K82" s="9" t="str">
        <f t="shared" si="17"/>
        <v>Yes</v>
      </c>
    </row>
    <row r="83" spans="1:11" x14ac:dyDescent="0.2">
      <c r="A83" s="81" t="s">
        <v>900</v>
      </c>
      <c r="B83" s="34" t="s">
        <v>217</v>
      </c>
      <c r="C83" s="87">
        <v>133.03397042</v>
      </c>
      <c r="D83" s="9" t="str">
        <f t="shared" si="16"/>
        <v>N/A</v>
      </c>
      <c r="E83" s="88">
        <v>133.61637124000001</v>
      </c>
      <c r="F83" s="9" t="str">
        <f t="shared" si="15"/>
        <v>N/A</v>
      </c>
      <c r="G83" s="88">
        <v>134.34842040000001</v>
      </c>
      <c r="H83" s="9" t="str">
        <f t="shared" si="12"/>
        <v>N/A</v>
      </c>
      <c r="I83" s="10">
        <v>0.43780000000000002</v>
      </c>
      <c r="J83" s="10">
        <v>0.54790000000000005</v>
      </c>
      <c r="K83" s="9" t="str">
        <f t="shared" si="17"/>
        <v>Yes</v>
      </c>
    </row>
    <row r="84" spans="1:11" x14ac:dyDescent="0.2">
      <c r="A84" s="81" t="s">
        <v>901</v>
      </c>
      <c r="B84" s="34" t="s">
        <v>217</v>
      </c>
      <c r="C84" s="87">
        <v>141.2140411</v>
      </c>
      <c r="D84" s="9" t="str">
        <f t="shared" si="16"/>
        <v>N/A</v>
      </c>
      <c r="E84" s="88">
        <v>249.61666667</v>
      </c>
      <c r="F84" s="9" t="str">
        <f t="shared" si="15"/>
        <v>N/A</v>
      </c>
      <c r="G84" s="88">
        <v>253</v>
      </c>
      <c r="H84" s="9" t="str">
        <f t="shared" si="12"/>
        <v>N/A</v>
      </c>
      <c r="I84" s="10">
        <v>76.760000000000005</v>
      </c>
      <c r="J84" s="10">
        <v>1.355</v>
      </c>
      <c r="K84" s="9" t="str">
        <f t="shared" si="17"/>
        <v>Yes</v>
      </c>
    </row>
    <row r="85" spans="1:11" x14ac:dyDescent="0.2">
      <c r="A85" s="81" t="s">
        <v>902</v>
      </c>
      <c r="B85" s="34" t="s">
        <v>217</v>
      </c>
      <c r="C85" s="87">
        <v>183.55065938000001</v>
      </c>
      <c r="D85" s="9" t="str">
        <f t="shared" si="16"/>
        <v>N/A</v>
      </c>
      <c r="E85" s="88">
        <v>158.69306681</v>
      </c>
      <c r="F85" s="9" t="str">
        <f t="shared" si="15"/>
        <v>N/A</v>
      </c>
      <c r="G85" s="88">
        <v>135.42551434999999</v>
      </c>
      <c r="H85" s="9" t="str">
        <f t="shared" si="12"/>
        <v>N/A</v>
      </c>
      <c r="I85" s="10">
        <v>-13.5</v>
      </c>
      <c r="J85" s="10">
        <v>-14.7</v>
      </c>
      <c r="K85" s="9" t="str">
        <f t="shared" si="17"/>
        <v>Yes</v>
      </c>
    </row>
    <row r="86" spans="1:11" ht="25.5" x14ac:dyDescent="0.2">
      <c r="A86" s="81" t="s">
        <v>903</v>
      </c>
      <c r="B86" s="34" t="s">
        <v>217</v>
      </c>
      <c r="C86" s="89" t="s">
        <v>217</v>
      </c>
      <c r="D86" s="9" t="str">
        <f t="shared" si="16"/>
        <v>N/A</v>
      </c>
      <c r="E86" s="89" t="s">
        <v>217</v>
      </c>
      <c r="F86" s="9" t="str">
        <f t="shared" si="15"/>
        <v>N/A</v>
      </c>
      <c r="G86" s="89">
        <v>137.27875112000001</v>
      </c>
      <c r="H86" s="9" t="str">
        <f t="shared" si="12"/>
        <v>N/A</v>
      </c>
      <c r="I86" s="10" t="s">
        <v>217</v>
      </c>
      <c r="J86" s="10" t="s">
        <v>217</v>
      </c>
      <c r="K86" s="9" t="str">
        <f t="shared" si="17"/>
        <v>N/A</v>
      </c>
    </row>
    <row r="87" spans="1:11" x14ac:dyDescent="0.2">
      <c r="A87" s="81" t="s">
        <v>32</v>
      </c>
      <c r="B87" s="34" t="s">
        <v>270</v>
      </c>
      <c r="C87" s="80">
        <v>88.498800126999996</v>
      </c>
      <c r="D87" s="9" t="str">
        <f>IF($B87="N/A","N/A",IF(C87&gt;60,"Yes","No"))</f>
        <v>Yes</v>
      </c>
      <c r="E87" s="8">
        <v>87.892710077999993</v>
      </c>
      <c r="F87" s="9" t="str">
        <f>IF($B87="N/A","N/A",IF(E87&gt;60,"Yes","No"))</f>
        <v>Yes</v>
      </c>
      <c r="G87" s="8">
        <v>87.269988824999999</v>
      </c>
      <c r="H87" s="9" t="str">
        <f>IF($B87="N/A","N/A",IF(G87&gt;60,"Yes","No"))</f>
        <v>Yes</v>
      </c>
      <c r="I87" s="10">
        <v>-0.68500000000000005</v>
      </c>
      <c r="J87" s="10">
        <v>-0.70899999999999996</v>
      </c>
      <c r="K87" s="9" t="str">
        <f t="shared" ref="K87:K105" si="18">IF(J87="Div by 0", "N/A", IF(J87="N/A","N/A", IF(J87&gt;30, "No", IF(J87&lt;-30, "No", "Yes"))))</f>
        <v>Yes</v>
      </c>
    </row>
    <row r="88" spans="1:11" x14ac:dyDescent="0.2">
      <c r="A88" s="81" t="s">
        <v>39</v>
      </c>
      <c r="B88" s="34" t="s">
        <v>271</v>
      </c>
      <c r="C88" s="80">
        <v>99.999752193999996</v>
      </c>
      <c r="D88" s="9" t="str">
        <f>IF($B88="N/A","N/A",IF(C88&gt;100,"No",IF(C88&lt;85,"No","Yes")))</f>
        <v>Yes</v>
      </c>
      <c r="E88" s="8">
        <v>99.991918435000002</v>
      </c>
      <c r="F88" s="9" t="str">
        <f>IF($B88="N/A","N/A",IF(E88&gt;100,"No",IF(E88&lt;85,"No","Yes")))</f>
        <v>Yes</v>
      </c>
      <c r="G88" s="8">
        <v>99.857904234000003</v>
      </c>
      <c r="H88" s="9" t="str">
        <f>IF($B88="N/A","N/A",IF(G88&gt;100,"No",IF(G88&lt;85,"No","Yes")))</f>
        <v>Yes</v>
      </c>
      <c r="I88" s="10">
        <v>-8.0000000000000002E-3</v>
      </c>
      <c r="J88" s="10">
        <v>-0.13400000000000001</v>
      </c>
      <c r="K88" s="9" t="str">
        <f t="shared" si="18"/>
        <v>Yes</v>
      </c>
    </row>
    <row r="89" spans="1:11" x14ac:dyDescent="0.2">
      <c r="A89" s="81" t="s">
        <v>904</v>
      </c>
      <c r="B89" s="34" t="s">
        <v>217</v>
      </c>
      <c r="C89" s="80">
        <v>36.038267435999998</v>
      </c>
      <c r="D89" s="9" t="str">
        <f>IF($B89="N/A","N/A",IF(C89&gt;15,"No",IF(C89&lt;-15,"No","Yes")))</f>
        <v>N/A</v>
      </c>
      <c r="E89" s="8">
        <v>35.770492931</v>
      </c>
      <c r="F89" s="9" t="str">
        <f>IF($B89="N/A","N/A",IF(E89&gt;15,"No",IF(E89&lt;-15,"No","Yes")))</f>
        <v>N/A</v>
      </c>
      <c r="G89" s="8">
        <v>35.369808118999998</v>
      </c>
      <c r="H89" s="9" t="str">
        <f>IF($B89="N/A","N/A",IF(G89&gt;15,"No",IF(G89&lt;-15,"No","Yes")))</f>
        <v>N/A</v>
      </c>
      <c r="I89" s="10">
        <v>-0.74299999999999999</v>
      </c>
      <c r="J89" s="10">
        <v>-1.1200000000000001</v>
      </c>
      <c r="K89" s="9" t="str">
        <f t="shared" si="18"/>
        <v>Yes</v>
      </c>
    </row>
    <row r="90" spans="1:11" x14ac:dyDescent="0.2">
      <c r="A90" s="81" t="s">
        <v>845</v>
      </c>
      <c r="B90" s="34" t="s">
        <v>272</v>
      </c>
      <c r="C90" s="80">
        <v>7.5545600332999996</v>
      </c>
      <c r="D90" s="9" t="str">
        <f>IF($B90="N/A","N/A",IF(C90&gt;25,"No",IF(C90&lt;5,"No","Yes")))</f>
        <v>Yes</v>
      </c>
      <c r="E90" s="8">
        <v>7.4908351602999996</v>
      </c>
      <c r="F90" s="9" t="str">
        <f>IF($B90="N/A","N/A",IF(E90&gt;25,"No",IF(E90&lt;5,"No","Yes")))</f>
        <v>Yes</v>
      </c>
      <c r="G90" s="8">
        <v>7.3106714639000003</v>
      </c>
      <c r="H90" s="9" t="str">
        <f>IF($B90="N/A","N/A",IF(G90&gt;25,"No",IF(G90&lt;5,"No","Yes")))</f>
        <v>Yes</v>
      </c>
      <c r="I90" s="10">
        <v>-0.84399999999999997</v>
      </c>
      <c r="J90" s="10">
        <v>-2.41</v>
      </c>
      <c r="K90" s="9" t="str">
        <f t="shared" si="18"/>
        <v>Yes</v>
      </c>
    </row>
    <row r="91" spans="1:11" x14ac:dyDescent="0.2">
      <c r="A91" s="81" t="s">
        <v>846</v>
      </c>
      <c r="B91" s="34" t="s">
        <v>273</v>
      </c>
      <c r="C91" s="80">
        <v>55.321141263000001</v>
      </c>
      <c r="D91" s="9" t="str">
        <f>IF($B91="N/A","N/A",IF(C91&gt;70,"No",IF(C91&lt;40,"No","Yes")))</f>
        <v>Yes</v>
      </c>
      <c r="E91" s="8">
        <v>53.300646356999998</v>
      </c>
      <c r="F91" s="9" t="str">
        <f>IF($B91="N/A","N/A",IF(E91&gt;70,"No",IF(E91&lt;40,"No","Yes")))</f>
        <v>Yes</v>
      </c>
      <c r="G91" s="8">
        <v>51.773540654000001</v>
      </c>
      <c r="H91" s="9" t="str">
        <f>IF($B91="N/A","N/A",IF(G91&gt;70,"No",IF(G91&lt;40,"No","Yes")))</f>
        <v>Yes</v>
      </c>
      <c r="I91" s="10">
        <v>-3.65</v>
      </c>
      <c r="J91" s="10">
        <v>-2.87</v>
      </c>
      <c r="K91" s="9" t="str">
        <f t="shared" si="18"/>
        <v>Yes</v>
      </c>
    </row>
    <row r="92" spans="1:11" x14ac:dyDescent="0.2">
      <c r="A92" s="81" t="s">
        <v>847</v>
      </c>
      <c r="B92" s="34" t="s">
        <v>274</v>
      </c>
      <c r="C92" s="80">
        <v>37.124298703000001</v>
      </c>
      <c r="D92" s="9" t="str">
        <f>IF($B92="N/A","N/A",IF(C92&gt;55,"No",IF(C92&lt;20,"No","Yes")))</f>
        <v>Yes</v>
      </c>
      <c r="E92" s="8">
        <v>39.208518482999999</v>
      </c>
      <c r="F92" s="9" t="str">
        <f>IF($B92="N/A","N/A",IF(E92&gt;55,"No",IF(E92&lt;20,"No","Yes")))</f>
        <v>Yes</v>
      </c>
      <c r="G92" s="8">
        <v>40.915787881999997</v>
      </c>
      <c r="H92" s="9" t="str">
        <f>IF($B92="N/A","N/A",IF(G92&gt;55,"No",IF(G92&lt;20,"No","Yes")))</f>
        <v>Yes</v>
      </c>
      <c r="I92" s="10">
        <v>5.6139999999999999</v>
      </c>
      <c r="J92" s="10">
        <v>4.3540000000000001</v>
      </c>
      <c r="K92" s="9" t="str">
        <f t="shared" si="18"/>
        <v>Yes</v>
      </c>
    </row>
    <row r="93" spans="1:11" x14ac:dyDescent="0.2">
      <c r="A93" s="81" t="s">
        <v>167</v>
      </c>
      <c r="B93" s="34" t="s">
        <v>250</v>
      </c>
      <c r="C93" s="80">
        <v>98.673789487999997</v>
      </c>
      <c r="D93" s="9" t="str">
        <f>IF($B93="N/A","N/A",IF(C93&gt;95,"Yes","No"))</f>
        <v>Yes</v>
      </c>
      <c r="E93" s="8">
        <v>97.722907848000006</v>
      </c>
      <c r="F93" s="9" t="str">
        <f>IF($B93="N/A","N/A",IF(E93&gt;95,"Yes","No"))</f>
        <v>Yes</v>
      </c>
      <c r="G93" s="8">
        <v>98.645817833999999</v>
      </c>
      <c r="H93" s="9" t="str">
        <f>IF($B93="N/A","N/A",IF(G93&gt;95,"Yes","No"))</f>
        <v>Yes</v>
      </c>
      <c r="I93" s="10">
        <v>-0.96399999999999997</v>
      </c>
      <c r="J93" s="10">
        <v>0.94440000000000002</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95.506649758999998</v>
      </c>
      <c r="D96" s="9" t="str">
        <f>IF($B96="N/A","N/A",IF(C96&gt;15,"No",IF(C96&lt;-15,"No","Yes")))</f>
        <v>N/A</v>
      </c>
      <c r="E96" s="8">
        <v>96.567865674999993</v>
      </c>
      <c r="F96" s="9" t="str">
        <f>IF($B96="N/A","N/A",IF(E96&gt;15,"No",IF(E96&lt;-15,"No","Yes")))</f>
        <v>N/A</v>
      </c>
      <c r="G96" s="8">
        <v>97.485001295000004</v>
      </c>
      <c r="H96" s="9" t="str">
        <f>IF($B96="N/A","N/A",IF(G96&gt;15,"No",IF(G96&lt;-15,"No","Yes")))</f>
        <v>N/A</v>
      </c>
      <c r="I96" s="10">
        <v>1.111</v>
      </c>
      <c r="J96" s="10">
        <v>0.94969999999999999</v>
      </c>
      <c r="K96" s="9" t="str">
        <f t="shared" si="18"/>
        <v>Yes</v>
      </c>
    </row>
    <row r="97" spans="1:11" x14ac:dyDescent="0.2">
      <c r="A97" s="81" t="s">
        <v>906</v>
      </c>
      <c r="B97" s="34" t="s">
        <v>217</v>
      </c>
      <c r="C97" s="80">
        <v>98.359797674999996</v>
      </c>
      <c r="D97" s="9" t="str">
        <f>IF($B97="N/A","N/A",IF(C97&gt;15,"No",IF(C97&lt;-15,"No","Yes")))</f>
        <v>N/A</v>
      </c>
      <c r="E97" s="8">
        <v>98.533186987999997</v>
      </c>
      <c r="F97" s="9" t="str">
        <f>IF($B97="N/A","N/A",IF(E97&gt;15,"No",IF(E97&lt;-15,"No","Yes")))</f>
        <v>N/A</v>
      </c>
      <c r="G97" s="8">
        <v>98.808632674999998</v>
      </c>
      <c r="H97" s="9" t="str">
        <f>IF($B97="N/A","N/A",IF(G97&gt;15,"No",IF(G97&lt;-15,"No","Yes")))</f>
        <v>N/A</v>
      </c>
      <c r="I97" s="10">
        <v>0.17630000000000001</v>
      </c>
      <c r="J97" s="10">
        <v>0.27950000000000003</v>
      </c>
      <c r="K97" s="9" t="str">
        <f t="shared" si="18"/>
        <v>Yes</v>
      </c>
    </row>
    <row r="98" spans="1:11" x14ac:dyDescent="0.2">
      <c r="A98" s="81" t="s">
        <v>43</v>
      </c>
      <c r="B98" s="34" t="s">
        <v>227</v>
      </c>
      <c r="C98" s="80">
        <v>98.540293282999997</v>
      </c>
      <c r="D98" s="9" t="str">
        <f>IF($B98="N/A","N/A",IF(C98&gt;100,"No",IF(C98&lt;98,"No","Yes")))</f>
        <v>Yes</v>
      </c>
      <c r="E98" s="8">
        <v>98.130025017999998</v>
      </c>
      <c r="F98" s="9" t="str">
        <f>IF($B98="N/A","N/A",IF(E98&gt;100,"No",IF(E98&lt;98,"No","Yes")))</f>
        <v>Yes</v>
      </c>
      <c r="G98" s="8">
        <v>98.687525550999993</v>
      </c>
      <c r="H98" s="9" t="str">
        <f>IF($B98="N/A","N/A",IF(G98&gt;100,"No",IF(G98&lt;98,"No","Yes")))</f>
        <v>Yes</v>
      </c>
      <c r="I98" s="10">
        <v>-0.41599999999999998</v>
      </c>
      <c r="J98" s="10">
        <v>0.56810000000000005</v>
      </c>
      <c r="K98" s="9" t="str">
        <f t="shared" si="18"/>
        <v>Yes</v>
      </c>
    </row>
    <row r="99" spans="1:11" x14ac:dyDescent="0.2">
      <c r="A99" s="81" t="s">
        <v>44</v>
      </c>
      <c r="B99" s="34" t="s">
        <v>217</v>
      </c>
      <c r="C99" s="80">
        <v>60.737742779000001</v>
      </c>
      <c r="D99" s="9" t="str">
        <f>IF($B99="N/A","N/A",IF(C99&gt;15,"No",IF(C99&lt;-15,"No","Yes")))</f>
        <v>N/A</v>
      </c>
      <c r="E99" s="8">
        <v>59.427114338000003</v>
      </c>
      <c r="F99" s="9" t="str">
        <f>IF($B99="N/A","N/A",IF(E99&gt;15,"No",IF(E99&lt;-15,"No","Yes")))</f>
        <v>N/A</v>
      </c>
      <c r="G99" s="8">
        <v>56.313515479000003</v>
      </c>
      <c r="H99" s="9" t="str">
        <f>IF($B99="N/A","N/A",IF(G99&gt;15,"No",IF(G99&lt;-15,"No","Yes")))</f>
        <v>N/A</v>
      </c>
      <c r="I99" s="10">
        <v>-2.16</v>
      </c>
      <c r="J99" s="10">
        <v>-5.24</v>
      </c>
      <c r="K99" s="9" t="str">
        <f t="shared" si="18"/>
        <v>Yes</v>
      </c>
    </row>
    <row r="100" spans="1:11" x14ac:dyDescent="0.2">
      <c r="A100" s="81" t="s">
        <v>45</v>
      </c>
      <c r="B100" s="34" t="s">
        <v>217</v>
      </c>
      <c r="C100" s="80">
        <v>37.068055354000002</v>
      </c>
      <c r="D100" s="9" t="str">
        <f>IF($B100="N/A","N/A",IF(C100&gt;15,"No",IF(C100&lt;-15,"No","Yes")))</f>
        <v>N/A</v>
      </c>
      <c r="E100" s="8">
        <v>39.724555131999999</v>
      </c>
      <c r="F100" s="9" t="str">
        <f>IF($B100="N/A","N/A",IF(E100&gt;15,"No",IF(E100&lt;-15,"No","Yes")))</f>
        <v>N/A</v>
      </c>
      <c r="G100" s="8">
        <v>42.220772064000002</v>
      </c>
      <c r="H100" s="9" t="str">
        <f>IF($B100="N/A","N/A",IF(G100&gt;15,"No",IF(G100&lt;-15,"No","Yes")))</f>
        <v>N/A</v>
      </c>
      <c r="I100" s="10">
        <v>7.1669999999999998</v>
      </c>
      <c r="J100" s="10">
        <v>6.2839999999999998</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98.534287543000005</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2.1942018671999999</v>
      </c>
      <c r="D103" s="9" t="str">
        <f>IF($B103="N/A","N/A",IF(C103&gt;15,"No",IF(C103&lt;-15,"No","Yes")))</f>
        <v>N/A</v>
      </c>
      <c r="E103" s="8">
        <v>0.84833052949999999</v>
      </c>
      <c r="F103" s="9" t="str">
        <f>IF($B103="N/A","N/A",IF(E103&gt;15,"No",IF(E103&lt;-15,"No","Yes")))</f>
        <v>N/A</v>
      </c>
      <c r="G103" s="8">
        <v>1.4657124571</v>
      </c>
      <c r="H103" s="9" t="str">
        <f>IF($B103="N/A","N/A",IF(G103&gt;15,"No",IF(G103&lt;-15,"No","Yes")))</f>
        <v>N/A</v>
      </c>
      <c r="I103" s="10">
        <v>-61.3</v>
      </c>
      <c r="J103" s="10">
        <v>72.78</v>
      </c>
      <c r="K103" s="9" t="str">
        <f t="shared" si="18"/>
        <v>No</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1" t="s">
        <v>907</v>
      </c>
      <c r="B107" s="34" t="s">
        <v>217</v>
      </c>
      <c r="C107" s="90">
        <v>75.814931814999994</v>
      </c>
      <c r="D107" s="9" t="str">
        <f t="shared" ref="D107:D130" si="19">IF($B107="N/A","N/A",IF(C107&gt;15,"No",IF(C107&lt;-15,"No","Yes")))</f>
        <v>N/A</v>
      </c>
      <c r="E107" s="9">
        <v>73.211474510000002</v>
      </c>
      <c r="F107" s="9" t="str">
        <f t="shared" ref="F107:F130" si="20">IF($B107="N/A","N/A",IF(E107&gt;15,"No",IF(E107&lt;-15,"No","Yes")))</f>
        <v>N/A</v>
      </c>
      <c r="G107" s="8">
        <v>71.656560708000001</v>
      </c>
      <c r="H107" s="9" t="str">
        <f t="shared" ref="H107:H130" si="21">IF($B107="N/A","N/A",IF(G107&gt;15,"No",IF(G107&lt;-15,"No","Yes")))</f>
        <v>N/A</v>
      </c>
      <c r="I107" s="10">
        <v>-3.43</v>
      </c>
      <c r="J107" s="10">
        <v>-2.12</v>
      </c>
      <c r="K107" s="9" t="str">
        <f t="shared" ref="K107:K130" si="22">IF(J107="Div by 0", "N/A", IF(J107="N/A","N/A", IF(J107&gt;30, "No", IF(J107&lt;-30, "No", "Yes"))))</f>
        <v>Yes</v>
      </c>
    </row>
    <row r="108" spans="1:11" x14ac:dyDescent="0.2">
      <c r="A108" s="81" t="s">
        <v>908</v>
      </c>
      <c r="B108" s="34" t="s">
        <v>217</v>
      </c>
      <c r="C108" s="90">
        <v>16.566568244999999</v>
      </c>
      <c r="D108" s="34" t="s">
        <v>217</v>
      </c>
      <c r="E108" s="9">
        <v>16.666842724999999</v>
      </c>
      <c r="F108" s="34" t="s">
        <v>217</v>
      </c>
      <c r="G108" s="8">
        <v>16.392547742000001</v>
      </c>
      <c r="H108" s="34" t="s">
        <v>217</v>
      </c>
      <c r="I108" s="10">
        <v>0.60529999999999995</v>
      </c>
      <c r="J108" s="10">
        <v>-1.65</v>
      </c>
      <c r="K108" s="9" t="str">
        <f t="shared" si="22"/>
        <v>Yes</v>
      </c>
    </row>
    <row r="109" spans="1:11" x14ac:dyDescent="0.2">
      <c r="A109" s="81" t="s">
        <v>909</v>
      </c>
      <c r="B109" s="34" t="s">
        <v>217</v>
      </c>
      <c r="C109" s="90">
        <v>12.314909359</v>
      </c>
      <c r="D109" s="9" t="str">
        <f t="shared" si="19"/>
        <v>N/A</v>
      </c>
      <c r="E109" s="9">
        <v>12.735825545000001</v>
      </c>
      <c r="F109" s="9" t="str">
        <f t="shared" si="20"/>
        <v>N/A</v>
      </c>
      <c r="G109" s="8">
        <v>12.465610919</v>
      </c>
      <c r="H109" s="9" t="str">
        <f t="shared" si="21"/>
        <v>N/A</v>
      </c>
      <c r="I109" s="10">
        <v>3.4180000000000001</v>
      </c>
      <c r="J109" s="10">
        <v>-2.12</v>
      </c>
      <c r="K109" s="9" t="str">
        <f t="shared" si="22"/>
        <v>Yes</v>
      </c>
    </row>
    <row r="110" spans="1:11" x14ac:dyDescent="0.2">
      <c r="A110" s="81" t="s">
        <v>910</v>
      </c>
      <c r="B110" s="34" t="s">
        <v>217</v>
      </c>
      <c r="C110" s="90">
        <v>0</v>
      </c>
      <c r="D110" s="9" t="str">
        <f t="shared" si="19"/>
        <v>N/A</v>
      </c>
      <c r="E110" s="9">
        <v>0</v>
      </c>
      <c r="F110" s="9" t="str">
        <f t="shared" si="20"/>
        <v>N/A</v>
      </c>
      <c r="G110" s="8">
        <v>0</v>
      </c>
      <c r="H110" s="9" t="str">
        <f t="shared" si="21"/>
        <v>N/A</v>
      </c>
      <c r="I110" s="10" t="s">
        <v>1743</v>
      </c>
      <c r="J110" s="10" t="s">
        <v>1743</v>
      </c>
      <c r="K110" s="9" t="str">
        <f t="shared" si="22"/>
        <v>N/A</v>
      </c>
    </row>
    <row r="111" spans="1:11" x14ac:dyDescent="0.2">
      <c r="A111" s="81" t="s">
        <v>911</v>
      </c>
      <c r="B111" s="34" t="s">
        <v>217</v>
      </c>
      <c r="C111" s="90">
        <v>0</v>
      </c>
      <c r="D111" s="9" t="str">
        <f t="shared" si="19"/>
        <v>N/A</v>
      </c>
      <c r="E111" s="9">
        <v>0</v>
      </c>
      <c r="F111" s="9" t="str">
        <f t="shared" si="20"/>
        <v>N/A</v>
      </c>
      <c r="G111" s="8">
        <v>1.8650519999999999E-4</v>
      </c>
      <c r="H111" s="9" t="str">
        <f t="shared" si="21"/>
        <v>N/A</v>
      </c>
      <c r="I111" s="10" t="s">
        <v>1743</v>
      </c>
      <c r="J111" s="10" t="s">
        <v>1743</v>
      </c>
      <c r="K111" s="9" t="str">
        <f t="shared" si="22"/>
        <v>N/A</v>
      </c>
    </row>
    <row r="112" spans="1:11" x14ac:dyDescent="0.2">
      <c r="A112" s="81" t="s">
        <v>912</v>
      </c>
      <c r="B112" s="34" t="s">
        <v>217</v>
      </c>
      <c r="C112" s="90">
        <v>0.91443802230000004</v>
      </c>
      <c r="D112" s="9" t="str">
        <f t="shared" si="19"/>
        <v>N/A</v>
      </c>
      <c r="E112" s="9">
        <v>0.82778653030000005</v>
      </c>
      <c r="F112" s="9" t="str">
        <f t="shared" si="20"/>
        <v>N/A</v>
      </c>
      <c r="G112" s="8">
        <v>0.81406894949999997</v>
      </c>
      <c r="H112" s="9" t="str">
        <f t="shared" si="21"/>
        <v>N/A</v>
      </c>
      <c r="I112" s="10">
        <v>-9.48</v>
      </c>
      <c r="J112" s="10">
        <v>-1.66</v>
      </c>
      <c r="K112" s="9" t="str">
        <f t="shared" si="22"/>
        <v>Yes</v>
      </c>
    </row>
    <row r="113" spans="1:11" x14ac:dyDescent="0.2">
      <c r="A113" s="81" t="s">
        <v>913</v>
      </c>
      <c r="B113" s="34" t="s">
        <v>217</v>
      </c>
      <c r="C113" s="90">
        <v>0</v>
      </c>
      <c r="D113" s="9" t="str">
        <f t="shared" si="19"/>
        <v>N/A</v>
      </c>
      <c r="E113" s="9">
        <v>0</v>
      </c>
      <c r="F113" s="9" t="str">
        <f t="shared" si="20"/>
        <v>N/A</v>
      </c>
      <c r="G113" s="8">
        <v>0</v>
      </c>
      <c r="H113" s="9" t="str">
        <f t="shared" si="21"/>
        <v>N/A</v>
      </c>
      <c r="I113" s="10" t="s">
        <v>1743</v>
      </c>
      <c r="J113" s="10" t="s">
        <v>1743</v>
      </c>
      <c r="K113" s="9" t="str">
        <f t="shared" si="22"/>
        <v>N/A</v>
      </c>
    </row>
    <row r="114" spans="1:11" x14ac:dyDescent="0.2">
      <c r="A114" s="81" t="s">
        <v>914</v>
      </c>
      <c r="B114" s="34" t="s">
        <v>217</v>
      </c>
      <c r="C114" s="90">
        <v>2.8085168600000002E-2</v>
      </c>
      <c r="D114" s="9" t="str">
        <f t="shared" si="19"/>
        <v>N/A</v>
      </c>
      <c r="E114" s="9">
        <v>0</v>
      </c>
      <c r="F114" s="9" t="str">
        <f t="shared" si="20"/>
        <v>N/A</v>
      </c>
      <c r="G114" s="8">
        <v>0</v>
      </c>
      <c r="H114" s="9" t="str">
        <f t="shared" si="21"/>
        <v>N/A</v>
      </c>
      <c r="I114" s="10">
        <v>-100</v>
      </c>
      <c r="J114" s="10" t="s">
        <v>1743</v>
      </c>
      <c r="K114" s="9" t="str">
        <f t="shared" si="22"/>
        <v>N/A</v>
      </c>
    </row>
    <row r="115" spans="1:11" x14ac:dyDescent="0.2">
      <c r="A115" s="81" t="s">
        <v>915</v>
      </c>
      <c r="B115" s="34" t="s">
        <v>217</v>
      </c>
      <c r="C115" s="90">
        <v>0.3388626246</v>
      </c>
      <c r="D115" s="9" t="str">
        <f t="shared" si="19"/>
        <v>N/A</v>
      </c>
      <c r="E115" s="9">
        <v>0.2966552334</v>
      </c>
      <c r="F115" s="9" t="str">
        <f t="shared" si="20"/>
        <v>N/A</v>
      </c>
      <c r="G115" s="8">
        <v>0.34028455680000003</v>
      </c>
      <c r="H115" s="9" t="str">
        <f t="shared" si="21"/>
        <v>N/A</v>
      </c>
      <c r="I115" s="10">
        <v>-12.5</v>
      </c>
      <c r="J115" s="10">
        <v>14.71</v>
      </c>
      <c r="K115" s="9" t="str">
        <f t="shared" si="22"/>
        <v>Yes</v>
      </c>
    </row>
    <row r="116" spans="1:11" x14ac:dyDescent="0.2">
      <c r="A116" s="81" t="s">
        <v>916</v>
      </c>
      <c r="B116" s="34" t="s">
        <v>217</v>
      </c>
      <c r="C116" s="90">
        <v>1.3215024087</v>
      </c>
      <c r="D116" s="9" t="str">
        <f t="shared" si="19"/>
        <v>N/A</v>
      </c>
      <c r="E116" s="9">
        <v>1.2304734808</v>
      </c>
      <c r="F116" s="9" t="str">
        <f t="shared" si="20"/>
        <v>N/A</v>
      </c>
      <c r="G116" s="8">
        <v>1.2595045523999999</v>
      </c>
      <c r="H116" s="9" t="str">
        <f t="shared" si="21"/>
        <v>N/A</v>
      </c>
      <c r="I116" s="10">
        <v>-6.89</v>
      </c>
      <c r="J116" s="10">
        <v>2.359</v>
      </c>
      <c r="K116" s="9" t="str">
        <f t="shared" si="22"/>
        <v>Yes</v>
      </c>
    </row>
    <row r="117" spans="1:11" x14ac:dyDescent="0.2">
      <c r="A117" s="81" t="s">
        <v>917</v>
      </c>
      <c r="B117" s="34" t="s">
        <v>217</v>
      </c>
      <c r="C117" s="90">
        <v>7.1868752399999999E-2</v>
      </c>
      <c r="D117" s="9" t="str">
        <f t="shared" si="19"/>
        <v>N/A</v>
      </c>
      <c r="E117" s="9">
        <v>6.9626296399999996E-2</v>
      </c>
      <c r="F117" s="9" t="str">
        <f t="shared" si="20"/>
        <v>N/A</v>
      </c>
      <c r="G117" s="8">
        <v>6.5230192000000006E-2</v>
      </c>
      <c r="H117" s="9" t="str">
        <f t="shared" si="21"/>
        <v>N/A</v>
      </c>
      <c r="I117" s="10">
        <v>-3.12</v>
      </c>
      <c r="J117" s="10">
        <v>-6.31</v>
      </c>
      <c r="K117" s="9" t="str">
        <f t="shared" si="22"/>
        <v>Yes</v>
      </c>
    </row>
    <row r="118" spans="1:11" x14ac:dyDescent="0.2">
      <c r="A118" s="81" t="s">
        <v>918</v>
      </c>
      <c r="B118" s="34" t="s">
        <v>217</v>
      </c>
      <c r="C118" s="90">
        <v>1.5769019102999999</v>
      </c>
      <c r="D118" s="9" t="str">
        <f t="shared" si="19"/>
        <v>N/A</v>
      </c>
      <c r="E118" s="9">
        <v>1.506475639</v>
      </c>
      <c r="F118" s="9" t="str">
        <f t="shared" si="20"/>
        <v>N/A</v>
      </c>
      <c r="G118" s="8">
        <v>1.447662067</v>
      </c>
      <c r="H118" s="9" t="str">
        <f t="shared" si="21"/>
        <v>N/A</v>
      </c>
      <c r="I118" s="10">
        <v>-4.47</v>
      </c>
      <c r="J118" s="10">
        <v>-3.9</v>
      </c>
      <c r="K118" s="9" t="str">
        <f t="shared" si="22"/>
        <v>Yes</v>
      </c>
    </row>
    <row r="119" spans="1:11" x14ac:dyDescent="0.2">
      <c r="A119" s="81" t="s">
        <v>919</v>
      </c>
      <c r="B119" s="34" t="s">
        <v>217</v>
      </c>
      <c r="C119" s="90">
        <v>7.6184999393000004</v>
      </c>
      <c r="D119" s="9" t="str">
        <f t="shared" si="19"/>
        <v>N/A</v>
      </c>
      <c r="E119" s="9">
        <v>10.121682764000001</v>
      </c>
      <c r="F119" s="9" t="str">
        <f t="shared" si="20"/>
        <v>N/A</v>
      </c>
      <c r="G119" s="8">
        <v>11.95089155</v>
      </c>
      <c r="H119" s="9" t="str">
        <f t="shared" si="21"/>
        <v>N/A</v>
      </c>
      <c r="I119" s="10">
        <v>32.86</v>
      </c>
      <c r="J119" s="10">
        <v>18.07</v>
      </c>
      <c r="K119" s="9" t="str">
        <f t="shared" si="22"/>
        <v>Yes</v>
      </c>
    </row>
    <row r="120" spans="1:11" x14ac:dyDescent="0.2">
      <c r="A120" s="81" t="s">
        <v>920</v>
      </c>
      <c r="B120" s="34" t="s">
        <v>217</v>
      </c>
      <c r="C120" s="90">
        <v>7.2612455090000001</v>
      </c>
      <c r="D120" s="9" t="str">
        <f t="shared" si="19"/>
        <v>N/A</v>
      </c>
      <c r="E120" s="9">
        <v>9.6014247678999993</v>
      </c>
      <c r="F120" s="9" t="str">
        <f t="shared" si="20"/>
        <v>N/A</v>
      </c>
      <c r="G120" s="8">
        <v>11.465208709000001</v>
      </c>
      <c r="H120" s="9" t="str">
        <f t="shared" si="21"/>
        <v>N/A</v>
      </c>
      <c r="I120" s="10">
        <v>32.229999999999997</v>
      </c>
      <c r="J120" s="10">
        <v>19.41</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0</v>
      </c>
      <c r="D123" s="9" t="str">
        <f t="shared" si="19"/>
        <v>N/A</v>
      </c>
      <c r="E123" s="9">
        <v>0.1020386447</v>
      </c>
      <c r="F123" s="9" t="str">
        <f t="shared" si="20"/>
        <v>N/A</v>
      </c>
      <c r="G123" s="8">
        <v>8.5967238400000007E-2</v>
      </c>
      <c r="H123" s="9" t="str">
        <f t="shared" si="21"/>
        <v>N/A</v>
      </c>
      <c r="I123" s="10" t="s">
        <v>1743</v>
      </c>
      <c r="J123" s="10">
        <v>-15.8</v>
      </c>
      <c r="K123" s="9" t="str">
        <f t="shared" si="22"/>
        <v>Yes</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0</v>
      </c>
      <c r="D125" s="9" t="str">
        <f t="shared" si="19"/>
        <v>N/A</v>
      </c>
      <c r="E125" s="9">
        <v>0</v>
      </c>
      <c r="F125" s="9" t="str">
        <f t="shared" si="20"/>
        <v>N/A</v>
      </c>
      <c r="G125" s="8">
        <v>0</v>
      </c>
      <c r="H125" s="9" t="str">
        <f t="shared" si="21"/>
        <v>N/A</v>
      </c>
      <c r="I125" s="10" t="s">
        <v>1743</v>
      </c>
      <c r="J125" s="10" t="s">
        <v>1743</v>
      </c>
      <c r="K125" s="9" t="str">
        <f t="shared" si="22"/>
        <v>N/A</v>
      </c>
    </row>
    <row r="126" spans="1:11" x14ac:dyDescent="0.2">
      <c r="A126" s="81" t="s">
        <v>926</v>
      </c>
      <c r="B126" s="34" t="s">
        <v>217</v>
      </c>
      <c r="C126" s="90">
        <v>0.24228787809999999</v>
      </c>
      <c r="D126" s="9" t="str">
        <f t="shared" si="19"/>
        <v>N/A</v>
      </c>
      <c r="E126" s="9">
        <v>0.26878736710000001</v>
      </c>
      <c r="F126" s="9" t="str">
        <f t="shared" si="20"/>
        <v>N/A</v>
      </c>
      <c r="G126" s="8">
        <v>0.2639194218</v>
      </c>
      <c r="H126" s="9" t="str">
        <f t="shared" si="21"/>
        <v>N/A</v>
      </c>
      <c r="I126" s="10">
        <v>10.94</v>
      </c>
      <c r="J126" s="10">
        <v>-1.81</v>
      </c>
      <c r="K126" s="9" t="str">
        <f t="shared" si="22"/>
        <v>Yes</v>
      </c>
    </row>
    <row r="127" spans="1:11" x14ac:dyDescent="0.2">
      <c r="A127" s="81" t="s">
        <v>927</v>
      </c>
      <c r="B127" s="34" t="s">
        <v>217</v>
      </c>
      <c r="C127" s="90">
        <v>3.8521168100000003E-2</v>
      </c>
      <c r="D127" s="9" t="str">
        <f t="shared" si="19"/>
        <v>N/A</v>
      </c>
      <c r="E127" s="9">
        <v>6.0116030799999998E-2</v>
      </c>
      <c r="F127" s="9" t="str">
        <f t="shared" si="20"/>
        <v>N/A</v>
      </c>
      <c r="G127" s="8">
        <v>5.4069021699999997E-2</v>
      </c>
      <c r="H127" s="9" t="str">
        <f t="shared" si="21"/>
        <v>N/A</v>
      </c>
      <c r="I127" s="10">
        <v>56.06</v>
      </c>
      <c r="J127" s="10">
        <v>-10.1</v>
      </c>
      <c r="K127" s="9" t="str">
        <f t="shared" si="22"/>
        <v>Yes</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7.6445384199999994E-2</v>
      </c>
      <c r="D130" s="9" t="str">
        <f t="shared" si="19"/>
        <v>N/A</v>
      </c>
      <c r="E130" s="9">
        <v>8.9315953899999995E-2</v>
      </c>
      <c r="F130" s="9" t="str">
        <f t="shared" si="20"/>
        <v>N/A</v>
      </c>
      <c r="G130" s="8">
        <v>8.1727159300000005E-2</v>
      </c>
      <c r="H130" s="9" t="str">
        <f t="shared" si="21"/>
        <v>N/A</v>
      </c>
      <c r="I130" s="10">
        <v>16.84</v>
      </c>
      <c r="J130" s="10">
        <v>-8.5</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3695449</v>
      </c>
      <c r="D6" s="9" t="str">
        <f>IF($B6="N/A","N/A",IF(C6&gt;15,"No",IF(C6&lt;-15,"No","Yes")))</f>
        <v>N/A</v>
      </c>
      <c r="E6" s="35">
        <v>3364438</v>
      </c>
      <c r="F6" s="9" t="str">
        <f>IF($B6="N/A","N/A",IF(E6&gt;15,"No",IF(E6&lt;-15,"No","Yes")))</f>
        <v>N/A</v>
      </c>
      <c r="G6" s="35">
        <v>1884589</v>
      </c>
      <c r="H6" s="9" t="str">
        <f>IF($B6="N/A","N/A",IF(G6&gt;15,"No",IF(G6&lt;-15,"No","Yes")))</f>
        <v>N/A</v>
      </c>
      <c r="I6" s="10">
        <v>-8.9600000000000009</v>
      </c>
      <c r="J6" s="10">
        <v>-44</v>
      </c>
      <c r="K6" s="9" t="str">
        <f t="shared" ref="K6:K13" si="0">IF(J6="Div by 0", "N/A", IF(J6="N/A","N/A", IF(J6&gt;30, "No", IF(J6&lt;-30, "No", "Yes"))))</f>
        <v>No</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23.643832996</v>
      </c>
      <c r="D9" s="9" t="str">
        <f t="shared" ref="D9:D17" si="1">IF($B9="N/A","N/A",IF(C9&gt;15,"No",IF(C9&lt;-15,"No","Yes")))</f>
        <v>N/A</v>
      </c>
      <c r="E9" s="36">
        <v>24.392132951000001</v>
      </c>
      <c r="F9" s="9" t="str">
        <f>IF($B9="N/A","N/A",IF(E9&gt;15,"No",IF(E9&lt;-15,"No","Yes")))</f>
        <v>N/A</v>
      </c>
      <c r="G9" s="36">
        <v>35.608059900999997</v>
      </c>
      <c r="H9" s="9" t="str">
        <f>IF($B9="N/A","N/A",IF(G9&gt;15,"No",IF(G9&lt;-15,"No","Yes")))</f>
        <v>N/A</v>
      </c>
      <c r="I9" s="10">
        <v>3.165</v>
      </c>
      <c r="J9" s="10">
        <v>45.98</v>
      </c>
      <c r="K9" s="9" t="str">
        <f t="shared" si="0"/>
        <v>No</v>
      </c>
    </row>
    <row r="10" spans="1:11" x14ac:dyDescent="0.2">
      <c r="A10" s="81" t="s">
        <v>16</v>
      </c>
      <c r="B10" s="34" t="s">
        <v>217</v>
      </c>
      <c r="C10" s="80">
        <v>1.0062647326</v>
      </c>
      <c r="D10" s="9" t="str">
        <f t="shared" si="1"/>
        <v>N/A</v>
      </c>
      <c r="E10" s="8">
        <v>1.1729150604</v>
      </c>
      <c r="F10" s="9" t="str">
        <f>IF($B10="N/A","N/A",IF(E10&gt;15,"No",IF(E10&lt;-15,"No","Yes")))</f>
        <v>N/A</v>
      </c>
      <c r="G10" s="8">
        <v>1.9567661702000001</v>
      </c>
      <c r="H10" s="9" t="str">
        <f>IF($B10="N/A","N/A",IF(G10&gt;15,"No",IF(G10&lt;-15,"No","Yes")))</f>
        <v>N/A</v>
      </c>
      <c r="I10" s="10">
        <v>16.559999999999999</v>
      </c>
      <c r="J10" s="10">
        <v>66.83</v>
      </c>
      <c r="K10" s="9" t="str">
        <f t="shared" si="0"/>
        <v>No</v>
      </c>
    </row>
    <row r="11" spans="1:11" x14ac:dyDescent="0.2">
      <c r="A11" s="81" t="s">
        <v>36</v>
      </c>
      <c r="B11" s="34" t="s">
        <v>217</v>
      </c>
      <c r="C11" s="80">
        <v>0</v>
      </c>
      <c r="D11" s="9" t="str">
        <f t="shared" si="1"/>
        <v>N/A</v>
      </c>
      <c r="E11" s="8">
        <v>0</v>
      </c>
      <c r="F11" s="9" t="str">
        <f>IF($B11="N/A","N/A",IF(E11&gt;15,"No",IF(E11&lt;-15,"No","Yes")))</f>
        <v>N/A</v>
      </c>
      <c r="G11" s="8">
        <v>0</v>
      </c>
      <c r="H11" s="9" t="str">
        <f>IF($B11="N/A","N/A",IF(G11&gt;15,"No",IF(G11&lt;-15,"No","Yes")))</f>
        <v>N/A</v>
      </c>
      <c r="I11" s="10" t="s">
        <v>1743</v>
      </c>
      <c r="J11" s="10" t="s">
        <v>1743</v>
      </c>
      <c r="K11" s="9" t="str">
        <f t="shared" si="0"/>
        <v>N/A</v>
      </c>
    </row>
    <row r="12" spans="1:11" x14ac:dyDescent="0.2">
      <c r="A12" s="81" t="s">
        <v>37</v>
      </c>
      <c r="B12" s="34" t="s">
        <v>217</v>
      </c>
      <c r="C12" s="80">
        <v>98.148148148000004</v>
      </c>
      <c r="D12" s="9" t="str">
        <f t="shared" si="1"/>
        <v>N/A</v>
      </c>
      <c r="E12" s="8">
        <v>100</v>
      </c>
      <c r="F12" s="9" t="str">
        <f>IF($B12="N/A","N/A",IF(E12&gt;15,"No",IF(E12&lt;-15,"No","Yes")))</f>
        <v>N/A</v>
      </c>
      <c r="G12" s="8">
        <v>100</v>
      </c>
      <c r="H12" s="9" t="str">
        <f>IF($B12="N/A","N/A",IF(G12&gt;15,"No",IF(G12&lt;-15,"No","Yes")))</f>
        <v>N/A</v>
      </c>
      <c r="I12" s="10">
        <v>1.887</v>
      </c>
      <c r="J12" s="10">
        <v>0</v>
      </c>
      <c r="K12" s="9" t="str">
        <f t="shared" si="0"/>
        <v>Yes</v>
      </c>
    </row>
    <row r="13" spans="1:11" x14ac:dyDescent="0.2">
      <c r="A13" s="81" t="s">
        <v>38</v>
      </c>
      <c r="B13" s="34" t="s">
        <v>217</v>
      </c>
      <c r="C13" s="80">
        <v>1.0315553561999999</v>
      </c>
      <c r="D13" s="9" t="str">
        <f t="shared" si="1"/>
        <v>N/A</v>
      </c>
      <c r="E13" s="8">
        <v>1.2087915120999999</v>
      </c>
      <c r="F13" s="9" t="str">
        <f>IF($B13="N/A","N/A",IF(E13&gt;15,"No",IF(E13&lt;-15,"No","Yes")))</f>
        <v>N/A</v>
      </c>
      <c r="G13" s="8">
        <v>2.0591630325999999</v>
      </c>
      <c r="H13" s="9" t="str">
        <f>IF($B13="N/A","N/A",IF(G13&gt;15,"No",IF(G13&lt;-15,"No","Yes")))</f>
        <v>N/A</v>
      </c>
      <c r="I13" s="10">
        <v>17.18</v>
      </c>
      <c r="J13" s="10">
        <v>70.349999999999994</v>
      </c>
      <c r="K13" s="9" t="str">
        <f t="shared" si="0"/>
        <v>No</v>
      </c>
    </row>
    <row r="14" spans="1:11" x14ac:dyDescent="0.2">
      <c r="A14" s="81" t="s">
        <v>676</v>
      </c>
      <c r="B14" s="34" t="s">
        <v>217</v>
      </c>
      <c r="C14" s="80">
        <v>60.112722431999998</v>
      </c>
      <c r="D14" s="9" t="str">
        <f t="shared" si="1"/>
        <v>N/A</v>
      </c>
      <c r="E14" s="8">
        <v>54.975957352000002</v>
      </c>
      <c r="F14" s="9" t="str">
        <f t="shared" ref="F14:F33" si="2">IF($B14="N/A","N/A",IF(E14&gt;15,"No",IF(E14&lt;-15,"No","Yes")))</f>
        <v>N/A</v>
      </c>
      <c r="G14" s="8">
        <v>35.429581728000002</v>
      </c>
      <c r="H14" s="9" t="str">
        <f t="shared" ref="H14:H33" si="3">IF($B14="N/A","N/A",IF(G14&gt;15,"No",IF(G14&lt;-15,"No","Yes")))</f>
        <v>N/A</v>
      </c>
      <c r="I14" s="10">
        <v>-8.5500000000000007</v>
      </c>
      <c r="J14" s="10">
        <v>-35.6</v>
      </c>
      <c r="K14" s="9" t="str">
        <f t="shared" ref="K14:K30" si="4">IF(J14="Div by 0", "N/A", IF(J14="N/A","N/A", IF(J14&gt;30, "No", IF(J14&lt;-30, "No", "Yes"))))</f>
        <v>No</v>
      </c>
    </row>
    <row r="15" spans="1:11" x14ac:dyDescent="0.2">
      <c r="A15" s="81" t="s">
        <v>677</v>
      </c>
      <c r="B15" s="34" t="s">
        <v>217</v>
      </c>
      <c r="C15" s="80">
        <v>1.9091320162000001</v>
      </c>
      <c r="D15" s="9" t="str">
        <f t="shared" si="1"/>
        <v>N/A</v>
      </c>
      <c r="E15" s="8">
        <v>1.7532497254999999</v>
      </c>
      <c r="F15" s="9" t="str">
        <f t="shared" si="2"/>
        <v>N/A</v>
      </c>
      <c r="G15" s="8">
        <v>0.89420027390000001</v>
      </c>
      <c r="H15" s="9" t="str">
        <f t="shared" si="3"/>
        <v>N/A</v>
      </c>
      <c r="I15" s="10">
        <v>-8.17</v>
      </c>
      <c r="J15" s="10">
        <v>-49</v>
      </c>
      <c r="K15" s="9" t="str">
        <f t="shared" si="4"/>
        <v>No</v>
      </c>
    </row>
    <row r="16" spans="1:11" x14ac:dyDescent="0.2">
      <c r="A16" s="81" t="s">
        <v>380</v>
      </c>
      <c r="B16" s="34" t="s">
        <v>217</v>
      </c>
      <c r="C16" s="80">
        <v>2.7268405002999998</v>
      </c>
      <c r="D16" s="9" t="str">
        <f t="shared" si="1"/>
        <v>N/A</v>
      </c>
      <c r="E16" s="8">
        <v>3.0942760723</v>
      </c>
      <c r="F16" s="9" t="str">
        <f t="shared" si="2"/>
        <v>N/A</v>
      </c>
      <c r="G16" s="8">
        <v>4.9828371066999999</v>
      </c>
      <c r="H16" s="9" t="str">
        <f t="shared" si="3"/>
        <v>N/A</v>
      </c>
      <c r="I16" s="10">
        <v>13.47</v>
      </c>
      <c r="J16" s="10">
        <v>61.03</v>
      </c>
      <c r="K16" s="9" t="str">
        <f t="shared" si="4"/>
        <v>No</v>
      </c>
    </row>
    <row r="17" spans="1:11" x14ac:dyDescent="0.2">
      <c r="A17" s="81" t="s">
        <v>381</v>
      </c>
      <c r="B17" s="34" t="s">
        <v>217</v>
      </c>
      <c r="C17" s="80">
        <v>2.6643311814000001</v>
      </c>
      <c r="D17" s="9" t="str">
        <f t="shared" si="1"/>
        <v>N/A</v>
      </c>
      <c r="E17" s="8">
        <v>3.3414495972</v>
      </c>
      <c r="F17" s="9" t="str">
        <f t="shared" si="2"/>
        <v>N/A</v>
      </c>
      <c r="G17" s="8">
        <v>5.9731326033999999</v>
      </c>
      <c r="H17" s="9" t="str">
        <f t="shared" si="3"/>
        <v>N/A</v>
      </c>
      <c r="I17" s="10">
        <v>25.41</v>
      </c>
      <c r="J17" s="10">
        <v>78.760000000000005</v>
      </c>
      <c r="K17" s="9" t="str">
        <f t="shared" si="4"/>
        <v>No</v>
      </c>
    </row>
    <row r="18" spans="1:11" x14ac:dyDescent="0.2">
      <c r="A18" s="81" t="s">
        <v>382</v>
      </c>
      <c r="B18" s="34" t="s">
        <v>217</v>
      </c>
      <c r="C18" s="80">
        <v>2.9225136000000001E-3</v>
      </c>
      <c r="D18" s="9" t="str">
        <f t="shared" ref="D18:D33" si="5">IF($B18="N/A","N/A",IF(C18&gt;15,"No",IF(C18&lt;-15,"No","Yes")))</f>
        <v>N/A</v>
      </c>
      <c r="E18" s="8">
        <v>1.5455776E-3</v>
      </c>
      <c r="F18" s="9" t="str">
        <f t="shared" si="2"/>
        <v>N/A</v>
      </c>
      <c r="G18" s="8">
        <v>2.122479E-4</v>
      </c>
      <c r="H18" s="9" t="str">
        <f t="shared" si="3"/>
        <v>N/A</v>
      </c>
      <c r="I18" s="10">
        <v>-47.1</v>
      </c>
      <c r="J18" s="10">
        <v>-86.3</v>
      </c>
      <c r="K18" s="9" t="str">
        <f t="shared" si="4"/>
        <v>No</v>
      </c>
    </row>
    <row r="19" spans="1:11" x14ac:dyDescent="0.2">
      <c r="A19" s="81" t="s">
        <v>383</v>
      </c>
      <c r="B19" s="34" t="s">
        <v>217</v>
      </c>
      <c r="C19" s="80">
        <v>19.679151302000001</v>
      </c>
      <c r="D19" s="9" t="str">
        <f t="shared" si="5"/>
        <v>N/A</v>
      </c>
      <c r="E19" s="8">
        <v>21.918995088999999</v>
      </c>
      <c r="F19" s="9" t="str">
        <f t="shared" si="2"/>
        <v>N/A</v>
      </c>
      <c r="G19" s="8">
        <v>28.183121094000001</v>
      </c>
      <c r="H19" s="9" t="str">
        <f t="shared" si="3"/>
        <v>N/A</v>
      </c>
      <c r="I19" s="10">
        <v>11.38</v>
      </c>
      <c r="J19" s="10">
        <v>28.58</v>
      </c>
      <c r="K19" s="9" t="str">
        <f t="shared" si="4"/>
        <v>Yes</v>
      </c>
    </row>
    <row r="20" spans="1:11" x14ac:dyDescent="0.2">
      <c r="A20" s="81" t="s">
        <v>385</v>
      </c>
      <c r="B20" s="34" t="s">
        <v>217</v>
      </c>
      <c r="C20" s="80">
        <v>0.1449891475</v>
      </c>
      <c r="D20" s="9" t="str">
        <f t="shared" si="5"/>
        <v>N/A</v>
      </c>
      <c r="E20" s="8">
        <v>7.3117709399999994E-2</v>
      </c>
      <c r="F20" s="9" t="str">
        <f t="shared" si="2"/>
        <v>N/A</v>
      </c>
      <c r="G20" s="8">
        <v>6.6751954899999993E-2</v>
      </c>
      <c r="H20" s="9" t="str">
        <f t="shared" si="3"/>
        <v>N/A</v>
      </c>
      <c r="I20" s="10">
        <v>-49.6</v>
      </c>
      <c r="J20" s="10">
        <v>-8.7100000000000009</v>
      </c>
      <c r="K20" s="9" t="str">
        <f t="shared" si="4"/>
        <v>Yes</v>
      </c>
    </row>
    <row r="21" spans="1:11" x14ac:dyDescent="0.2">
      <c r="A21" s="81" t="s">
        <v>386</v>
      </c>
      <c r="B21" s="34" t="s">
        <v>217</v>
      </c>
      <c r="C21" s="80">
        <v>5.6254869164999999</v>
      </c>
      <c r="D21" s="9" t="str">
        <f t="shared" si="5"/>
        <v>N/A</v>
      </c>
      <c r="E21" s="8">
        <v>7.2105653306999997</v>
      </c>
      <c r="F21" s="9" t="str">
        <f t="shared" si="2"/>
        <v>N/A</v>
      </c>
      <c r="G21" s="8">
        <v>12.531061148999999</v>
      </c>
      <c r="H21" s="9" t="str">
        <f t="shared" si="3"/>
        <v>N/A</v>
      </c>
      <c r="I21" s="10">
        <v>28.18</v>
      </c>
      <c r="J21" s="10">
        <v>73.790000000000006</v>
      </c>
      <c r="K21" s="9" t="str">
        <f t="shared" si="4"/>
        <v>No</v>
      </c>
    </row>
    <row r="22" spans="1:11" x14ac:dyDescent="0.2">
      <c r="A22" s="81" t="s">
        <v>387</v>
      </c>
      <c r="B22" s="34" t="s">
        <v>217</v>
      </c>
      <c r="C22" s="80">
        <v>4.4091800481999996</v>
      </c>
      <c r="D22" s="9" t="str">
        <f t="shared" si="5"/>
        <v>N/A</v>
      </c>
      <c r="E22" s="8">
        <v>4.5963991608999999</v>
      </c>
      <c r="F22" s="9" t="str">
        <f t="shared" si="2"/>
        <v>N/A</v>
      </c>
      <c r="G22" s="8">
        <v>8.4700165393999995</v>
      </c>
      <c r="H22" s="9" t="str">
        <f t="shared" si="3"/>
        <v>N/A</v>
      </c>
      <c r="I22" s="10">
        <v>4.2460000000000004</v>
      </c>
      <c r="J22" s="10">
        <v>84.28</v>
      </c>
      <c r="K22" s="9" t="str">
        <f t="shared" si="4"/>
        <v>No</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1.2988949E-3</v>
      </c>
      <c r="D25" s="9" t="str">
        <f t="shared" si="5"/>
        <v>N/A</v>
      </c>
      <c r="E25" s="8">
        <v>1.7239135E-3</v>
      </c>
      <c r="F25" s="9" t="str">
        <f t="shared" si="2"/>
        <v>N/A</v>
      </c>
      <c r="G25" s="8">
        <v>2.8122843000000001E-3</v>
      </c>
      <c r="H25" s="9" t="str">
        <f t="shared" si="3"/>
        <v>N/A</v>
      </c>
      <c r="I25" s="10">
        <v>32.72</v>
      </c>
      <c r="J25" s="10">
        <v>63.13</v>
      </c>
      <c r="K25" s="9" t="str">
        <f t="shared" si="4"/>
        <v>No</v>
      </c>
    </row>
    <row r="26" spans="1:11" x14ac:dyDescent="0.2">
      <c r="A26" s="81" t="s">
        <v>393</v>
      </c>
      <c r="B26" s="34" t="s">
        <v>217</v>
      </c>
      <c r="C26" s="80">
        <v>0.45231310190000001</v>
      </c>
      <c r="D26" s="9" t="str">
        <f t="shared" si="5"/>
        <v>N/A</v>
      </c>
      <c r="E26" s="8">
        <v>0.42417188249999999</v>
      </c>
      <c r="F26" s="9" t="str">
        <f t="shared" si="2"/>
        <v>N/A</v>
      </c>
      <c r="G26" s="8">
        <v>0.1502714916</v>
      </c>
      <c r="H26" s="9" t="str">
        <f t="shared" si="3"/>
        <v>N/A</v>
      </c>
      <c r="I26" s="10">
        <v>-6.22</v>
      </c>
      <c r="J26" s="10">
        <v>-64.599999999999994</v>
      </c>
      <c r="K26" s="9" t="str">
        <f t="shared" si="4"/>
        <v>No</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1.847380386</v>
      </c>
      <c r="D29" s="9" t="str">
        <f t="shared" si="5"/>
        <v>N/A</v>
      </c>
      <c r="E29" s="8">
        <v>2.3400044821999999</v>
      </c>
      <c r="F29" s="9" t="str">
        <f t="shared" si="2"/>
        <v>N/A</v>
      </c>
      <c r="G29" s="8">
        <v>2.9242450211</v>
      </c>
      <c r="H29" s="9" t="str">
        <f t="shared" si="3"/>
        <v>N/A</v>
      </c>
      <c r="I29" s="10">
        <v>26.67</v>
      </c>
      <c r="J29" s="10">
        <v>24.97</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99.994831481000006</v>
      </c>
      <c r="D31" s="9" t="str">
        <f t="shared" si="5"/>
        <v>N/A</v>
      </c>
      <c r="E31" s="8">
        <v>99.997443852000004</v>
      </c>
      <c r="F31" s="9" t="str">
        <f t="shared" si="2"/>
        <v>N/A</v>
      </c>
      <c r="G31" s="8">
        <v>99.996232599999999</v>
      </c>
      <c r="H31" s="9" t="str">
        <f t="shared" si="3"/>
        <v>N/A</v>
      </c>
      <c r="I31" s="10">
        <v>2.5999999999999999E-3</v>
      </c>
      <c r="J31" s="10">
        <v>-1E-3</v>
      </c>
      <c r="K31" s="9" t="str">
        <f t="shared" ref="K31:K43" si="6">IF(J31="Div by 0", "N/A", IF(J31="N/A","N/A", IF(J31&gt;30, "No", IF(J31&lt;-30, "No", "Yes"))))</f>
        <v>Yes</v>
      </c>
    </row>
    <row r="32" spans="1:11" x14ac:dyDescent="0.2">
      <c r="A32" s="81" t="s">
        <v>39</v>
      </c>
      <c r="B32" s="34" t="s">
        <v>271</v>
      </c>
      <c r="C32" s="80">
        <v>99.996075454999996</v>
      </c>
      <c r="D32" s="9" t="str">
        <f>IF($B32="N/A","N/A",IF(C32&gt;100,"No",IF(C32&lt;85,"No","Yes")))</f>
        <v>Yes</v>
      </c>
      <c r="E32" s="8">
        <v>99.998015640999995</v>
      </c>
      <c r="F32" s="9" t="str">
        <f>IF($B32="N/A","N/A",IF(E32&gt;100,"No",IF(E32&lt;85,"No","Yes")))</f>
        <v>Yes</v>
      </c>
      <c r="G32" s="8">
        <v>99.993708368</v>
      </c>
      <c r="H32" s="9" t="str">
        <f>IF($B32="N/A","N/A",IF(G32&gt;100,"No",IF(G32&lt;85,"No","Yes")))</f>
        <v>Yes</v>
      </c>
      <c r="I32" s="10">
        <v>1.9E-3</v>
      </c>
      <c r="J32" s="10">
        <v>-4.0000000000000001E-3</v>
      </c>
      <c r="K32" s="9" t="str">
        <f t="shared" si="6"/>
        <v>Yes</v>
      </c>
    </row>
    <row r="33" spans="1:11" x14ac:dyDescent="0.2">
      <c r="A33" s="81" t="s">
        <v>904</v>
      </c>
      <c r="B33" s="34" t="s">
        <v>217</v>
      </c>
      <c r="C33" s="80">
        <v>62.610134393999999</v>
      </c>
      <c r="D33" s="9" t="str">
        <f t="shared" si="5"/>
        <v>N/A</v>
      </c>
      <c r="E33" s="8">
        <v>61.845520325999999</v>
      </c>
      <c r="F33" s="9" t="str">
        <f t="shared" si="2"/>
        <v>N/A</v>
      </c>
      <c r="G33" s="8">
        <v>57.222960991000001</v>
      </c>
      <c r="H33" s="9" t="str">
        <f t="shared" si="3"/>
        <v>N/A</v>
      </c>
      <c r="I33" s="10">
        <v>-1.22</v>
      </c>
      <c r="J33" s="10">
        <v>-7.47</v>
      </c>
      <c r="K33" s="9" t="str">
        <f t="shared" si="6"/>
        <v>Yes</v>
      </c>
    </row>
    <row r="34" spans="1:11" x14ac:dyDescent="0.2">
      <c r="A34" s="81" t="s">
        <v>845</v>
      </c>
      <c r="B34" s="34" t="s">
        <v>272</v>
      </c>
      <c r="C34" s="80">
        <v>5.2359537547999997</v>
      </c>
      <c r="D34" s="9" t="str">
        <f>IF($B34="N/A","N/A",IF(C34&gt;25,"No",IF(C34&lt;5,"No","Yes")))</f>
        <v>Yes</v>
      </c>
      <c r="E34" s="8">
        <v>5.2137826244000003</v>
      </c>
      <c r="F34" s="9" t="str">
        <f>IF($B34="N/A","N/A",IF(E34&gt;25,"No",IF(E34&lt;5,"No","Yes")))</f>
        <v>Yes</v>
      </c>
      <c r="G34" s="8">
        <v>4.785308498</v>
      </c>
      <c r="H34" s="9" t="str">
        <f>IF($B34="N/A","N/A",IF(G34&gt;25,"No",IF(G34&lt;5,"No","Yes")))</f>
        <v>No</v>
      </c>
      <c r="I34" s="10">
        <v>-0.42299999999999999</v>
      </c>
      <c r="J34" s="10">
        <v>-8.2200000000000006</v>
      </c>
      <c r="K34" s="9" t="str">
        <f t="shared" si="6"/>
        <v>Yes</v>
      </c>
    </row>
    <row r="35" spans="1:11" x14ac:dyDescent="0.2">
      <c r="A35" s="81" t="s">
        <v>846</v>
      </c>
      <c r="B35" s="34" t="s">
        <v>273</v>
      </c>
      <c r="C35" s="80">
        <v>43.871659299999997</v>
      </c>
      <c r="D35" s="9" t="str">
        <f>IF($B35="N/A","N/A",IF(C35&gt;70,"No",IF(C35&lt;40,"No","Yes")))</f>
        <v>Yes</v>
      </c>
      <c r="E35" s="8">
        <v>42.189045616999998</v>
      </c>
      <c r="F35" s="9" t="str">
        <f>IF($B35="N/A","N/A",IF(E35&gt;70,"No",IF(E35&lt;40,"No","Yes")))</f>
        <v>Yes</v>
      </c>
      <c r="G35" s="8">
        <v>39.575000080000002</v>
      </c>
      <c r="H35" s="9" t="str">
        <f>IF($B35="N/A","N/A",IF(G35&gt;70,"No",IF(G35&lt;40,"No","Yes")))</f>
        <v>No</v>
      </c>
      <c r="I35" s="10">
        <v>-3.84</v>
      </c>
      <c r="J35" s="10">
        <v>-6.2</v>
      </c>
      <c r="K35" s="9" t="str">
        <f t="shared" si="6"/>
        <v>Yes</v>
      </c>
    </row>
    <row r="36" spans="1:11" x14ac:dyDescent="0.2">
      <c r="A36" s="81" t="s">
        <v>847</v>
      </c>
      <c r="B36" s="34" t="s">
        <v>274</v>
      </c>
      <c r="C36" s="80">
        <v>50.892305761000003</v>
      </c>
      <c r="D36" s="9" t="str">
        <f>IF($B36="N/A","N/A",IF(C36&gt;55,"No",IF(C36&lt;20,"No","Yes")))</f>
        <v>Yes</v>
      </c>
      <c r="E36" s="8">
        <v>52.597082587999999</v>
      </c>
      <c r="F36" s="9" t="str">
        <f>IF($B36="N/A","N/A",IF(E36&gt;55,"No",IF(E36&lt;20,"No","Yes")))</f>
        <v>Yes</v>
      </c>
      <c r="G36" s="8">
        <v>55.638152566999999</v>
      </c>
      <c r="H36" s="9" t="str">
        <f>IF($B36="N/A","N/A",IF(G36&gt;55,"No",IF(G36&lt;20,"No","Yes")))</f>
        <v>No</v>
      </c>
      <c r="I36" s="10">
        <v>3.35</v>
      </c>
      <c r="J36" s="10">
        <v>5.782</v>
      </c>
      <c r="K36" s="9" t="str">
        <f t="shared" si="6"/>
        <v>Yes</v>
      </c>
    </row>
    <row r="37" spans="1:11" x14ac:dyDescent="0.2">
      <c r="A37" s="81" t="s">
        <v>167</v>
      </c>
      <c r="B37" s="34" t="s">
        <v>250</v>
      </c>
      <c r="C37" s="80">
        <v>91.213895794999999</v>
      </c>
      <c r="D37" s="9" t="str">
        <f>IF($B37="N/A","N/A",IF(C37&gt;95,"Yes","No"))</f>
        <v>No</v>
      </c>
      <c r="E37" s="8">
        <v>89.927351908000006</v>
      </c>
      <c r="F37" s="9" t="str">
        <f>IF($B37="N/A","N/A",IF(E37&gt;95,"Yes","No"))</f>
        <v>No</v>
      </c>
      <c r="G37" s="8">
        <v>82.973688162000002</v>
      </c>
      <c r="H37" s="9" t="str">
        <f>IF($B37="N/A","N/A",IF(G37&gt;95,"Yes","No"))</f>
        <v>No</v>
      </c>
      <c r="I37" s="10">
        <v>-1.41</v>
      </c>
      <c r="J37" s="10">
        <v>-7.73</v>
      </c>
      <c r="K37" s="9" t="str">
        <f t="shared" si="6"/>
        <v>Yes</v>
      </c>
    </row>
    <row r="38" spans="1:11" x14ac:dyDescent="0.2">
      <c r="A38" s="81" t="s">
        <v>41</v>
      </c>
      <c r="B38" s="34" t="s">
        <v>217</v>
      </c>
      <c r="C38" s="8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1" t="s">
        <v>42</v>
      </c>
      <c r="B39" s="34" t="s">
        <v>217</v>
      </c>
      <c r="C39" s="8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1" t="s">
        <v>43</v>
      </c>
      <c r="B40" s="34" t="s">
        <v>227</v>
      </c>
      <c r="C40" s="80">
        <v>93.761538229999999</v>
      </c>
      <c r="D40" s="9" t="str">
        <f>IF($B40="N/A","N/A",IF(C40&gt;100,"No",IF(C40&lt;98,"No","Yes")))</f>
        <v>No</v>
      </c>
      <c r="E40" s="8">
        <v>92.782892027000003</v>
      </c>
      <c r="F40" s="9" t="str">
        <f>IF($B40="N/A","N/A",IF(E40&gt;100,"No",IF(E40&lt;98,"No","Yes")))</f>
        <v>No</v>
      </c>
      <c r="G40" s="8">
        <v>87.30247018</v>
      </c>
      <c r="H40" s="9" t="str">
        <f>IF($B40="N/A","N/A",IF(G40&gt;100,"No",IF(G40&lt;98,"No","Yes")))</f>
        <v>No</v>
      </c>
      <c r="I40" s="10">
        <v>-1.04</v>
      </c>
      <c r="J40" s="10">
        <v>-5.91</v>
      </c>
      <c r="K40" s="9" t="str">
        <f t="shared" si="6"/>
        <v>Yes</v>
      </c>
    </row>
    <row r="41" spans="1:11" x14ac:dyDescent="0.2">
      <c r="A41" s="81" t="s">
        <v>44</v>
      </c>
      <c r="B41" s="34" t="s">
        <v>217</v>
      </c>
      <c r="C41" s="80">
        <v>87.153442706999996</v>
      </c>
      <c r="D41" s="9" t="str">
        <f t="shared" si="7"/>
        <v>N/A</v>
      </c>
      <c r="E41" s="8">
        <v>84.542149361</v>
      </c>
      <c r="F41" s="9" t="str">
        <f t="shared" ref="F41:F47" si="8">IF($B41="N/A","N/A",IF(E41&gt;15,"No",IF(E41&lt;-15,"No","Yes")))</f>
        <v>N/A</v>
      </c>
      <c r="G41" s="8">
        <v>70.146631767000002</v>
      </c>
      <c r="H41" s="9" t="str">
        <f t="shared" ref="H41:H47" si="9">IF($B41="N/A","N/A",IF(G41&gt;15,"No",IF(G41&lt;-15,"No","Yes")))</f>
        <v>N/A</v>
      </c>
      <c r="I41" s="10">
        <v>-3</v>
      </c>
      <c r="J41" s="10">
        <v>-17</v>
      </c>
      <c r="K41" s="9" t="str">
        <f t="shared" si="6"/>
        <v>Yes</v>
      </c>
    </row>
    <row r="42" spans="1:11" x14ac:dyDescent="0.2">
      <c r="A42" s="81" t="s">
        <v>45</v>
      </c>
      <c r="B42" s="34" t="s">
        <v>217</v>
      </c>
      <c r="C42" s="80">
        <v>12.845073949</v>
      </c>
      <c r="D42" s="9" t="str">
        <f t="shared" si="7"/>
        <v>N/A</v>
      </c>
      <c r="E42" s="8">
        <v>15.452694551</v>
      </c>
      <c r="F42" s="9" t="str">
        <f t="shared" si="8"/>
        <v>N/A</v>
      </c>
      <c r="G42" s="8">
        <v>29.846269744000001</v>
      </c>
      <c r="H42" s="9" t="str">
        <f t="shared" si="9"/>
        <v>N/A</v>
      </c>
      <c r="I42" s="10">
        <v>20.3</v>
      </c>
      <c r="J42" s="10">
        <v>93.15</v>
      </c>
      <c r="K42" s="9" t="str">
        <f t="shared" si="6"/>
        <v>No</v>
      </c>
    </row>
    <row r="43" spans="1:11" x14ac:dyDescent="0.2">
      <c r="A43" s="81" t="s">
        <v>50</v>
      </c>
      <c r="B43" s="34" t="s">
        <v>217</v>
      </c>
      <c r="C43" s="80">
        <v>1.4833437000000001E-3</v>
      </c>
      <c r="D43" s="9" t="str">
        <f t="shared" si="7"/>
        <v>N/A</v>
      </c>
      <c r="E43" s="8">
        <v>5.1560872999999998E-3</v>
      </c>
      <c r="F43" s="9" t="str">
        <f t="shared" si="8"/>
        <v>N/A</v>
      </c>
      <c r="G43" s="8">
        <v>7.0984893E-3</v>
      </c>
      <c r="H43" s="9" t="str">
        <f t="shared" si="9"/>
        <v>N/A</v>
      </c>
      <c r="I43" s="10">
        <v>247.6</v>
      </c>
      <c r="J43" s="10">
        <v>37.67</v>
      </c>
      <c r="K43" s="9" t="str">
        <f t="shared" si="6"/>
        <v>No</v>
      </c>
    </row>
    <row r="44" spans="1:11" x14ac:dyDescent="0.2">
      <c r="A44" s="81" t="s">
        <v>907</v>
      </c>
      <c r="B44" s="34" t="s">
        <v>217</v>
      </c>
      <c r="C44" s="80">
        <v>89.985817690999994</v>
      </c>
      <c r="D44" s="9" t="str">
        <f t="shared" si="7"/>
        <v>N/A</v>
      </c>
      <c r="E44" s="8">
        <v>88.201476740000004</v>
      </c>
      <c r="F44" s="9" t="str">
        <f t="shared" si="8"/>
        <v>N/A</v>
      </c>
      <c r="G44" s="8">
        <v>79.018820548999997</v>
      </c>
      <c r="H44" s="9" t="str">
        <f t="shared" si="9"/>
        <v>N/A</v>
      </c>
      <c r="I44" s="10">
        <v>-1.98</v>
      </c>
      <c r="J44" s="10">
        <v>-10.4</v>
      </c>
      <c r="K44" s="9" t="str">
        <f>IF(J44="Div by 0", "N/A", IF(J44="N/A","N/A", IF(J44&gt;30, "No", IF(J44&lt;-30, "No", "Yes"))))</f>
        <v>Yes</v>
      </c>
    </row>
    <row r="45" spans="1:11" x14ac:dyDescent="0.2">
      <c r="A45" s="81" t="s">
        <v>908</v>
      </c>
      <c r="B45" s="34" t="s">
        <v>217</v>
      </c>
      <c r="C45" s="80">
        <v>10.013126957000001</v>
      </c>
      <c r="D45" s="9" t="str">
        <f t="shared" si="7"/>
        <v>N/A</v>
      </c>
      <c r="E45" s="8">
        <v>11.796799347</v>
      </c>
      <c r="F45" s="9" t="str">
        <f t="shared" si="8"/>
        <v>N/A</v>
      </c>
      <c r="G45" s="8">
        <v>20.978367166999998</v>
      </c>
      <c r="H45" s="9" t="str">
        <f t="shared" si="9"/>
        <v>N/A</v>
      </c>
      <c r="I45" s="10">
        <v>17.809999999999999</v>
      </c>
      <c r="J45" s="10">
        <v>77.83</v>
      </c>
      <c r="K45" s="9" t="str">
        <f>IF(J45="Div by 0", "N/A", IF(J45="N/A","N/A", IF(J45&gt;30, "No", IF(J45&lt;-30, "No", "Yes"))))</f>
        <v>No</v>
      </c>
    </row>
    <row r="46" spans="1:11" x14ac:dyDescent="0.2">
      <c r="A46" s="81" t="s">
        <v>931</v>
      </c>
      <c r="B46" s="34" t="s">
        <v>217</v>
      </c>
      <c r="C46" s="80">
        <v>2.9225136000000001E-3</v>
      </c>
      <c r="D46" s="9" t="str">
        <f t="shared" si="7"/>
        <v>N/A</v>
      </c>
      <c r="E46" s="8">
        <v>1.5455776E-3</v>
      </c>
      <c r="F46" s="9" t="str">
        <f t="shared" si="8"/>
        <v>N/A</v>
      </c>
      <c r="G46" s="8">
        <v>2.122479E-4</v>
      </c>
      <c r="H46" s="9" t="str">
        <f t="shared" si="9"/>
        <v>N/A</v>
      </c>
      <c r="I46" s="10">
        <v>-47.1</v>
      </c>
      <c r="J46" s="10">
        <v>-86.3</v>
      </c>
      <c r="K46" s="9" t="str">
        <f>IF(J46="Div by 0", "N/A", IF(J46="N/A","N/A", IF(J46&gt;30, "No", IF(J46&lt;-30, "No", "Yes"))))</f>
        <v>No</v>
      </c>
    </row>
    <row r="47" spans="1:11" x14ac:dyDescent="0.2">
      <c r="A47" s="81" t="s">
        <v>919</v>
      </c>
      <c r="B47" s="34" t="s">
        <v>217</v>
      </c>
      <c r="C47" s="80">
        <v>1.0553521000000001E-3</v>
      </c>
      <c r="D47" s="9" t="str">
        <f t="shared" si="7"/>
        <v>N/A</v>
      </c>
      <c r="E47" s="8">
        <v>1.7239135E-3</v>
      </c>
      <c r="F47" s="9" t="str">
        <f t="shared" si="8"/>
        <v>N/A</v>
      </c>
      <c r="G47" s="8">
        <v>2.8122843000000001E-3</v>
      </c>
      <c r="H47" s="9" t="str">
        <f t="shared" si="9"/>
        <v>N/A</v>
      </c>
      <c r="I47" s="10">
        <v>63.35</v>
      </c>
      <c r="J47" s="10">
        <v>63.13</v>
      </c>
      <c r="K47" s="9" t="str">
        <f>IF(J47="Div by 0", "N/A", IF(J47="N/A","N/A", IF(J47&gt;30, "No", IF(J47&lt;-30, "No", "Yes"))))</f>
        <v>No</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0</v>
      </c>
      <c r="F6" s="9" t="str">
        <f t="shared" ref="F6:F15" si="1">IF($B6="N/A","N/A",IF(E6&lt;0,"No","Yes"))</f>
        <v>N/A</v>
      </c>
      <c r="G6" s="79">
        <v>0</v>
      </c>
      <c r="H6" s="9" t="str">
        <f t="shared" ref="H6:H15" si="2">IF($B6="N/A","N/A",IF(G6&lt;0,"No","Yes"))</f>
        <v>N/A</v>
      </c>
      <c r="I6" s="10" t="s">
        <v>217</v>
      </c>
      <c r="J6" s="10" t="s">
        <v>1743</v>
      </c>
      <c r="K6" s="9" t="str">
        <f t="shared" ref="K6:K15" si="3">IF(J6="Div by 0", "N/A", IF(J6="N/A","N/A", IF(J6&gt;30, "No", IF(J6&lt;-30, "No", "Yes"))))</f>
        <v>N/A</v>
      </c>
    </row>
    <row r="7" spans="1:11" x14ac:dyDescent="0.2">
      <c r="A7" s="78" t="s">
        <v>445</v>
      </c>
      <c r="B7" s="5" t="s">
        <v>217</v>
      </c>
      <c r="C7" s="80" t="s">
        <v>217</v>
      </c>
      <c r="D7" s="9" t="str">
        <f t="shared" si="0"/>
        <v>N/A</v>
      </c>
      <c r="E7" s="80" t="s">
        <v>1743</v>
      </c>
      <c r="F7" s="9" t="str">
        <f t="shared" si="1"/>
        <v>N/A</v>
      </c>
      <c r="G7" s="80" t="s">
        <v>1743</v>
      </c>
      <c r="H7" s="9" t="str">
        <f t="shared" si="2"/>
        <v>N/A</v>
      </c>
      <c r="I7" s="10" t="s">
        <v>217</v>
      </c>
      <c r="J7" s="10" t="s">
        <v>1743</v>
      </c>
      <c r="K7" s="9" t="str">
        <f t="shared" si="3"/>
        <v>N/A</v>
      </c>
    </row>
    <row r="8" spans="1:11" x14ac:dyDescent="0.2">
      <c r="A8" s="78" t="s">
        <v>446</v>
      </c>
      <c r="B8" s="5" t="s">
        <v>217</v>
      </c>
      <c r="C8" s="80" t="s">
        <v>217</v>
      </c>
      <c r="D8" s="9" t="str">
        <f t="shared" si="0"/>
        <v>N/A</v>
      </c>
      <c r="E8" s="80" t="s">
        <v>1743</v>
      </c>
      <c r="F8" s="9" t="str">
        <f t="shared" si="1"/>
        <v>N/A</v>
      </c>
      <c r="G8" s="80" t="s">
        <v>1743</v>
      </c>
      <c r="H8" s="9" t="str">
        <f t="shared" si="2"/>
        <v>N/A</v>
      </c>
      <c r="I8" s="10" t="s">
        <v>217</v>
      </c>
      <c r="J8" s="10" t="s">
        <v>1743</v>
      </c>
      <c r="K8" s="9" t="str">
        <f t="shared" si="3"/>
        <v>N/A</v>
      </c>
    </row>
    <row r="9" spans="1:11" x14ac:dyDescent="0.2">
      <c r="A9" s="78" t="s">
        <v>447</v>
      </c>
      <c r="B9" s="5" t="s">
        <v>217</v>
      </c>
      <c r="C9" s="80" t="s">
        <v>217</v>
      </c>
      <c r="D9" s="9" t="str">
        <f t="shared" si="0"/>
        <v>N/A</v>
      </c>
      <c r="E9" s="80" t="s">
        <v>1743</v>
      </c>
      <c r="F9" s="9" t="str">
        <f t="shared" si="1"/>
        <v>N/A</v>
      </c>
      <c r="G9" s="80" t="s">
        <v>1743</v>
      </c>
      <c r="H9" s="9" t="str">
        <f t="shared" si="2"/>
        <v>N/A</v>
      </c>
      <c r="I9" s="10" t="s">
        <v>217</v>
      </c>
      <c r="J9" s="10" t="s">
        <v>1743</v>
      </c>
      <c r="K9" s="9" t="str">
        <f t="shared" si="3"/>
        <v>N/A</v>
      </c>
    </row>
    <row r="10" spans="1:11" x14ac:dyDescent="0.2">
      <c r="A10" s="78" t="s">
        <v>448</v>
      </c>
      <c r="B10" s="5" t="s">
        <v>217</v>
      </c>
      <c r="C10" s="80" t="s">
        <v>217</v>
      </c>
      <c r="D10" s="9" t="str">
        <f t="shared" si="0"/>
        <v>N/A</v>
      </c>
      <c r="E10" s="80" t="s">
        <v>1743</v>
      </c>
      <c r="F10" s="9" t="str">
        <f t="shared" si="1"/>
        <v>N/A</v>
      </c>
      <c r="G10" s="80" t="s">
        <v>1743</v>
      </c>
      <c r="H10" s="9" t="str">
        <f t="shared" si="2"/>
        <v>N/A</v>
      </c>
      <c r="I10" s="10" t="s">
        <v>217</v>
      </c>
      <c r="J10" s="10" t="s">
        <v>1743</v>
      </c>
      <c r="K10" s="9" t="str">
        <f t="shared" si="3"/>
        <v>N/A</v>
      </c>
    </row>
    <row r="11" spans="1:11" x14ac:dyDescent="0.2">
      <c r="A11" s="78" t="s">
        <v>1644</v>
      </c>
      <c r="B11" s="5" t="s">
        <v>217</v>
      </c>
      <c r="C11" s="80" t="s">
        <v>217</v>
      </c>
      <c r="D11" s="9" t="str">
        <f t="shared" si="0"/>
        <v>N/A</v>
      </c>
      <c r="E11" s="80" t="s">
        <v>1743</v>
      </c>
      <c r="F11" s="9" t="str">
        <f t="shared" si="1"/>
        <v>N/A</v>
      </c>
      <c r="G11" s="80" t="s">
        <v>1743</v>
      </c>
      <c r="H11" s="9" t="str">
        <f t="shared" si="2"/>
        <v>N/A</v>
      </c>
      <c r="I11" s="10" t="s">
        <v>217</v>
      </c>
      <c r="J11" s="10" t="s">
        <v>1743</v>
      </c>
      <c r="K11" s="9" t="str">
        <f t="shared" si="3"/>
        <v>N/A</v>
      </c>
    </row>
    <row r="12" spans="1:11" x14ac:dyDescent="0.2">
      <c r="A12" s="78" t="s">
        <v>16</v>
      </c>
      <c r="B12" s="5" t="s">
        <v>217</v>
      </c>
      <c r="C12" s="80" t="s">
        <v>217</v>
      </c>
      <c r="D12" s="9" t="str">
        <f t="shared" si="0"/>
        <v>N/A</v>
      </c>
      <c r="E12" s="80" t="s">
        <v>1743</v>
      </c>
      <c r="F12" s="9" t="str">
        <f t="shared" si="1"/>
        <v>N/A</v>
      </c>
      <c r="G12" s="80" t="s">
        <v>1743</v>
      </c>
      <c r="H12" s="9" t="str">
        <f t="shared" si="2"/>
        <v>N/A</v>
      </c>
      <c r="I12" s="10" t="s">
        <v>217</v>
      </c>
      <c r="J12" s="10" t="s">
        <v>1743</v>
      </c>
      <c r="K12" s="9" t="str">
        <f t="shared" si="3"/>
        <v>N/A</v>
      </c>
    </row>
    <row r="13" spans="1:11" x14ac:dyDescent="0.2">
      <c r="A13" s="78" t="s">
        <v>36</v>
      </c>
      <c r="B13" s="5" t="s">
        <v>217</v>
      </c>
      <c r="C13" s="80" t="s">
        <v>217</v>
      </c>
      <c r="D13" s="9" t="str">
        <f t="shared" si="0"/>
        <v>N/A</v>
      </c>
      <c r="E13" s="80" t="s">
        <v>1743</v>
      </c>
      <c r="F13" s="9" t="str">
        <f t="shared" si="1"/>
        <v>N/A</v>
      </c>
      <c r="G13" s="80" t="s">
        <v>1743</v>
      </c>
      <c r="H13" s="9" t="str">
        <f t="shared" si="2"/>
        <v>N/A</v>
      </c>
      <c r="I13" s="10" t="s">
        <v>217</v>
      </c>
      <c r="J13" s="10" t="s">
        <v>1743</v>
      </c>
      <c r="K13" s="9" t="str">
        <f t="shared" si="3"/>
        <v>N/A</v>
      </c>
    </row>
    <row r="14" spans="1:11" x14ac:dyDescent="0.2">
      <c r="A14" s="78" t="s">
        <v>37</v>
      </c>
      <c r="B14" s="5" t="s">
        <v>217</v>
      </c>
      <c r="C14" s="80" t="s">
        <v>217</v>
      </c>
      <c r="D14" s="9" t="str">
        <f t="shared" si="0"/>
        <v>N/A</v>
      </c>
      <c r="E14" s="80" t="s">
        <v>1743</v>
      </c>
      <c r="F14" s="9" t="str">
        <f t="shared" si="1"/>
        <v>N/A</v>
      </c>
      <c r="G14" s="80" t="s">
        <v>1743</v>
      </c>
      <c r="H14" s="9" t="str">
        <f t="shared" si="2"/>
        <v>N/A</v>
      </c>
      <c r="I14" s="10" t="s">
        <v>217</v>
      </c>
      <c r="J14" s="10" t="s">
        <v>1743</v>
      </c>
      <c r="K14" s="9" t="str">
        <f t="shared" si="3"/>
        <v>N/A</v>
      </c>
    </row>
    <row r="15" spans="1:11" x14ac:dyDescent="0.2">
      <c r="A15" s="78" t="s">
        <v>38</v>
      </c>
      <c r="B15" s="5" t="s">
        <v>217</v>
      </c>
      <c r="C15" s="80" t="s">
        <v>217</v>
      </c>
      <c r="D15" s="9" t="str">
        <f t="shared" si="0"/>
        <v>N/A</v>
      </c>
      <c r="E15" s="80" t="s">
        <v>1743</v>
      </c>
      <c r="F15" s="9" t="str">
        <f t="shared" si="1"/>
        <v>N/A</v>
      </c>
      <c r="G15" s="80" t="s">
        <v>1743</v>
      </c>
      <c r="H15" s="9" t="str">
        <f t="shared" si="2"/>
        <v>N/A</v>
      </c>
      <c r="I15" s="10" t="s">
        <v>217</v>
      </c>
      <c r="J15" s="10" t="s">
        <v>1743</v>
      </c>
      <c r="K15" s="9" t="str">
        <f t="shared" si="3"/>
        <v>N/A</v>
      </c>
    </row>
    <row r="16" spans="1:11" x14ac:dyDescent="0.2">
      <c r="A16" s="78" t="s">
        <v>377</v>
      </c>
      <c r="B16" s="5" t="s">
        <v>217</v>
      </c>
      <c r="C16" s="8" t="s">
        <v>217</v>
      </c>
      <c r="D16" s="9" t="str">
        <f t="shared" ref="D16:D41" si="4">IF($B16="N/A","N/A",IF(C16&lt;0,"No","Yes"))</f>
        <v>N/A</v>
      </c>
      <c r="E16" s="8" t="s">
        <v>1743</v>
      </c>
      <c r="F16" s="9" t="str">
        <f t="shared" ref="F16:F41" si="5">IF($B16="N/A","N/A",IF(E16&lt;0,"No","Yes"))</f>
        <v>N/A</v>
      </c>
      <c r="G16" s="8" t="s">
        <v>1743</v>
      </c>
      <c r="H16" s="9" t="str">
        <f t="shared" ref="H16:H41" si="6">IF($B16="N/A","N/A",IF(G16&lt;0,"No","Yes"))</f>
        <v>N/A</v>
      </c>
      <c r="I16" s="10" t="s">
        <v>217</v>
      </c>
      <c r="J16" s="10" t="s">
        <v>1743</v>
      </c>
      <c r="K16" s="9" t="str">
        <f t="shared" ref="K16:K41" si="7">IF(J16="Div by 0", "N/A", IF(J16="N/A","N/A", IF(J16&gt;30, "No", IF(J16&lt;-30, "No", "Yes"))))</f>
        <v>N/A</v>
      </c>
    </row>
    <row r="17" spans="1:11" x14ac:dyDescent="0.2">
      <c r="A17" s="78" t="s">
        <v>378</v>
      </c>
      <c r="B17" s="5" t="s">
        <v>217</v>
      </c>
      <c r="C17" s="8" t="s">
        <v>217</v>
      </c>
      <c r="D17" s="9" t="str">
        <f t="shared" si="4"/>
        <v>N/A</v>
      </c>
      <c r="E17" s="8" t="s">
        <v>1743</v>
      </c>
      <c r="F17" s="9" t="str">
        <f t="shared" si="5"/>
        <v>N/A</v>
      </c>
      <c r="G17" s="8" t="s">
        <v>1743</v>
      </c>
      <c r="H17" s="9" t="str">
        <f t="shared" si="6"/>
        <v>N/A</v>
      </c>
      <c r="I17" s="10" t="s">
        <v>217</v>
      </c>
      <c r="J17" s="10" t="s">
        <v>1743</v>
      </c>
      <c r="K17" s="9" t="str">
        <f t="shared" si="7"/>
        <v>N/A</v>
      </c>
    </row>
    <row r="18" spans="1:11" x14ac:dyDescent="0.2">
      <c r="A18" s="78" t="s">
        <v>379</v>
      </c>
      <c r="B18" s="5" t="s">
        <v>217</v>
      </c>
      <c r="C18" s="8" t="s">
        <v>217</v>
      </c>
      <c r="D18" s="9" t="str">
        <f t="shared" si="4"/>
        <v>N/A</v>
      </c>
      <c r="E18" s="8" t="s">
        <v>1743</v>
      </c>
      <c r="F18" s="9" t="str">
        <f t="shared" si="5"/>
        <v>N/A</v>
      </c>
      <c r="G18" s="8" t="s">
        <v>1743</v>
      </c>
      <c r="H18" s="9" t="str">
        <f t="shared" si="6"/>
        <v>N/A</v>
      </c>
      <c r="I18" s="10" t="s">
        <v>217</v>
      </c>
      <c r="J18" s="10" t="s">
        <v>1743</v>
      </c>
      <c r="K18" s="9" t="str">
        <f t="shared" si="7"/>
        <v>N/A</v>
      </c>
    </row>
    <row r="19" spans="1:11" x14ac:dyDescent="0.2">
      <c r="A19" s="78" t="s">
        <v>380</v>
      </c>
      <c r="B19" s="5" t="s">
        <v>217</v>
      </c>
      <c r="C19" s="8" t="s">
        <v>217</v>
      </c>
      <c r="D19" s="9" t="str">
        <f t="shared" si="4"/>
        <v>N/A</v>
      </c>
      <c r="E19" s="8" t="s">
        <v>1743</v>
      </c>
      <c r="F19" s="9" t="str">
        <f t="shared" si="5"/>
        <v>N/A</v>
      </c>
      <c r="G19" s="8" t="s">
        <v>1743</v>
      </c>
      <c r="H19" s="9" t="str">
        <f t="shared" si="6"/>
        <v>N/A</v>
      </c>
      <c r="I19" s="10" t="s">
        <v>217</v>
      </c>
      <c r="J19" s="10" t="s">
        <v>1743</v>
      </c>
      <c r="K19" s="9" t="str">
        <f t="shared" si="7"/>
        <v>N/A</v>
      </c>
    </row>
    <row r="20" spans="1:11" x14ac:dyDescent="0.2">
      <c r="A20" s="78" t="s">
        <v>381</v>
      </c>
      <c r="B20" s="5" t="s">
        <v>217</v>
      </c>
      <c r="C20" s="8" t="s">
        <v>217</v>
      </c>
      <c r="D20" s="9" t="str">
        <f t="shared" si="4"/>
        <v>N/A</v>
      </c>
      <c r="E20" s="8" t="s">
        <v>1743</v>
      </c>
      <c r="F20" s="9" t="str">
        <f t="shared" si="5"/>
        <v>N/A</v>
      </c>
      <c r="G20" s="8" t="s">
        <v>1743</v>
      </c>
      <c r="H20" s="9" t="str">
        <f t="shared" si="6"/>
        <v>N/A</v>
      </c>
      <c r="I20" s="10" t="s">
        <v>217</v>
      </c>
      <c r="J20" s="10" t="s">
        <v>1743</v>
      </c>
      <c r="K20" s="9" t="str">
        <f t="shared" si="7"/>
        <v>N/A</v>
      </c>
    </row>
    <row r="21" spans="1:11" x14ac:dyDescent="0.2">
      <c r="A21" s="78" t="s">
        <v>382</v>
      </c>
      <c r="B21" s="5" t="s">
        <v>217</v>
      </c>
      <c r="C21" s="8" t="s">
        <v>217</v>
      </c>
      <c r="D21" s="9" t="str">
        <f t="shared" si="4"/>
        <v>N/A</v>
      </c>
      <c r="E21" s="8" t="s">
        <v>1743</v>
      </c>
      <c r="F21" s="9" t="str">
        <f t="shared" si="5"/>
        <v>N/A</v>
      </c>
      <c r="G21" s="8" t="s">
        <v>1743</v>
      </c>
      <c r="H21" s="9" t="str">
        <f t="shared" si="6"/>
        <v>N/A</v>
      </c>
      <c r="I21" s="10" t="s">
        <v>217</v>
      </c>
      <c r="J21" s="10" t="s">
        <v>1743</v>
      </c>
      <c r="K21" s="9" t="str">
        <f t="shared" si="7"/>
        <v>N/A</v>
      </c>
    </row>
    <row r="22" spans="1:11" x14ac:dyDescent="0.2">
      <c r="A22" s="78" t="s">
        <v>383</v>
      </c>
      <c r="B22" s="5" t="s">
        <v>217</v>
      </c>
      <c r="C22" s="8" t="s">
        <v>217</v>
      </c>
      <c r="D22" s="9" t="str">
        <f t="shared" si="4"/>
        <v>N/A</v>
      </c>
      <c r="E22" s="8" t="s">
        <v>1743</v>
      </c>
      <c r="F22" s="9" t="str">
        <f t="shared" si="5"/>
        <v>N/A</v>
      </c>
      <c r="G22" s="8" t="s">
        <v>1743</v>
      </c>
      <c r="H22" s="9" t="str">
        <f t="shared" si="6"/>
        <v>N/A</v>
      </c>
      <c r="I22" s="10" t="s">
        <v>217</v>
      </c>
      <c r="J22" s="10" t="s">
        <v>1743</v>
      </c>
      <c r="K22" s="9" t="str">
        <f t="shared" si="7"/>
        <v>N/A</v>
      </c>
    </row>
    <row r="23" spans="1:11" x14ac:dyDescent="0.2">
      <c r="A23" s="78" t="s">
        <v>384</v>
      </c>
      <c r="B23" s="5" t="s">
        <v>217</v>
      </c>
      <c r="C23" s="8" t="s">
        <v>217</v>
      </c>
      <c r="D23" s="9" t="str">
        <f t="shared" si="4"/>
        <v>N/A</v>
      </c>
      <c r="E23" s="8" t="s">
        <v>1743</v>
      </c>
      <c r="F23" s="9" t="str">
        <f t="shared" si="5"/>
        <v>N/A</v>
      </c>
      <c r="G23" s="8" t="s">
        <v>1743</v>
      </c>
      <c r="H23" s="9" t="str">
        <f t="shared" si="6"/>
        <v>N/A</v>
      </c>
      <c r="I23" s="10" t="s">
        <v>217</v>
      </c>
      <c r="J23" s="10" t="s">
        <v>1743</v>
      </c>
      <c r="K23" s="9" t="str">
        <f t="shared" si="7"/>
        <v>N/A</v>
      </c>
    </row>
    <row r="24" spans="1:11" x14ac:dyDescent="0.2">
      <c r="A24" s="78" t="s">
        <v>385</v>
      </c>
      <c r="B24" s="5" t="s">
        <v>217</v>
      </c>
      <c r="C24" s="8" t="s">
        <v>217</v>
      </c>
      <c r="D24" s="9" t="str">
        <f t="shared" si="4"/>
        <v>N/A</v>
      </c>
      <c r="E24" s="8" t="s">
        <v>1743</v>
      </c>
      <c r="F24" s="9" t="str">
        <f t="shared" si="5"/>
        <v>N/A</v>
      </c>
      <c r="G24" s="8" t="s">
        <v>1743</v>
      </c>
      <c r="H24" s="9" t="str">
        <f t="shared" si="6"/>
        <v>N/A</v>
      </c>
      <c r="I24" s="10" t="s">
        <v>217</v>
      </c>
      <c r="J24" s="10" t="s">
        <v>1743</v>
      </c>
      <c r="K24" s="9" t="str">
        <f t="shared" si="7"/>
        <v>N/A</v>
      </c>
    </row>
    <row r="25" spans="1:11" x14ac:dyDescent="0.2">
      <c r="A25" s="78" t="s">
        <v>386</v>
      </c>
      <c r="B25" s="5" t="s">
        <v>217</v>
      </c>
      <c r="C25" s="8" t="s">
        <v>217</v>
      </c>
      <c r="D25" s="9" t="str">
        <f t="shared" si="4"/>
        <v>N/A</v>
      </c>
      <c r="E25" s="8" t="s">
        <v>1743</v>
      </c>
      <c r="F25" s="9" t="str">
        <f t="shared" si="5"/>
        <v>N/A</v>
      </c>
      <c r="G25" s="8" t="s">
        <v>1743</v>
      </c>
      <c r="H25" s="9" t="str">
        <f t="shared" si="6"/>
        <v>N/A</v>
      </c>
      <c r="I25" s="10" t="s">
        <v>217</v>
      </c>
      <c r="J25" s="10" t="s">
        <v>1743</v>
      </c>
      <c r="K25" s="9" t="str">
        <f t="shared" si="7"/>
        <v>N/A</v>
      </c>
    </row>
    <row r="26" spans="1:11" x14ac:dyDescent="0.2">
      <c r="A26" s="78" t="s">
        <v>387</v>
      </c>
      <c r="B26" s="5" t="s">
        <v>217</v>
      </c>
      <c r="C26" s="8" t="s">
        <v>217</v>
      </c>
      <c r="D26" s="9" t="str">
        <f t="shared" si="4"/>
        <v>N/A</v>
      </c>
      <c r="E26" s="8" t="s">
        <v>1743</v>
      </c>
      <c r="F26" s="9" t="str">
        <f t="shared" si="5"/>
        <v>N/A</v>
      </c>
      <c r="G26" s="8" t="s">
        <v>1743</v>
      </c>
      <c r="H26" s="9" t="str">
        <f t="shared" si="6"/>
        <v>N/A</v>
      </c>
      <c r="I26" s="10" t="s">
        <v>217</v>
      </c>
      <c r="J26" s="10" t="s">
        <v>1743</v>
      </c>
      <c r="K26" s="9" t="str">
        <f t="shared" si="7"/>
        <v>N/A</v>
      </c>
    </row>
    <row r="27" spans="1:11" x14ac:dyDescent="0.2">
      <c r="A27" s="78" t="s">
        <v>388</v>
      </c>
      <c r="B27" s="5" t="s">
        <v>217</v>
      </c>
      <c r="C27" s="8" t="s">
        <v>217</v>
      </c>
      <c r="D27" s="9" t="str">
        <f t="shared" si="4"/>
        <v>N/A</v>
      </c>
      <c r="E27" s="8" t="s">
        <v>1743</v>
      </c>
      <c r="F27" s="9" t="str">
        <f t="shared" si="5"/>
        <v>N/A</v>
      </c>
      <c r="G27" s="8" t="s">
        <v>1743</v>
      </c>
      <c r="H27" s="9" t="str">
        <f t="shared" si="6"/>
        <v>N/A</v>
      </c>
      <c r="I27" s="10" t="s">
        <v>217</v>
      </c>
      <c r="J27" s="10" t="s">
        <v>1743</v>
      </c>
      <c r="K27" s="9" t="str">
        <f t="shared" si="7"/>
        <v>N/A</v>
      </c>
    </row>
    <row r="28" spans="1:11" x14ac:dyDescent="0.2">
      <c r="A28" s="78" t="s">
        <v>389</v>
      </c>
      <c r="B28" s="5" t="s">
        <v>217</v>
      </c>
      <c r="C28" s="8" t="s">
        <v>217</v>
      </c>
      <c r="D28" s="9" t="str">
        <f t="shared" si="4"/>
        <v>N/A</v>
      </c>
      <c r="E28" s="8" t="s">
        <v>1743</v>
      </c>
      <c r="F28" s="9" t="str">
        <f t="shared" si="5"/>
        <v>N/A</v>
      </c>
      <c r="G28" s="8" t="s">
        <v>1743</v>
      </c>
      <c r="H28" s="9" t="str">
        <f t="shared" si="6"/>
        <v>N/A</v>
      </c>
      <c r="I28" s="10" t="s">
        <v>217</v>
      </c>
      <c r="J28" s="10" t="s">
        <v>1743</v>
      </c>
      <c r="K28" s="9" t="str">
        <f t="shared" si="7"/>
        <v>N/A</v>
      </c>
    </row>
    <row r="29" spans="1:11" x14ac:dyDescent="0.2">
      <c r="A29" s="78" t="s">
        <v>390</v>
      </c>
      <c r="B29" s="5" t="s">
        <v>217</v>
      </c>
      <c r="C29" s="8" t="s">
        <v>217</v>
      </c>
      <c r="D29" s="9" t="str">
        <f t="shared" si="4"/>
        <v>N/A</v>
      </c>
      <c r="E29" s="8" t="s">
        <v>1743</v>
      </c>
      <c r="F29" s="9" t="str">
        <f t="shared" si="5"/>
        <v>N/A</v>
      </c>
      <c r="G29" s="8" t="s">
        <v>1743</v>
      </c>
      <c r="H29" s="9" t="str">
        <f t="shared" si="6"/>
        <v>N/A</v>
      </c>
      <c r="I29" s="10" t="s">
        <v>217</v>
      </c>
      <c r="J29" s="10" t="s">
        <v>1743</v>
      </c>
      <c r="K29" s="9" t="str">
        <f t="shared" si="7"/>
        <v>N/A</v>
      </c>
    </row>
    <row r="30" spans="1:11" x14ac:dyDescent="0.2">
      <c r="A30" s="78" t="s">
        <v>391</v>
      </c>
      <c r="B30" s="5" t="s">
        <v>217</v>
      </c>
      <c r="C30" s="8" t="s">
        <v>217</v>
      </c>
      <c r="D30" s="9" t="str">
        <f t="shared" si="4"/>
        <v>N/A</v>
      </c>
      <c r="E30" s="8" t="s">
        <v>1743</v>
      </c>
      <c r="F30" s="9" t="str">
        <f t="shared" si="5"/>
        <v>N/A</v>
      </c>
      <c r="G30" s="8" t="s">
        <v>1743</v>
      </c>
      <c r="H30" s="9" t="str">
        <f t="shared" si="6"/>
        <v>N/A</v>
      </c>
      <c r="I30" s="10" t="s">
        <v>217</v>
      </c>
      <c r="J30" s="10" t="s">
        <v>1743</v>
      </c>
      <c r="K30" s="9" t="str">
        <f t="shared" si="7"/>
        <v>N/A</v>
      </c>
    </row>
    <row r="31" spans="1:11" x14ac:dyDescent="0.2">
      <c r="A31" s="78" t="s">
        <v>392</v>
      </c>
      <c r="B31" s="5" t="s">
        <v>217</v>
      </c>
      <c r="C31" s="8" t="s">
        <v>217</v>
      </c>
      <c r="D31" s="9" t="str">
        <f t="shared" si="4"/>
        <v>N/A</v>
      </c>
      <c r="E31" s="8" t="s">
        <v>1743</v>
      </c>
      <c r="F31" s="9" t="str">
        <f t="shared" si="5"/>
        <v>N/A</v>
      </c>
      <c r="G31" s="8" t="s">
        <v>1743</v>
      </c>
      <c r="H31" s="9" t="str">
        <f t="shared" si="6"/>
        <v>N/A</v>
      </c>
      <c r="I31" s="10" t="s">
        <v>217</v>
      </c>
      <c r="J31" s="10" t="s">
        <v>1743</v>
      </c>
      <c r="K31" s="9" t="str">
        <f t="shared" si="7"/>
        <v>N/A</v>
      </c>
    </row>
    <row r="32" spans="1:11" x14ac:dyDescent="0.2">
      <c r="A32" s="78" t="s">
        <v>393</v>
      </c>
      <c r="B32" s="5" t="s">
        <v>217</v>
      </c>
      <c r="C32" s="8" t="s">
        <v>217</v>
      </c>
      <c r="D32" s="9" t="str">
        <f t="shared" si="4"/>
        <v>N/A</v>
      </c>
      <c r="E32" s="8" t="s">
        <v>1743</v>
      </c>
      <c r="F32" s="9" t="str">
        <f t="shared" si="5"/>
        <v>N/A</v>
      </c>
      <c r="G32" s="8" t="s">
        <v>1743</v>
      </c>
      <c r="H32" s="9" t="str">
        <f t="shared" si="6"/>
        <v>N/A</v>
      </c>
      <c r="I32" s="10" t="s">
        <v>217</v>
      </c>
      <c r="J32" s="10" t="s">
        <v>1743</v>
      </c>
      <c r="K32" s="9" t="str">
        <f t="shared" si="7"/>
        <v>N/A</v>
      </c>
    </row>
    <row r="33" spans="1:11" x14ac:dyDescent="0.2">
      <c r="A33" s="78" t="s">
        <v>394</v>
      </c>
      <c r="B33" s="5" t="s">
        <v>217</v>
      </c>
      <c r="C33" s="8" t="s">
        <v>217</v>
      </c>
      <c r="D33" s="9" t="str">
        <f t="shared" si="4"/>
        <v>N/A</v>
      </c>
      <c r="E33" s="8" t="s">
        <v>1743</v>
      </c>
      <c r="F33" s="9" t="str">
        <f t="shared" si="5"/>
        <v>N/A</v>
      </c>
      <c r="G33" s="8" t="s">
        <v>1743</v>
      </c>
      <c r="H33" s="9" t="str">
        <f t="shared" si="6"/>
        <v>N/A</v>
      </c>
      <c r="I33" s="10" t="s">
        <v>217</v>
      </c>
      <c r="J33" s="10" t="s">
        <v>1743</v>
      </c>
      <c r="K33" s="9" t="str">
        <f t="shared" si="7"/>
        <v>N/A</v>
      </c>
    </row>
    <row r="34" spans="1:11" x14ac:dyDescent="0.2">
      <c r="A34" s="78" t="s">
        <v>395</v>
      </c>
      <c r="B34" s="5" t="s">
        <v>217</v>
      </c>
      <c r="C34" s="8" t="s">
        <v>217</v>
      </c>
      <c r="D34" s="9" t="str">
        <f t="shared" si="4"/>
        <v>N/A</v>
      </c>
      <c r="E34" s="8" t="s">
        <v>1743</v>
      </c>
      <c r="F34" s="9" t="str">
        <f t="shared" si="5"/>
        <v>N/A</v>
      </c>
      <c r="G34" s="8" t="s">
        <v>1743</v>
      </c>
      <c r="H34" s="9" t="str">
        <f t="shared" si="6"/>
        <v>N/A</v>
      </c>
      <c r="I34" s="10" t="s">
        <v>217</v>
      </c>
      <c r="J34" s="10" t="s">
        <v>1743</v>
      </c>
      <c r="K34" s="9" t="str">
        <f t="shared" si="7"/>
        <v>N/A</v>
      </c>
    </row>
    <row r="35" spans="1:11" x14ac:dyDescent="0.2">
      <c r="A35" s="78" t="s">
        <v>396</v>
      </c>
      <c r="B35" s="5" t="s">
        <v>217</v>
      </c>
      <c r="C35" s="8" t="s">
        <v>217</v>
      </c>
      <c r="D35" s="9" t="str">
        <f t="shared" si="4"/>
        <v>N/A</v>
      </c>
      <c r="E35" s="8" t="s">
        <v>1743</v>
      </c>
      <c r="F35" s="9" t="str">
        <f t="shared" si="5"/>
        <v>N/A</v>
      </c>
      <c r="G35" s="8" t="s">
        <v>1743</v>
      </c>
      <c r="H35" s="9" t="str">
        <f t="shared" si="6"/>
        <v>N/A</v>
      </c>
      <c r="I35" s="10" t="s">
        <v>217</v>
      </c>
      <c r="J35" s="10" t="s">
        <v>1743</v>
      </c>
      <c r="K35" s="9" t="str">
        <f t="shared" si="7"/>
        <v>N/A</v>
      </c>
    </row>
    <row r="36" spans="1:11" x14ac:dyDescent="0.2">
      <c r="A36" s="78" t="s">
        <v>397</v>
      </c>
      <c r="B36" s="5" t="s">
        <v>217</v>
      </c>
      <c r="C36" s="8" t="s">
        <v>217</v>
      </c>
      <c r="D36" s="9" t="str">
        <f t="shared" si="4"/>
        <v>N/A</v>
      </c>
      <c r="E36" s="8" t="s">
        <v>1743</v>
      </c>
      <c r="F36" s="9" t="str">
        <f t="shared" si="5"/>
        <v>N/A</v>
      </c>
      <c r="G36" s="8" t="s">
        <v>1743</v>
      </c>
      <c r="H36" s="9" t="str">
        <f t="shared" si="6"/>
        <v>N/A</v>
      </c>
      <c r="I36" s="10" t="s">
        <v>217</v>
      </c>
      <c r="J36" s="10" t="s">
        <v>1743</v>
      </c>
      <c r="K36" s="9" t="str">
        <f t="shared" si="7"/>
        <v>N/A</v>
      </c>
    </row>
    <row r="37" spans="1:11" x14ac:dyDescent="0.2">
      <c r="A37" s="78" t="s">
        <v>398</v>
      </c>
      <c r="B37" s="5" t="s">
        <v>217</v>
      </c>
      <c r="C37" s="8" t="s">
        <v>217</v>
      </c>
      <c r="D37" s="9" t="str">
        <f t="shared" si="4"/>
        <v>N/A</v>
      </c>
      <c r="E37" s="8" t="s">
        <v>1743</v>
      </c>
      <c r="F37" s="9" t="str">
        <f t="shared" si="5"/>
        <v>N/A</v>
      </c>
      <c r="G37" s="8" t="s">
        <v>1743</v>
      </c>
      <c r="H37" s="9" t="str">
        <f t="shared" si="6"/>
        <v>N/A</v>
      </c>
      <c r="I37" s="10" t="s">
        <v>217</v>
      </c>
      <c r="J37" s="10" t="s">
        <v>1743</v>
      </c>
      <c r="K37" s="9" t="str">
        <f t="shared" si="7"/>
        <v>N/A</v>
      </c>
    </row>
    <row r="38" spans="1:11" x14ac:dyDescent="0.2">
      <c r="A38" s="78" t="s">
        <v>399</v>
      </c>
      <c r="B38" s="5" t="s">
        <v>217</v>
      </c>
      <c r="C38" s="8" t="s">
        <v>217</v>
      </c>
      <c r="D38" s="9" t="str">
        <f t="shared" si="4"/>
        <v>N/A</v>
      </c>
      <c r="E38" s="8" t="s">
        <v>1743</v>
      </c>
      <c r="F38" s="9" t="str">
        <f t="shared" si="5"/>
        <v>N/A</v>
      </c>
      <c r="G38" s="8" t="s">
        <v>1743</v>
      </c>
      <c r="H38" s="9" t="str">
        <f t="shared" si="6"/>
        <v>N/A</v>
      </c>
      <c r="I38" s="10" t="s">
        <v>217</v>
      </c>
      <c r="J38" s="10" t="s">
        <v>1743</v>
      </c>
      <c r="K38" s="9" t="str">
        <f t="shared" si="7"/>
        <v>N/A</v>
      </c>
    </row>
    <row r="39" spans="1:11" x14ac:dyDescent="0.2">
      <c r="A39" s="78" t="s">
        <v>400</v>
      </c>
      <c r="B39" s="5" t="s">
        <v>217</v>
      </c>
      <c r="C39" s="8" t="s">
        <v>217</v>
      </c>
      <c r="D39" s="9" t="str">
        <f t="shared" si="4"/>
        <v>N/A</v>
      </c>
      <c r="E39" s="8" t="s">
        <v>1743</v>
      </c>
      <c r="F39" s="9" t="str">
        <f t="shared" si="5"/>
        <v>N/A</v>
      </c>
      <c r="G39" s="8" t="s">
        <v>1743</v>
      </c>
      <c r="H39" s="9" t="str">
        <f t="shared" si="6"/>
        <v>N/A</v>
      </c>
      <c r="I39" s="10" t="s">
        <v>217</v>
      </c>
      <c r="J39" s="10" t="s">
        <v>1743</v>
      </c>
      <c r="K39" s="9" t="str">
        <f t="shared" si="7"/>
        <v>N/A</v>
      </c>
    </row>
    <row r="40" spans="1:11" x14ac:dyDescent="0.2">
      <c r="A40" s="78" t="s">
        <v>401</v>
      </c>
      <c r="B40" s="5" t="s">
        <v>217</v>
      </c>
      <c r="C40" s="8" t="s">
        <v>217</v>
      </c>
      <c r="D40" s="9" t="str">
        <f t="shared" si="4"/>
        <v>N/A</v>
      </c>
      <c r="E40" s="8" t="s">
        <v>1743</v>
      </c>
      <c r="F40" s="9" t="str">
        <f t="shared" si="5"/>
        <v>N/A</v>
      </c>
      <c r="G40" s="8" t="s">
        <v>1743</v>
      </c>
      <c r="H40" s="9" t="str">
        <f t="shared" si="6"/>
        <v>N/A</v>
      </c>
      <c r="I40" s="10" t="s">
        <v>217</v>
      </c>
      <c r="J40" s="10" t="s">
        <v>1743</v>
      </c>
      <c r="K40" s="9" t="str">
        <f t="shared" si="7"/>
        <v>N/A</v>
      </c>
    </row>
    <row r="41" spans="1:11" x14ac:dyDescent="0.2">
      <c r="A41" s="78" t="s">
        <v>402</v>
      </c>
      <c r="B41" s="5" t="s">
        <v>217</v>
      </c>
      <c r="C41" s="8" t="s">
        <v>217</v>
      </c>
      <c r="D41" s="9" t="str">
        <f t="shared" si="4"/>
        <v>N/A</v>
      </c>
      <c r="E41" s="8" t="s">
        <v>1743</v>
      </c>
      <c r="F41" s="9" t="str">
        <f t="shared" si="5"/>
        <v>N/A</v>
      </c>
      <c r="G41" s="8" t="s">
        <v>1743</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t="s">
        <v>1743</v>
      </c>
      <c r="F42" s="9" t="str">
        <f t="shared" ref="F42:F51" si="9">IF($B42="N/A","N/A",IF(E42&lt;0,"No","Yes"))</f>
        <v>N/A</v>
      </c>
      <c r="G42" s="8" t="s">
        <v>1743</v>
      </c>
      <c r="H42" s="9" t="str">
        <f t="shared" ref="H42:H51" si="10">IF($B42="N/A","N/A",IF(G42&lt;0,"No","Yes"))</f>
        <v>N/A</v>
      </c>
      <c r="I42" s="10" t="s">
        <v>217</v>
      </c>
      <c r="J42" s="10" t="s">
        <v>1743</v>
      </c>
      <c r="K42" s="9" t="str">
        <f t="shared" ref="K42:K51" si="11">IF(J42="Div by 0", "N/A", IF(J42="N/A","N/A", IF(J42&gt;30, "No", IF(J42&lt;-30, "No", "Yes"))))</f>
        <v>N/A</v>
      </c>
    </row>
    <row r="43" spans="1:11" x14ac:dyDescent="0.2">
      <c r="A43" s="78" t="s">
        <v>39</v>
      </c>
      <c r="B43" s="5" t="s">
        <v>217</v>
      </c>
      <c r="C43" s="8" t="s">
        <v>217</v>
      </c>
      <c r="D43" s="9" t="str">
        <f t="shared" si="8"/>
        <v>N/A</v>
      </c>
      <c r="E43" s="8" t="s">
        <v>1743</v>
      </c>
      <c r="F43" s="9" t="str">
        <f t="shared" si="9"/>
        <v>N/A</v>
      </c>
      <c r="G43" s="8" t="s">
        <v>1743</v>
      </c>
      <c r="H43" s="9" t="str">
        <f t="shared" si="10"/>
        <v>N/A</v>
      </c>
      <c r="I43" s="10" t="s">
        <v>217</v>
      </c>
      <c r="J43" s="10" t="s">
        <v>1743</v>
      </c>
      <c r="K43" s="9" t="str">
        <f t="shared" si="11"/>
        <v>N/A</v>
      </c>
    </row>
    <row r="44" spans="1:11" x14ac:dyDescent="0.2">
      <c r="A44" s="78" t="s">
        <v>40</v>
      </c>
      <c r="B44" s="5" t="s">
        <v>217</v>
      </c>
      <c r="C44" s="8" t="s">
        <v>217</v>
      </c>
      <c r="D44" s="9" t="str">
        <f t="shared" si="8"/>
        <v>N/A</v>
      </c>
      <c r="E44" s="8" t="s">
        <v>1743</v>
      </c>
      <c r="F44" s="9" t="str">
        <f t="shared" si="9"/>
        <v>N/A</v>
      </c>
      <c r="G44" s="8" t="s">
        <v>1743</v>
      </c>
      <c r="H44" s="9" t="str">
        <f t="shared" si="10"/>
        <v>N/A</v>
      </c>
      <c r="I44" s="10" t="s">
        <v>217</v>
      </c>
      <c r="J44" s="10" t="s">
        <v>1743</v>
      </c>
      <c r="K44" s="9" t="str">
        <f t="shared" si="11"/>
        <v>N/A</v>
      </c>
    </row>
    <row r="45" spans="1:11" x14ac:dyDescent="0.2">
      <c r="A45" s="78" t="s">
        <v>167</v>
      </c>
      <c r="B45" s="5" t="s">
        <v>217</v>
      </c>
      <c r="C45" s="8" t="s">
        <v>217</v>
      </c>
      <c r="D45" s="9" t="str">
        <f t="shared" si="8"/>
        <v>N/A</v>
      </c>
      <c r="E45" s="8" t="s">
        <v>1743</v>
      </c>
      <c r="F45" s="9" t="str">
        <f t="shared" si="9"/>
        <v>N/A</v>
      </c>
      <c r="G45" s="8" t="s">
        <v>1743</v>
      </c>
      <c r="H45" s="9" t="str">
        <f t="shared" si="10"/>
        <v>N/A</v>
      </c>
      <c r="I45" s="10" t="s">
        <v>217</v>
      </c>
      <c r="J45" s="10" t="s">
        <v>1743</v>
      </c>
      <c r="K45" s="9" t="str">
        <f t="shared" si="11"/>
        <v>N/A</v>
      </c>
    </row>
    <row r="46" spans="1:11" x14ac:dyDescent="0.2">
      <c r="A46" s="78" t="s">
        <v>41</v>
      </c>
      <c r="B46" s="5" t="s">
        <v>217</v>
      </c>
      <c r="C46" s="8" t="s">
        <v>217</v>
      </c>
      <c r="D46" s="9" t="str">
        <f t="shared" si="8"/>
        <v>N/A</v>
      </c>
      <c r="E46" s="8" t="s">
        <v>1743</v>
      </c>
      <c r="F46" s="9" t="str">
        <f t="shared" si="9"/>
        <v>N/A</v>
      </c>
      <c r="G46" s="8" t="s">
        <v>1743</v>
      </c>
      <c r="H46" s="9" t="str">
        <f t="shared" si="10"/>
        <v>N/A</v>
      </c>
      <c r="I46" s="10" t="s">
        <v>217</v>
      </c>
      <c r="J46" s="10" t="s">
        <v>1743</v>
      </c>
      <c r="K46" s="9" t="str">
        <f t="shared" si="11"/>
        <v>N/A</v>
      </c>
    </row>
    <row r="47" spans="1:11" x14ac:dyDescent="0.2">
      <c r="A47" s="78" t="s">
        <v>42</v>
      </c>
      <c r="B47" s="5" t="s">
        <v>217</v>
      </c>
      <c r="C47" s="8" t="s">
        <v>217</v>
      </c>
      <c r="D47" s="9" t="str">
        <f t="shared" si="8"/>
        <v>N/A</v>
      </c>
      <c r="E47" s="8" t="s">
        <v>1743</v>
      </c>
      <c r="F47" s="9" t="str">
        <f t="shared" si="9"/>
        <v>N/A</v>
      </c>
      <c r="G47" s="8" t="s">
        <v>1743</v>
      </c>
      <c r="H47" s="9" t="str">
        <f t="shared" si="10"/>
        <v>N/A</v>
      </c>
      <c r="I47" s="10" t="s">
        <v>217</v>
      </c>
      <c r="J47" s="10" t="s">
        <v>1743</v>
      </c>
      <c r="K47" s="9" t="str">
        <f t="shared" si="11"/>
        <v>N/A</v>
      </c>
    </row>
    <row r="48" spans="1:11" x14ac:dyDescent="0.2">
      <c r="A48" s="78" t="s">
        <v>43</v>
      </c>
      <c r="B48" s="5" t="s">
        <v>217</v>
      </c>
      <c r="C48" s="8" t="s">
        <v>217</v>
      </c>
      <c r="D48" s="9" t="str">
        <f t="shared" si="8"/>
        <v>N/A</v>
      </c>
      <c r="E48" s="8" t="s">
        <v>1743</v>
      </c>
      <c r="F48" s="9" t="str">
        <f t="shared" si="9"/>
        <v>N/A</v>
      </c>
      <c r="G48" s="8" t="s">
        <v>1743</v>
      </c>
      <c r="H48" s="9" t="str">
        <f t="shared" si="10"/>
        <v>N/A</v>
      </c>
      <c r="I48" s="10" t="s">
        <v>217</v>
      </c>
      <c r="J48" s="10" t="s">
        <v>1743</v>
      </c>
      <c r="K48" s="9" t="str">
        <f t="shared" si="11"/>
        <v>N/A</v>
      </c>
    </row>
    <row r="49" spans="1:12" x14ac:dyDescent="0.2">
      <c r="A49" s="78" t="s">
        <v>44</v>
      </c>
      <c r="B49" s="5" t="s">
        <v>217</v>
      </c>
      <c r="C49" s="8" t="s">
        <v>217</v>
      </c>
      <c r="D49" s="9" t="str">
        <f t="shared" si="8"/>
        <v>N/A</v>
      </c>
      <c r="E49" s="8" t="s">
        <v>1743</v>
      </c>
      <c r="F49" s="9" t="str">
        <f t="shared" si="9"/>
        <v>N/A</v>
      </c>
      <c r="G49" s="8" t="s">
        <v>1743</v>
      </c>
      <c r="H49" s="9" t="str">
        <f t="shared" si="10"/>
        <v>N/A</v>
      </c>
      <c r="I49" s="10" t="s">
        <v>217</v>
      </c>
      <c r="J49" s="10" t="s">
        <v>1743</v>
      </c>
      <c r="K49" s="9" t="str">
        <f t="shared" si="11"/>
        <v>N/A</v>
      </c>
    </row>
    <row r="50" spans="1:12" x14ac:dyDescent="0.2">
      <c r="A50" s="78" t="s">
        <v>45</v>
      </c>
      <c r="B50" s="5" t="s">
        <v>217</v>
      </c>
      <c r="C50" s="8" t="s">
        <v>217</v>
      </c>
      <c r="D50" s="9" t="str">
        <f t="shared" si="8"/>
        <v>N/A</v>
      </c>
      <c r="E50" s="8" t="s">
        <v>1743</v>
      </c>
      <c r="F50" s="9" t="str">
        <f t="shared" si="9"/>
        <v>N/A</v>
      </c>
      <c r="G50" s="8" t="s">
        <v>1743</v>
      </c>
      <c r="H50" s="9" t="str">
        <f t="shared" si="10"/>
        <v>N/A</v>
      </c>
      <c r="I50" s="10" t="s">
        <v>217</v>
      </c>
      <c r="J50" s="10" t="s">
        <v>1743</v>
      </c>
      <c r="K50" s="9" t="str">
        <f t="shared" si="11"/>
        <v>N/A</v>
      </c>
    </row>
    <row r="51" spans="1:12" x14ac:dyDescent="0.2">
      <c r="A51" s="78" t="s">
        <v>50</v>
      </c>
      <c r="B51" s="5" t="s">
        <v>217</v>
      </c>
      <c r="C51" s="8" t="s">
        <v>217</v>
      </c>
      <c r="D51" s="9" t="str">
        <f t="shared" si="8"/>
        <v>N/A</v>
      </c>
      <c r="E51" s="8" t="s">
        <v>1743</v>
      </c>
      <c r="F51" s="9" t="str">
        <f t="shared" si="9"/>
        <v>N/A</v>
      </c>
      <c r="G51" s="8" t="s">
        <v>1743</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10186764</v>
      </c>
      <c r="D7" s="31" t="str">
        <f>IF($B7="N/A","N/A",IF(C7&gt;15,"No",IF(C7&lt;-15,"No","Yes")))</f>
        <v>N/A</v>
      </c>
      <c r="E7" s="30">
        <v>10796617</v>
      </c>
      <c r="F7" s="31" t="str">
        <f>IF($B7="N/A","N/A",IF(E7&gt;15,"No",IF(E7&lt;-15,"No","Yes")))</f>
        <v>N/A</v>
      </c>
      <c r="G7" s="30">
        <v>11390263</v>
      </c>
      <c r="H7" s="31" t="str">
        <f>IF($B7="N/A","N/A",IF(G7&gt;15,"No",IF(G7&lt;-15,"No","Yes")))</f>
        <v>N/A</v>
      </c>
      <c r="I7" s="32">
        <v>5.9870000000000001</v>
      </c>
      <c r="J7" s="32">
        <v>5.4980000000000002</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99.995517113999995</v>
      </c>
      <c r="F11" s="9" t="str">
        <f>IF(OR($B11="N/A",$E11="N/A"),"N/A",IF(E11&gt;100,"No",IF(E11&lt;95,"No","Yes")))</f>
        <v>Yes</v>
      </c>
      <c r="G11" s="9">
        <v>99.996927200000002</v>
      </c>
      <c r="H11" s="9" t="str">
        <f>IF($B11="N/A","N/A",IF(G11&gt;100,"No",IF(G11&lt;95,"No","Yes")))</f>
        <v>Yes</v>
      </c>
      <c r="I11" s="10" t="s">
        <v>217</v>
      </c>
      <c r="J11" s="10">
        <v>1.4E-3</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0</v>
      </c>
      <c r="F13" s="9" t="str">
        <f t="shared" si="2"/>
        <v>No</v>
      </c>
      <c r="G13" s="9">
        <v>28.839658925999998</v>
      </c>
      <c r="H13" s="9" t="str">
        <f t="shared" si="3"/>
        <v>No</v>
      </c>
      <c r="I13" s="10" t="s">
        <v>217</v>
      </c>
      <c r="J13" s="10" t="s">
        <v>1743</v>
      </c>
      <c r="K13" s="9" t="str">
        <f t="shared" si="0"/>
        <v>N/A</v>
      </c>
    </row>
    <row r="14" spans="1:11" x14ac:dyDescent="0.2">
      <c r="A14" s="3" t="s">
        <v>13</v>
      </c>
      <c r="B14" s="34" t="s">
        <v>217</v>
      </c>
      <c r="C14" s="35">
        <v>10186764</v>
      </c>
      <c r="D14" s="9" t="str">
        <f>IF($B14="N/A","N/A",IF(C14&gt;15,"No",IF(C14&lt;-15,"No","Yes")))</f>
        <v>N/A</v>
      </c>
      <c r="E14" s="35">
        <v>10796617</v>
      </c>
      <c r="F14" s="9" t="str">
        <f>IF($B14="N/A","N/A",IF(E14&gt;15,"No",IF(E14&lt;-15,"No","Yes")))</f>
        <v>N/A</v>
      </c>
      <c r="G14" s="35">
        <v>11390263</v>
      </c>
      <c r="H14" s="9" t="str">
        <f>IF($B14="N/A","N/A",IF(G14&gt;15,"No",IF(G14&lt;-15,"No","Yes")))</f>
        <v>N/A</v>
      </c>
      <c r="I14" s="10">
        <v>5.9870000000000001</v>
      </c>
      <c r="J14" s="10">
        <v>5.4980000000000002</v>
      </c>
      <c r="K14" s="9" t="str">
        <f t="shared" si="0"/>
        <v>Yes</v>
      </c>
    </row>
    <row r="15" spans="1:11" ht="14.25" customHeight="1" x14ac:dyDescent="0.2">
      <c r="A15" s="3" t="s">
        <v>444</v>
      </c>
      <c r="B15" s="34" t="s">
        <v>217</v>
      </c>
      <c r="C15" s="9">
        <v>5.0262477858999999</v>
      </c>
      <c r="D15" s="9" t="str">
        <f>IF($B15="N/A","N/A",IF(C15&gt;15,"No",IF(C15&lt;-15,"No","Yes")))</f>
        <v>N/A</v>
      </c>
      <c r="E15" s="9">
        <v>1.6836384953000001</v>
      </c>
      <c r="F15" s="9" t="str">
        <f>IF($B15="N/A","N/A",IF(E15&gt;15,"No",IF(E15&lt;-15,"No","Yes")))</f>
        <v>N/A</v>
      </c>
      <c r="G15" s="9">
        <v>2.5774558498000002</v>
      </c>
      <c r="H15" s="9" t="str">
        <f>IF($B15="N/A","N/A",IF(G15&gt;15,"No",IF(G15&lt;-15,"No","Yes")))</f>
        <v>N/A</v>
      </c>
      <c r="I15" s="10">
        <v>-66.5</v>
      </c>
      <c r="J15" s="10">
        <v>53.09</v>
      </c>
      <c r="K15" s="9" t="str">
        <f t="shared" si="0"/>
        <v>No</v>
      </c>
    </row>
    <row r="16" spans="1:11" ht="12.75" customHeight="1" x14ac:dyDescent="0.2">
      <c r="A16" s="3" t="s">
        <v>856</v>
      </c>
      <c r="B16" s="34" t="s">
        <v>217</v>
      </c>
      <c r="C16" s="36">
        <v>84.396299304999999</v>
      </c>
      <c r="D16" s="9" t="str">
        <f>IF($B16="N/A","N/A",IF(C16&gt;15,"No",IF(C16&lt;-15,"No","Yes")))</f>
        <v>N/A</v>
      </c>
      <c r="E16" s="36">
        <v>31.188528738999999</v>
      </c>
      <c r="F16" s="9" t="str">
        <f>IF($B16="N/A","N/A",IF(E16&gt;15,"No",IF(E16&lt;-15,"No","Yes")))</f>
        <v>N/A</v>
      </c>
      <c r="G16" s="36">
        <v>66.633270772000003</v>
      </c>
      <c r="H16" s="9" t="str">
        <f>IF($B16="N/A","N/A",IF(G16&gt;15,"No",IF(G16&lt;-15,"No","Yes")))</f>
        <v>N/A</v>
      </c>
      <c r="I16" s="10">
        <v>-63</v>
      </c>
      <c r="J16" s="10">
        <v>113.6</v>
      </c>
      <c r="K16" s="9" t="str">
        <f t="shared" si="0"/>
        <v>No</v>
      </c>
    </row>
    <row r="17" spans="1:11" x14ac:dyDescent="0.2">
      <c r="A17" s="3" t="s">
        <v>131</v>
      </c>
      <c r="B17" s="34" t="s">
        <v>217</v>
      </c>
      <c r="C17" s="35">
        <v>26258</v>
      </c>
      <c r="D17" s="9" t="str">
        <f>IF($B17="N/A","N/A",IF(C17&gt;15,"No",IF(C17&lt;-15,"No","Yes")))</f>
        <v>N/A</v>
      </c>
      <c r="E17" s="35">
        <v>10865</v>
      </c>
      <c r="F17" s="9" t="str">
        <f>IF($B17="N/A","N/A",IF(E17&gt;15,"No",IF(E17&lt;-15,"No","Yes")))</f>
        <v>N/A</v>
      </c>
      <c r="G17" s="35">
        <v>22119</v>
      </c>
      <c r="H17" s="9" t="str">
        <f>IF($B17="N/A","N/A",IF(G17&gt;15,"No",IF(G17&lt;-15,"No","Yes")))</f>
        <v>N/A</v>
      </c>
      <c r="I17" s="10">
        <v>-58.6</v>
      </c>
      <c r="J17" s="10">
        <v>103.6</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0.1941921798</v>
      </c>
      <c r="H18" s="9" t="str">
        <f>IF($B18="N/A","N/A",IF(G18&gt;15,"No",IF(G18&lt;-15,"No","Yes")))</f>
        <v>N/A</v>
      </c>
      <c r="I18" s="10" t="s">
        <v>217</v>
      </c>
      <c r="J18" s="10" t="s">
        <v>217</v>
      </c>
      <c r="K18" s="9" t="str">
        <f t="shared" si="0"/>
        <v>N/A</v>
      </c>
    </row>
    <row r="19" spans="1:11" ht="27.75" customHeight="1" x14ac:dyDescent="0.2">
      <c r="A19" s="3" t="s">
        <v>835</v>
      </c>
      <c r="B19" s="34" t="s">
        <v>217</v>
      </c>
      <c r="C19" s="36">
        <v>83.264224236000004</v>
      </c>
      <c r="D19" s="9" t="str">
        <f>IF($B19="N/A","N/A",IF(C19&gt;60,"No",IF(C19&lt;15,"No","Yes")))</f>
        <v>N/A</v>
      </c>
      <c r="E19" s="36">
        <v>91.877864703</v>
      </c>
      <c r="F19" s="9" t="str">
        <f>IF($B19="N/A","N/A",IF(E19&gt;60,"No",IF(E19&lt;15,"No","Yes")))</f>
        <v>N/A</v>
      </c>
      <c r="G19" s="36">
        <v>95.991003210000002</v>
      </c>
      <c r="H19" s="9" t="str">
        <f>IF($B19="N/A","N/A",IF(G19&gt;60,"No",IF(G19&lt;15,"No","Yes")))</f>
        <v>N/A</v>
      </c>
      <c r="I19" s="10">
        <v>10.34</v>
      </c>
      <c r="J19" s="10">
        <v>4.4770000000000003</v>
      </c>
      <c r="K19" s="9" t="str">
        <f t="shared" si="0"/>
        <v>Yes</v>
      </c>
    </row>
    <row r="20" spans="1:11" x14ac:dyDescent="0.2">
      <c r="A20" s="3" t="s">
        <v>27</v>
      </c>
      <c r="B20" s="34" t="s">
        <v>221</v>
      </c>
      <c r="C20" s="35">
        <v>13</v>
      </c>
      <c r="D20" s="9" t="str">
        <f>IF($B20="N/A","N/A",IF(C20="N/A","N/A",IF(C20=0,"Yes","No")))</f>
        <v>No</v>
      </c>
      <c r="E20" s="35">
        <v>11</v>
      </c>
      <c r="F20" s="9" t="str">
        <f>IF($B20="N/A","N/A",IF(E20="N/A","N/A",IF(E20=0,"Yes","No")))</f>
        <v>No</v>
      </c>
      <c r="G20" s="35">
        <v>11</v>
      </c>
      <c r="H20" s="9" t="str">
        <f>IF($B20="N/A","N/A",IF(G20=0,"Yes","No"))</f>
        <v>No</v>
      </c>
      <c r="I20" s="10">
        <v>-76.900000000000006</v>
      </c>
      <c r="J20" s="10">
        <v>133.30000000000001</v>
      </c>
      <c r="K20" s="9" t="str">
        <f t="shared" si="0"/>
        <v>No</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10186764</v>
      </c>
      <c r="D6" s="9" t="str">
        <f>IF($B6="N/A","N/A",IF(C6&gt;15,"No",IF(C6&lt;-15,"No","Yes")))</f>
        <v>N/A</v>
      </c>
      <c r="E6" s="35">
        <v>10796617</v>
      </c>
      <c r="F6" s="9" t="str">
        <f>IF($B6="N/A","N/A",IF(E6&gt;15,"No",IF(E6&lt;-15,"No","Yes")))</f>
        <v>N/A</v>
      </c>
      <c r="G6" s="35">
        <v>11390263</v>
      </c>
      <c r="H6" s="9" t="str">
        <f>IF($B6="N/A","N/A",IF(G6&gt;15,"No",IF(G6&lt;-15,"No","Yes")))</f>
        <v>N/A</v>
      </c>
      <c r="I6" s="10">
        <v>5.9870000000000001</v>
      </c>
      <c r="J6" s="10">
        <v>5.4980000000000002</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79.330839213999994</v>
      </c>
      <c r="D9" s="9" t="str">
        <f>IF($B9="N/A","N/A",IF(C9&gt;60,"No",IF(C9&lt;15,"No","Yes")))</f>
        <v>No</v>
      </c>
      <c r="E9" s="36">
        <v>80.687770159999999</v>
      </c>
      <c r="F9" s="9" t="str">
        <f>IF($B9="N/A","N/A",IF(E9&gt;60,"No",IF(E9&lt;15,"No","Yes")))</f>
        <v>No</v>
      </c>
      <c r="G9" s="36">
        <v>78.306611884000006</v>
      </c>
      <c r="H9" s="9" t="str">
        <f>IF($B9="N/A","N/A",IF(G9&gt;60,"No",IF(G9&lt;15,"No","Yes")))</f>
        <v>No</v>
      </c>
      <c r="I9" s="10">
        <v>1.71</v>
      </c>
      <c r="J9" s="10">
        <v>-2.95</v>
      </c>
      <c r="K9" s="9" t="str">
        <f t="shared" si="0"/>
        <v>Yes</v>
      </c>
    </row>
    <row r="10" spans="1:11" x14ac:dyDescent="0.2">
      <c r="A10" s="3" t="s">
        <v>14</v>
      </c>
      <c r="B10" s="34" t="s">
        <v>276</v>
      </c>
      <c r="C10" s="9">
        <v>0.96820737180000005</v>
      </c>
      <c r="D10" s="9" t="str">
        <f>IF($B10="N/A","N/A",IF(C10&gt;15,"No",IF(C10&lt;=0,"No","Yes")))</f>
        <v>Yes</v>
      </c>
      <c r="E10" s="9">
        <v>1.2522904164999999</v>
      </c>
      <c r="F10" s="9" t="str">
        <f>IF($B10="N/A","N/A",IF(E10&gt;15,"No",IF(E10&lt;=0,"No","Yes")))</f>
        <v>Yes</v>
      </c>
      <c r="G10" s="9">
        <v>1.0578684619000001</v>
      </c>
      <c r="H10" s="9" t="str">
        <f>IF($B10="N/A","N/A",IF(G10&gt;15,"No",IF(G10&lt;=0,"No","Yes")))</f>
        <v>Yes</v>
      </c>
      <c r="I10" s="10">
        <v>29.34</v>
      </c>
      <c r="J10" s="10">
        <v>-15.5</v>
      </c>
      <c r="K10" s="9" t="str">
        <f t="shared" si="0"/>
        <v>Yes</v>
      </c>
    </row>
    <row r="11" spans="1:11" x14ac:dyDescent="0.2">
      <c r="A11" s="3" t="s">
        <v>871</v>
      </c>
      <c r="B11" s="34" t="s">
        <v>217</v>
      </c>
      <c r="C11" s="36">
        <v>58.128248284000001</v>
      </c>
      <c r="D11" s="9" t="str">
        <f>IF($B11="N/A","N/A",IF(C11&gt;15,"No",IF(C11&lt;-15,"No","Yes")))</f>
        <v>N/A</v>
      </c>
      <c r="E11" s="36">
        <v>60.480707074000001</v>
      </c>
      <c r="F11" s="9" t="str">
        <f>IF($B11="N/A","N/A",IF(E11&gt;15,"No",IF(E11&lt;-15,"No","Yes")))</f>
        <v>N/A</v>
      </c>
      <c r="G11" s="36">
        <v>65.105540524999995</v>
      </c>
      <c r="H11" s="9" t="str">
        <f>IF($B11="N/A","N/A",IF(G11&gt;15,"No",IF(G11&lt;-15,"No","Yes")))</f>
        <v>N/A</v>
      </c>
      <c r="I11" s="10">
        <v>4.0469999999999997</v>
      </c>
      <c r="J11" s="10">
        <v>7.6470000000000002</v>
      </c>
      <c r="K11" s="9" t="str">
        <f t="shared" si="0"/>
        <v>Yes</v>
      </c>
    </row>
    <row r="12" spans="1:11" x14ac:dyDescent="0.2">
      <c r="A12" s="3" t="s">
        <v>932</v>
      </c>
      <c r="B12" s="34" t="s">
        <v>217</v>
      </c>
      <c r="C12" s="9">
        <v>2.5710520042999998</v>
      </c>
      <c r="D12" s="9" t="str">
        <f>IF($B12="N/A","N/A",IF(C12&gt;15,"No",IF(C12&lt;-15,"No","Yes")))</f>
        <v>N/A</v>
      </c>
      <c r="E12" s="9">
        <v>2.7897164453999999</v>
      </c>
      <c r="F12" s="9" t="str">
        <f>IF($B12="N/A","N/A",IF(E12&gt;15,"No",IF(E12&lt;-15,"No","Yes")))</f>
        <v>N/A</v>
      </c>
      <c r="G12" s="9">
        <v>3.0643892946000002</v>
      </c>
      <c r="H12" s="9" t="str">
        <f>IF($B12="N/A","N/A",IF(G12&gt;15,"No",IF(G12&lt;-15,"No","Yes")))</f>
        <v>N/A</v>
      </c>
      <c r="I12" s="10">
        <v>8.5050000000000008</v>
      </c>
      <c r="J12" s="10">
        <v>9.8460000000000001</v>
      </c>
      <c r="K12" s="9" t="str">
        <f t="shared" si="0"/>
        <v>Yes</v>
      </c>
    </row>
    <row r="13" spans="1:11" x14ac:dyDescent="0.2">
      <c r="A13" s="3" t="s">
        <v>51</v>
      </c>
      <c r="B13" s="34" t="s">
        <v>277</v>
      </c>
      <c r="C13" s="9">
        <v>99.246208119000002</v>
      </c>
      <c r="D13" s="9" t="str">
        <f>IF($B13="N/A","N/A",IF(C13&gt;99,"No",IF(C13&lt;95,"No","Yes")))</f>
        <v>No</v>
      </c>
      <c r="E13" s="9">
        <v>99.269873145999995</v>
      </c>
      <c r="F13" s="9" t="str">
        <f>IF($B13="N/A","N/A",IF(E13&gt;99,"No",IF(E13&lt;95,"No","Yes")))</f>
        <v>No</v>
      </c>
      <c r="G13" s="9">
        <v>99.218077756</v>
      </c>
      <c r="H13" s="9" t="str">
        <f>IF($B13="N/A","N/A",IF(G13&gt;99,"No",IF(G13&lt;95,"No","Yes")))</f>
        <v>No</v>
      </c>
      <c r="I13" s="10">
        <v>2.3800000000000002E-2</v>
      </c>
      <c r="J13" s="10">
        <v>-5.1999999999999998E-2</v>
      </c>
      <c r="K13" s="9" t="str">
        <f t="shared" si="0"/>
        <v>Yes</v>
      </c>
    </row>
    <row r="14" spans="1:11" x14ac:dyDescent="0.2">
      <c r="A14" s="3" t="s">
        <v>52</v>
      </c>
      <c r="B14" s="34" t="s">
        <v>278</v>
      </c>
      <c r="C14" s="9">
        <v>0.75379188129999997</v>
      </c>
      <c r="D14" s="9" t="str">
        <f>IF($B14="N/A","N/A",IF(C14&gt;6,"No",IF(C14&lt;=0,"No","Yes")))</f>
        <v>Yes</v>
      </c>
      <c r="E14" s="9">
        <v>0.73012685359999996</v>
      </c>
      <c r="F14" s="9" t="str">
        <f>IF($B14="N/A","N/A",IF(E14&gt;6,"No",IF(E14&lt;=0,"No","Yes")))</f>
        <v>Yes</v>
      </c>
      <c r="G14" s="9">
        <v>0.78192224359999996</v>
      </c>
      <c r="H14" s="9" t="str">
        <f>IF($B14="N/A","N/A",IF(G14&gt;6,"No",IF(G14&lt;=0,"No","Yes")))</f>
        <v>Yes</v>
      </c>
      <c r="I14" s="10">
        <v>-3.14</v>
      </c>
      <c r="J14" s="10">
        <v>7.0940000000000003</v>
      </c>
      <c r="K14" s="9" t="str">
        <f t="shared" si="0"/>
        <v>Yes</v>
      </c>
    </row>
    <row r="15" spans="1:11" x14ac:dyDescent="0.2">
      <c r="A15" s="3" t="s">
        <v>168</v>
      </c>
      <c r="B15" s="34" t="s">
        <v>217</v>
      </c>
      <c r="C15" s="9">
        <v>99.999317505999997</v>
      </c>
      <c r="D15" s="9" t="str">
        <f>IF($B15="N/A","N/A",IF(C15&gt;15,"No",IF(C15&lt;-15,"No","Yes")))</f>
        <v>N/A</v>
      </c>
      <c r="E15" s="9">
        <v>100</v>
      </c>
      <c r="F15" s="9" t="str">
        <f>IF($B15="N/A","N/A",IF(E15&gt;15,"No",IF(E15&lt;-15,"No","Yes")))</f>
        <v>N/A</v>
      </c>
      <c r="G15" s="9">
        <v>99.999991151000003</v>
      </c>
      <c r="H15" s="9" t="str">
        <f>IF($B15="N/A","N/A",IF(G15&gt;15,"No",IF(G15&lt;-15,"No","Yes")))</f>
        <v>N/A</v>
      </c>
      <c r="I15" s="10">
        <v>6.9999999999999999E-4</v>
      </c>
      <c r="J15" s="10">
        <v>0</v>
      </c>
      <c r="K15" s="9" t="str">
        <f t="shared" si="0"/>
        <v>Yes</v>
      </c>
    </row>
    <row r="16" spans="1:11" x14ac:dyDescent="0.2">
      <c r="A16" s="3" t="s">
        <v>169</v>
      </c>
      <c r="B16" s="34" t="s">
        <v>279</v>
      </c>
      <c r="C16" s="9">
        <v>100</v>
      </c>
      <c r="D16" s="9" t="str">
        <f>IF($B16="N/A","N/A",IF(C16&gt;98,"Yes","No"))</f>
        <v>Yes</v>
      </c>
      <c r="E16" s="9">
        <v>100</v>
      </c>
      <c r="F16" s="9" t="str">
        <f>IF($B16="N/A","N/A",IF(E16&gt;98,"Yes","No"))</f>
        <v>Yes</v>
      </c>
      <c r="G16" s="9">
        <v>99.999991151000003</v>
      </c>
      <c r="H16" s="9" t="str">
        <f>IF($B16="N/A","N/A",IF(G16&gt;98,"Yes","No"))</f>
        <v>Yes</v>
      </c>
      <c r="I16" s="10">
        <v>0</v>
      </c>
      <c r="J16" s="10">
        <v>0</v>
      </c>
      <c r="K16" s="9" t="str">
        <f t="shared" si="0"/>
        <v>Yes</v>
      </c>
    </row>
    <row r="17" spans="1:11" x14ac:dyDescent="0.2">
      <c r="A17" s="3" t="s">
        <v>21</v>
      </c>
      <c r="B17" s="34" t="s">
        <v>279</v>
      </c>
      <c r="C17" s="9">
        <v>99.484558668999995</v>
      </c>
      <c r="D17" s="9" t="str">
        <f>IF($B17="N/A","N/A",IF(C17&gt;98,"Yes","No"))</f>
        <v>Yes</v>
      </c>
      <c r="E17" s="9">
        <v>99.999804064000003</v>
      </c>
      <c r="F17" s="9" t="str">
        <f>IF($B17="N/A","N/A",IF(E17&gt;98,"Yes","No"))</f>
        <v>Yes</v>
      </c>
      <c r="G17" s="9">
        <v>99.623270094999995</v>
      </c>
      <c r="H17" s="9" t="str">
        <f>IF($B17="N/A","N/A",IF(G17&gt;98,"Yes","No"))</f>
        <v>Yes</v>
      </c>
      <c r="I17" s="10">
        <v>0.51790000000000003</v>
      </c>
      <c r="J17" s="10">
        <v>-0.377</v>
      </c>
      <c r="K17" s="9" t="str">
        <f t="shared" si="0"/>
        <v>Yes</v>
      </c>
    </row>
    <row r="18" spans="1:11" x14ac:dyDescent="0.2">
      <c r="A18" s="3" t="s">
        <v>53</v>
      </c>
      <c r="B18" s="34" t="s">
        <v>279</v>
      </c>
      <c r="C18" s="9">
        <v>99.998961421999994</v>
      </c>
      <c r="D18" s="9" t="str">
        <f>IF($B18="N/A","N/A",IF(C18&gt;98,"Yes","No"))</f>
        <v>Yes</v>
      </c>
      <c r="E18" s="9">
        <v>99.999346880000004</v>
      </c>
      <c r="F18" s="9" t="str">
        <f>IF($B18="N/A","N/A",IF(E18&gt;98,"Yes","No"))</f>
        <v>Yes</v>
      </c>
      <c r="G18" s="9">
        <v>99.999805330000001</v>
      </c>
      <c r="H18" s="9" t="str">
        <f>IF($B18="N/A","N/A",IF(G18&gt;98,"Yes","No"))</f>
        <v>Yes</v>
      </c>
      <c r="I18" s="10">
        <v>4.0000000000000002E-4</v>
      </c>
      <c r="J18" s="10">
        <v>5.0000000000000001E-4</v>
      </c>
      <c r="K18" s="9" t="str">
        <f t="shared" si="0"/>
        <v>Yes</v>
      </c>
    </row>
    <row r="19" spans="1:11" ht="12.75" customHeight="1" x14ac:dyDescent="0.2">
      <c r="A19" s="3" t="s">
        <v>678</v>
      </c>
      <c r="B19" s="34" t="s">
        <v>227</v>
      </c>
      <c r="C19" s="9">
        <v>99.829749663000001</v>
      </c>
      <c r="D19" s="9" t="str">
        <f>IF($B19="N/A","N/A",IF(C19&gt;100,"No",IF(C19&lt;98,"No","Yes")))</f>
        <v>Yes</v>
      </c>
      <c r="E19" s="9">
        <v>99.901246843999999</v>
      </c>
      <c r="F19" s="9" t="str">
        <f>IF($B19="N/A","N/A",IF(E19&gt;100,"No",IF(E19&lt;98,"No","Yes")))</f>
        <v>Yes</v>
      </c>
      <c r="G19" s="9">
        <v>99.745062954000005</v>
      </c>
      <c r="H19" s="9" t="str">
        <f>IF($B19="N/A","N/A",IF(G19&gt;100,"No",IF(G19&lt;98,"No","Yes")))</f>
        <v>Yes</v>
      </c>
      <c r="I19" s="10">
        <v>7.1599999999999997E-2</v>
      </c>
      <c r="J19" s="10">
        <v>-0.156</v>
      </c>
      <c r="K19" s="9" t="str">
        <f>IF(J19="Div by 0", "N/A", IF(J19="N/A","N/A", IF(J19&gt;30, "No", IF(J19&lt;-30, "No", "Yes"))))</f>
        <v>Yes</v>
      </c>
    </row>
    <row r="20" spans="1:11" x14ac:dyDescent="0.2">
      <c r="A20" s="3" t="s">
        <v>679</v>
      </c>
      <c r="B20" s="34" t="s">
        <v>227</v>
      </c>
      <c r="C20" s="9">
        <v>99.999764400000004</v>
      </c>
      <c r="D20" s="9" t="str">
        <f>IF($B20="N/A","N/A",IF(C20&gt;100,"No",IF(C20&lt;98,"No","Yes")))</f>
        <v>Yes</v>
      </c>
      <c r="E20" s="9">
        <v>100</v>
      </c>
      <c r="F20" s="9" t="str">
        <f>IF($B20="N/A","N/A",IF(E20&gt;100,"No",IF(E20&lt;98,"No","Yes")))</f>
        <v>Yes</v>
      </c>
      <c r="G20" s="9">
        <v>100</v>
      </c>
      <c r="H20" s="9" t="str">
        <f>IF($B20="N/A","N/A",IF(G20&gt;100,"No",IF(G20&lt;98,"No","Yes")))</f>
        <v>Yes</v>
      </c>
      <c r="I20" s="10">
        <v>2.0000000000000001E-4</v>
      </c>
      <c r="J20" s="10">
        <v>0</v>
      </c>
      <c r="K20" s="9" t="str">
        <f>IF(J20="Div by 0", "N/A", IF(J20="N/A","N/A", IF(J20&gt;30, "No", IF(J20&lt;-30, "No", "Yes"))))</f>
        <v>Yes</v>
      </c>
    </row>
    <row r="21" spans="1:11" x14ac:dyDescent="0.2">
      <c r="A21" s="3" t="s">
        <v>680</v>
      </c>
      <c r="B21" s="34" t="s">
        <v>227</v>
      </c>
      <c r="C21" s="9">
        <v>99.999764400000004</v>
      </c>
      <c r="D21" s="9" t="str">
        <f>IF($B21="N/A","N/A",IF(C21&gt;100,"No",IF(C21&lt;98,"No","Yes")))</f>
        <v>Yes</v>
      </c>
      <c r="E21" s="9">
        <v>100</v>
      </c>
      <c r="F21" s="9" t="str">
        <f>IF($B21="N/A","N/A",IF(E21&gt;100,"No",IF(E21&lt;98,"No","Yes")))</f>
        <v>Yes</v>
      </c>
      <c r="G21" s="9">
        <v>100</v>
      </c>
      <c r="H21" s="9" t="str">
        <f>IF($B21="N/A","N/A",IF(G21&gt;100,"No",IF(G21&lt;98,"No","Yes")))</f>
        <v>Yes</v>
      </c>
      <c r="I21" s="10">
        <v>2.0000000000000001E-4</v>
      </c>
      <c r="J21" s="10">
        <v>0</v>
      </c>
      <c r="K21" s="9" t="str">
        <f>IF(J21="Div by 0", "N/A", IF(J21="N/A","N/A", IF(J21&gt;30, "No", IF(J21&lt;-30, "No", "Yes"))))</f>
        <v>Yes</v>
      </c>
    </row>
    <row r="22" spans="1:11" ht="13.5" customHeight="1" x14ac:dyDescent="0.2">
      <c r="A22" s="3" t="s">
        <v>1724</v>
      </c>
      <c r="B22" s="34" t="s">
        <v>217</v>
      </c>
      <c r="C22" s="9">
        <v>62.862072783999999</v>
      </c>
      <c r="D22" s="9" t="str">
        <f>IF($B22="N/A","N/A",IF(C22&gt;15,"No",IF(C22&lt;-15,"No","Yes")))</f>
        <v>N/A</v>
      </c>
      <c r="E22" s="9">
        <v>60.789134226000002</v>
      </c>
      <c r="F22" s="9" t="str">
        <f>IF($B22="N/A","N/A",IF(E22&gt;15,"No",IF(E22&lt;-15,"No","Yes")))</f>
        <v>N/A</v>
      </c>
      <c r="G22" s="9">
        <v>61.163284816000001</v>
      </c>
      <c r="H22" s="9" t="str">
        <f>IF($B22="N/A","N/A",IF(G22&gt;15,"No",IF(G22&lt;-15,"No","Yes")))</f>
        <v>N/A</v>
      </c>
      <c r="I22" s="10">
        <v>-3.3</v>
      </c>
      <c r="J22" s="10">
        <v>0.61550000000000005</v>
      </c>
      <c r="K22" s="9" t="str">
        <f t="shared" ref="K22:K31" si="1">IF(J22="Div by 0", "N/A", IF(J22="N/A","N/A", IF(J22&gt;30, "No", IF(J22&lt;-30, "No", "Yes"))))</f>
        <v>Yes</v>
      </c>
    </row>
    <row r="23" spans="1:11" x14ac:dyDescent="0.2">
      <c r="A23" s="3" t="s">
        <v>933</v>
      </c>
      <c r="B23" s="34" t="s">
        <v>217</v>
      </c>
      <c r="C23" s="9">
        <v>36.984924751000001</v>
      </c>
      <c r="D23" s="9" t="str">
        <f>IF($B23="N/A","N/A",IF(C23&gt;15,"No",IF(C23&lt;-15,"No","Yes")))</f>
        <v>N/A</v>
      </c>
      <c r="E23" s="9">
        <v>39.060439025000001</v>
      </c>
      <c r="F23" s="9" t="str">
        <f>IF($B23="N/A","N/A",IF(E23&gt;15,"No",IF(E23&lt;-15,"No","Yes")))</f>
        <v>N/A</v>
      </c>
      <c r="G23" s="9">
        <v>38.651012711</v>
      </c>
      <c r="H23" s="9" t="str">
        <f>IF($B23="N/A","N/A",IF(G23&gt;15,"No",IF(G23&lt;-15,"No","Yes")))</f>
        <v>N/A</v>
      </c>
      <c r="I23" s="10">
        <v>5.6120000000000001</v>
      </c>
      <c r="J23" s="10">
        <v>-1.05</v>
      </c>
      <c r="K23" s="9" t="str">
        <f t="shared" si="1"/>
        <v>Yes</v>
      </c>
    </row>
    <row r="24" spans="1:11" ht="25.5" x14ac:dyDescent="0.2">
      <c r="A24" s="3" t="s">
        <v>934</v>
      </c>
      <c r="B24" s="34" t="s">
        <v>217</v>
      </c>
      <c r="C24" s="9">
        <v>2.3658150999999999E-3</v>
      </c>
      <c r="D24" s="9" t="str">
        <f>IF($B24="N/A","N/A",IF(C24&gt;15,"No",IF(C24&lt;-15,"No","Yes")))</f>
        <v>N/A</v>
      </c>
      <c r="E24" s="9">
        <v>1.0651485000000001E-3</v>
      </c>
      <c r="F24" s="9" t="str">
        <f>IF($B24="N/A","N/A",IF(E24&gt;15,"No",IF(E24&lt;-15,"No","Yes")))</f>
        <v>N/A</v>
      </c>
      <c r="G24" s="9">
        <v>1.316914E-4</v>
      </c>
      <c r="H24" s="9" t="str">
        <f>IF($B24="N/A","N/A",IF(G24&gt;15,"No",IF(G24&lt;-15,"No","Yes")))</f>
        <v>N/A</v>
      </c>
      <c r="I24" s="10">
        <v>-55</v>
      </c>
      <c r="J24" s="10">
        <v>-87.6</v>
      </c>
      <c r="K24" s="9" t="str">
        <f t="shared" si="1"/>
        <v>No</v>
      </c>
    </row>
    <row r="25" spans="1:11" x14ac:dyDescent="0.2">
      <c r="A25" s="3" t="s">
        <v>170</v>
      </c>
      <c r="B25" s="34" t="s">
        <v>217</v>
      </c>
      <c r="C25" s="9">
        <v>99.999764400000004</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2.0000000000000001E-4</v>
      </c>
      <c r="J25" s="10">
        <v>0</v>
      </c>
      <c r="K25" s="9" t="str">
        <f t="shared" si="1"/>
        <v>Yes</v>
      </c>
    </row>
    <row r="26" spans="1:11" x14ac:dyDescent="0.2">
      <c r="A26" s="3" t="s">
        <v>171</v>
      </c>
      <c r="B26" s="34" t="s">
        <v>217</v>
      </c>
      <c r="C26" s="9">
        <v>99.999764400000004</v>
      </c>
      <c r="D26" s="9" t="str">
        <f t="shared" si="2"/>
        <v>N/A</v>
      </c>
      <c r="E26" s="9">
        <v>100</v>
      </c>
      <c r="F26" s="9" t="str">
        <f t="shared" si="3"/>
        <v>N/A</v>
      </c>
      <c r="G26" s="9">
        <v>100</v>
      </c>
      <c r="H26" s="9" t="str">
        <f t="shared" si="4"/>
        <v>N/A</v>
      </c>
      <c r="I26" s="10">
        <v>2.0000000000000001E-4</v>
      </c>
      <c r="J26" s="10">
        <v>0</v>
      </c>
      <c r="K26" s="9" t="str">
        <f t="shared" si="1"/>
        <v>Yes</v>
      </c>
    </row>
    <row r="27" spans="1:11" x14ac:dyDescent="0.2">
      <c r="A27" s="3" t="s">
        <v>172</v>
      </c>
      <c r="B27" s="34" t="s">
        <v>217</v>
      </c>
      <c r="C27" s="9">
        <v>99.999764400000004</v>
      </c>
      <c r="D27" s="9" t="str">
        <f t="shared" si="2"/>
        <v>N/A</v>
      </c>
      <c r="E27" s="9">
        <v>100</v>
      </c>
      <c r="F27" s="9" t="str">
        <f t="shared" si="3"/>
        <v>N/A</v>
      </c>
      <c r="G27" s="9">
        <v>100</v>
      </c>
      <c r="H27" s="9" t="str">
        <f t="shared" si="4"/>
        <v>N/A</v>
      </c>
      <c r="I27" s="10">
        <v>2.0000000000000001E-4</v>
      </c>
      <c r="J27" s="10">
        <v>0</v>
      </c>
      <c r="K27" s="9" t="str">
        <f t="shared" si="1"/>
        <v>Yes</v>
      </c>
    </row>
    <row r="28" spans="1:11" x14ac:dyDescent="0.2">
      <c r="A28" s="3" t="s">
        <v>54</v>
      </c>
      <c r="B28" s="34" t="s">
        <v>217</v>
      </c>
      <c r="C28" s="9">
        <v>3.4467177212000002</v>
      </c>
      <c r="D28" s="9" t="str">
        <f>IF($B28="N/A","N/A",IF(C28&gt;15,"No",IF(C28&lt;-15,"No","Yes")))</f>
        <v>N/A</v>
      </c>
      <c r="E28" s="9">
        <v>3.5939868941999999</v>
      </c>
      <c r="F28" s="9" t="str">
        <f>IF($B28="N/A","N/A",IF(E28&gt;15,"No",IF(E28&lt;-15,"No","Yes")))</f>
        <v>N/A</v>
      </c>
      <c r="G28" s="9">
        <v>4.7865883343000002</v>
      </c>
      <c r="H28" s="9" t="str">
        <f>IF($B28="N/A","N/A",IF(G28&gt;15,"No",IF(G28&lt;-15,"No","Yes")))</f>
        <v>N/A</v>
      </c>
      <c r="I28" s="10">
        <v>4.2729999999999997</v>
      </c>
      <c r="J28" s="10">
        <v>33.18</v>
      </c>
      <c r="K28" s="9" t="str">
        <f t="shared" si="1"/>
        <v>No</v>
      </c>
    </row>
    <row r="29" spans="1:11" x14ac:dyDescent="0.2">
      <c r="A29" s="3" t="s">
        <v>55</v>
      </c>
      <c r="B29" s="34" t="s">
        <v>217</v>
      </c>
      <c r="C29" s="9">
        <v>96.553046679000005</v>
      </c>
      <c r="D29" s="9" t="str">
        <f>IF($B29="N/A","N/A",IF(C29&gt;15,"No",IF(C29&lt;-15,"No","Yes")))</f>
        <v>N/A</v>
      </c>
      <c r="E29" s="9">
        <v>96.406013106000003</v>
      </c>
      <c r="F29" s="9" t="str">
        <f>IF($B29="N/A","N/A",IF(E29&gt;15,"No",IF(E29&lt;-15,"No","Yes")))</f>
        <v>N/A</v>
      </c>
      <c r="G29" s="9">
        <v>95.213411665999999</v>
      </c>
      <c r="H29" s="9" t="str">
        <f>IF($B29="N/A","N/A",IF(G29&gt;15,"No",IF(G29&lt;-15,"No","Yes")))</f>
        <v>N/A</v>
      </c>
      <c r="I29" s="10">
        <v>-0.152</v>
      </c>
      <c r="J29" s="10">
        <v>-1.24</v>
      </c>
      <c r="K29" s="9" t="str">
        <f t="shared" si="1"/>
        <v>Yes</v>
      </c>
    </row>
    <row r="30" spans="1:11" x14ac:dyDescent="0.2">
      <c r="A30" s="3" t="s">
        <v>56</v>
      </c>
      <c r="B30" s="34" t="s">
        <v>217</v>
      </c>
      <c r="C30" s="9">
        <v>60.505465719999997</v>
      </c>
      <c r="D30" s="9" t="str">
        <f>IF($B30="N/A","N/A",IF(C30&gt;15,"No",IF(C30&lt;-15,"No","Yes")))</f>
        <v>N/A</v>
      </c>
      <c r="E30" s="9">
        <v>61.968188738999999</v>
      </c>
      <c r="F30" s="9" t="str">
        <f>IF($B30="N/A","N/A",IF(E30&gt;15,"No",IF(E30&lt;-15,"No","Yes")))</f>
        <v>N/A</v>
      </c>
      <c r="G30" s="9">
        <v>63.680180168</v>
      </c>
      <c r="H30" s="9" t="str">
        <f>IF($B30="N/A","N/A",IF(G30&gt;15,"No",IF(G30&lt;-15,"No","Yes")))</f>
        <v>N/A</v>
      </c>
      <c r="I30" s="10">
        <v>2.4180000000000001</v>
      </c>
      <c r="J30" s="10">
        <v>2.7629999999999999</v>
      </c>
      <c r="K30" s="9" t="str">
        <f t="shared" si="1"/>
        <v>Yes</v>
      </c>
    </row>
    <row r="31" spans="1:11" x14ac:dyDescent="0.2">
      <c r="A31" s="3" t="s">
        <v>57</v>
      </c>
      <c r="B31" s="34" t="s">
        <v>217</v>
      </c>
      <c r="C31" s="9">
        <v>34.485563816000003</v>
      </c>
      <c r="D31" s="9" t="str">
        <f>IF($B31="N/A","N/A",IF(C31&gt;15,"No",IF(C31&lt;-15,"No","Yes")))</f>
        <v>N/A</v>
      </c>
      <c r="E31" s="9">
        <v>32.523409878999999</v>
      </c>
      <c r="F31" s="9" t="str">
        <f>IF($B31="N/A","N/A",IF(E31&gt;15,"No",IF(E31&lt;-15,"No","Yes")))</f>
        <v>N/A</v>
      </c>
      <c r="G31" s="9">
        <v>29.198245905</v>
      </c>
      <c r="H31" s="9" t="str">
        <f>IF($B31="N/A","N/A",IF(G31&gt;15,"No",IF(G31&lt;-15,"No","Yes")))</f>
        <v>N/A</v>
      </c>
      <c r="I31" s="10">
        <v>-5.69</v>
      </c>
      <c r="J31" s="10">
        <v>-10.199999999999999</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6</v>
      </c>
      <c r="H6" s="43" t="s">
        <v>217</v>
      </c>
      <c r="I6" s="12" t="s">
        <v>217</v>
      </c>
      <c r="J6" s="12" t="s">
        <v>217</v>
      </c>
      <c r="K6" s="43" t="s">
        <v>217</v>
      </c>
      <c r="L6" s="43" t="s">
        <v>217</v>
      </c>
    </row>
    <row r="7" spans="1:12" x14ac:dyDescent="0.2">
      <c r="A7" s="3" t="s">
        <v>17</v>
      </c>
      <c r="B7" s="29" t="s">
        <v>217</v>
      </c>
      <c r="C7" s="30">
        <v>1219892</v>
      </c>
      <c r="D7" s="74" t="str">
        <f>IF($B7="N/A","N/A",IF(C7&gt;10,"No",IF(C7&lt;-10,"No","Yes")))</f>
        <v>N/A</v>
      </c>
      <c r="E7" s="30">
        <v>1283056</v>
      </c>
      <c r="F7" s="74" t="str">
        <f>IF($B7="N/A","N/A",IF(E7&gt;10,"No",IF(E7&lt;-10,"No","Yes")))</f>
        <v>N/A</v>
      </c>
      <c r="G7" s="30">
        <v>1347133</v>
      </c>
      <c r="H7" s="74" t="str">
        <f>IF($B7="N/A","N/A",IF(G7&gt;10,"No",IF(G7&lt;-10,"No","Yes")))</f>
        <v>N/A</v>
      </c>
      <c r="I7" s="75">
        <v>5.1779999999999999</v>
      </c>
      <c r="J7" s="75">
        <v>4.9939999999999998</v>
      </c>
      <c r="K7" s="76" t="s">
        <v>732</v>
      </c>
      <c r="L7" s="31" t="str">
        <f>IF(J7="Div by 0", "N/A", IF(K7="N/A","N/A", IF(J7&gt;VALUE(MID(K7,1,2)), "No", IF(J7&lt;-1*VALUE(MID(K7,1,2)), "No", "Yes"))))</f>
        <v>Yes</v>
      </c>
    </row>
    <row r="8" spans="1:12" x14ac:dyDescent="0.2">
      <c r="A8" s="3" t="s">
        <v>58</v>
      </c>
      <c r="B8" s="34" t="s">
        <v>217</v>
      </c>
      <c r="C8" s="46">
        <v>5106343565</v>
      </c>
      <c r="D8" s="43" t="str">
        <f>IF($B8="N/A","N/A",IF(C8&gt;10,"No",IF(C8&lt;-10,"No","Yes")))</f>
        <v>N/A</v>
      </c>
      <c r="E8" s="46">
        <v>5483901849</v>
      </c>
      <c r="F8" s="43" t="str">
        <f>IF($B8="N/A","N/A",IF(E8&gt;10,"No",IF(E8&lt;-10,"No","Yes")))</f>
        <v>N/A</v>
      </c>
      <c r="G8" s="46">
        <v>5535423108</v>
      </c>
      <c r="H8" s="43" t="str">
        <f>IF($B8="N/A","N/A",IF(G8&gt;10,"No",IF(G8&lt;-10,"No","Yes")))</f>
        <v>N/A</v>
      </c>
      <c r="I8" s="12">
        <v>7.3940000000000001</v>
      </c>
      <c r="J8" s="12">
        <v>0.9395</v>
      </c>
      <c r="K8" s="44" t="s">
        <v>732</v>
      </c>
      <c r="L8" s="9" t="str">
        <f>IF(J8="Div by 0", "N/A", IF(K8="N/A","N/A", IF(J8&gt;VALUE(MID(K8,1,2)), "No", IF(J8&lt;-1*VALUE(MID(K8,1,2)), "No", "Yes"))))</f>
        <v>Yes</v>
      </c>
    </row>
    <row r="9" spans="1:12" x14ac:dyDescent="0.2">
      <c r="A9" s="58" t="s">
        <v>937</v>
      </c>
      <c r="B9" s="9" t="s">
        <v>217</v>
      </c>
      <c r="C9" s="8">
        <v>7.9087329041999999</v>
      </c>
      <c r="D9" s="43" t="str">
        <f>IF($B9="N/A","N/A",IF(C9&gt;10,"No",IF(C9&lt;-10,"No","Yes")))</f>
        <v>N/A</v>
      </c>
      <c r="E9" s="8">
        <v>9.1829195295999995</v>
      </c>
      <c r="F9" s="43" t="str">
        <f>IF($B9="N/A","N/A",IF(E9&gt;10,"No",IF(E9&lt;-10,"No","Yes")))</f>
        <v>N/A</v>
      </c>
      <c r="G9" s="8">
        <v>9.6839732973999997</v>
      </c>
      <c r="H9" s="43" t="str">
        <f>IF($B9="N/A","N/A",IF(G9&gt;10,"No",IF(G9&lt;-10,"No","Yes")))</f>
        <v>N/A</v>
      </c>
      <c r="I9" s="12">
        <v>16.11</v>
      </c>
      <c r="J9" s="12">
        <v>5.4560000000000004</v>
      </c>
      <c r="K9" s="9" t="s">
        <v>217</v>
      </c>
      <c r="L9" s="9" t="str">
        <f>IF(J9="Div by 0", "N/A", IF(K9="N/A","N/A", IF(J9&gt;VALUE(MID(K9,1,2)), "No", IF(J9&lt;-1*VALUE(MID(K9,1,2)), "No", "Yes"))))</f>
        <v>N/A</v>
      </c>
    </row>
    <row r="10" spans="1:12" x14ac:dyDescent="0.2">
      <c r="A10" s="58" t="s">
        <v>938</v>
      </c>
      <c r="B10" s="9" t="s">
        <v>217</v>
      </c>
      <c r="C10" s="8">
        <v>24.366337347999998</v>
      </c>
      <c r="D10" s="43" t="str">
        <f t="shared" ref="D10:D19" si="0">IF($B10="N/A","N/A",IF(C10&gt;10,"No",IF(C10&lt;-10,"No","Yes")))</f>
        <v>N/A</v>
      </c>
      <c r="E10" s="8">
        <v>23.858272749000001</v>
      </c>
      <c r="F10" s="43" t="str">
        <f t="shared" ref="F10:F19" si="1">IF($B10="N/A","N/A",IF(E10&gt;10,"No",IF(E10&lt;-10,"No","Yes")))</f>
        <v>N/A</v>
      </c>
      <c r="G10" s="8">
        <v>25.41330366</v>
      </c>
      <c r="H10" s="43" t="str">
        <f t="shared" ref="H10:H19" si="2">IF($B10="N/A","N/A",IF(G10&gt;10,"No",IF(G10&lt;-10,"No","Yes")))</f>
        <v>N/A</v>
      </c>
      <c r="I10" s="12">
        <v>-2.09</v>
      </c>
      <c r="J10" s="12">
        <v>6.5179999999999998</v>
      </c>
      <c r="K10" s="9" t="s">
        <v>217</v>
      </c>
      <c r="L10" s="9" t="str">
        <f t="shared" ref="L10:L26" si="3">IF(J10="Div by 0", "N/A", IF(K10="N/A","N/A", IF(J10&gt;VALUE(MID(K10,1,2)), "No", IF(J10&lt;-1*VALUE(MID(K10,1,2)), "No", "Yes"))))</f>
        <v>N/A</v>
      </c>
    </row>
    <row r="11" spans="1:12" x14ac:dyDescent="0.2">
      <c r="A11" s="58" t="s">
        <v>939</v>
      </c>
      <c r="B11" s="9" t="s">
        <v>217</v>
      </c>
      <c r="C11" s="8">
        <v>6.1810389772000001</v>
      </c>
      <c r="D11" s="43" t="str">
        <f t="shared" si="0"/>
        <v>N/A</v>
      </c>
      <c r="E11" s="8">
        <v>5.1836396853000002</v>
      </c>
      <c r="F11" s="43" t="str">
        <f t="shared" si="1"/>
        <v>N/A</v>
      </c>
      <c r="G11" s="8">
        <v>5.0796766168999996</v>
      </c>
      <c r="H11" s="43" t="str">
        <f t="shared" si="2"/>
        <v>N/A</v>
      </c>
      <c r="I11" s="12">
        <v>-16.100000000000001</v>
      </c>
      <c r="J11" s="12">
        <v>-2.0099999999999998</v>
      </c>
      <c r="K11" s="9" t="s">
        <v>217</v>
      </c>
      <c r="L11" s="9" t="str">
        <f t="shared" si="3"/>
        <v>N/A</v>
      </c>
    </row>
    <row r="12" spans="1:12" x14ac:dyDescent="0.2">
      <c r="A12" s="58" t="s">
        <v>940</v>
      </c>
      <c r="B12" s="9" t="s">
        <v>217</v>
      </c>
      <c r="C12" s="8">
        <v>0</v>
      </c>
      <c r="D12" s="43" t="str">
        <f t="shared" si="0"/>
        <v>N/A</v>
      </c>
      <c r="E12" s="8">
        <v>0</v>
      </c>
      <c r="F12" s="43" t="str">
        <f t="shared" si="1"/>
        <v>N/A</v>
      </c>
      <c r="G12" s="8">
        <v>0</v>
      </c>
      <c r="H12" s="43" t="str">
        <f t="shared" si="2"/>
        <v>N/A</v>
      </c>
      <c r="I12" s="12" t="s">
        <v>1743</v>
      </c>
      <c r="J12" s="12" t="s">
        <v>1743</v>
      </c>
      <c r="K12" s="9" t="s">
        <v>217</v>
      </c>
      <c r="L12" s="9" t="str">
        <f t="shared" si="3"/>
        <v>N/A</v>
      </c>
    </row>
    <row r="13" spans="1:12" x14ac:dyDescent="0.2">
      <c r="A13" s="58" t="s">
        <v>941</v>
      </c>
      <c r="B13" s="11" t="s">
        <v>217</v>
      </c>
      <c r="C13" s="8">
        <v>61.543890771000001</v>
      </c>
      <c r="D13" s="43" t="str">
        <f t="shared" si="0"/>
        <v>N/A</v>
      </c>
      <c r="E13" s="8">
        <v>61.775168035999997</v>
      </c>
      <c r="F13" s="43" t="str">
        <f t="shared" si="1"/>
        <v>N/A</v>
      </c>
      <c r="G13" s="8">
        <v>59.823046425000001</v>
      </c>
      <c r="H13" s="43" t="str">
        <f t="shared" si="2"/>
        <v>N/A</v>
      </c>
      <c r="I13" s="12">
        <v>0.37580000000000002</v>
      </c>
      <c r="J13" s="12">
        <v>-3.16</v>
      </c>
      <c r="K13" s="9" t="s">
        <v>217</v>
      </c>
      <c r="L13" s="9" t="str">
        <f t="shared" si="3"/>
        <v>N/A</v>
      </c>
    </row>
    <row r="14" spans="1:12" ht="12.75" customHeight="1" x14ac:dyDescent="0.2">
      <c r="A14" s="58" t="s">
        <v>942</v>
      </c>
      <c r="B14" s="11" t="s">
        <v>217</v>
      </c>
      <c r="C14" s="8">
        <v>0</v>
      </c>
      <c r="D14" s="43" t="str">
        <f t="shared" si="0"/>
        <v>N/A</v>
      </c>
      <c r="E14" s="8">
        <v>0</v>
      </c>
      <c r="F14" s="43" t="str">
        <f t="shared" si="1"/>
        <v>N/A</v>
      </c>
      <c r="G14" s="8">
        <v>0</v>
      </c>
      <c r="H14" s="43" t="str">
        <f t="shared" si="2"/>
        <v>N/A</v>
      </c>
      <c r="I14" s="12" t="s">
        <v>1743</v>
      </c>
      <c r="J14" s="12" t="s">
        <v>1743</v>
      </c>
      <c r="K14" s="9" t="s">
        <v>217</v>
      </c>
      <c r="L14" s="9" t="str">
        <f t="shared" si="3"/>
        <v>N/A</v>
      </c>
    </row>
    <row r="15" spans="1:12" x14ac:dyDescent="0.2">
      <c r="A15" s="58" t="s">
        <v>943</v>
      </c>
      <c r="B15" s="11" t="s">
        <v>217</v>
      </c>
      <c r="C15" s="8">
        <v>0</v>
      </c>
      <c r="D15" s="43" t="str">
        <f t="shared" si="0"/>
        <v>N/A</v>
      </c>
      <c r="E15" s="8">
        <v>0</v>
      </c>
      <c r="F15" s="43" t="str">
        <f t="shared" si="1"/>
        <v>N/A</v>
      </c>
      <c r="G15" s="8">
        <v>0</v>
      </c>
      <c r="H15" s="43" t="str">
        <f t="shared" si="2"/>
        <v>N/A</v>
      </c>
      <c r="I15" s="12" t="s">
        <v>1743</v>
      </c>
      <c r="J15" s="12" t="s">
        <v>1743</v>
      </c>
      <c r="K15" s="9" t="s">
        <v>217</v>
      </c>
      <c r="L15" s="9" t="str">
        <f t="shared" si="3"/>
        <v>N/A</v>
      </c>
    </row>
    <row r="16" spans="1:12" ht="12.75" customHeight="1" x14ac:dyDescent="0.2">
      <c r="A16" s="58" t="s">
        <v>944</v>
      </c>
      <c r="B16" s="11" t="s">
        <v>217</v>
      </c>
      <c r="C16" s="8">
        <v>0</v>
      </c>
      <c r="D16" s="43" t="str">
        <f t="shared" si="0"/>
        <v>N/A</v>
      </c>
      <c r="E16" s="8">
        <v>0</v>
      </c>
      <c r="F16" s="43" t="str">
        <f t="shared" si="1"/>
        <v>N/A</v>
      </c>
      <c r="G16" s="8">
        <v>0</v>
      </c>
      <c r="H16" s="43" t="str">
        <f t="shared" si="2"/>
        <v>N/A</v>
      </c>
      <c r="I16" s="12" t="s">
        <v>1743</v>
      </c>
      <c r="J16" s="12" t="s">
        <v>1743</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85.236350086000002</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5.0796766168999996</v>
      </c>
      <c r="H18" s="43" t="str">
        <f t="shared" si="2"/>
        <v>N/A</v>
      </c>
      <c r="I18" s="12" t="s">
        <v>217</v>
      </c>
      <c r="J18" s="12" t="s">
        <v>217</v>
      </c>
      <c r="K18" s="9" t="s">
        <v>217</v>
      </c>
      <c r="L18" s="9" t="str">
        <f t="shared" si="3"/>
        <v>N/A</v>
      </c>
    </row>
    <row r="19" spans="1:12" ht="12.75" customHeight="1" x14ac:dyDescent="0.2">
      <c r="A19" s="16" t="s">
        <v>132</v>
      </c>
      <c r="B19" s="1" t="s">
        <v>217</v>
      </c>
      <c r="C19" s="35">
        <v>11829</v>
      </c>
      <c r="D19" s="43" t="str">
        <f t="shared" si="0"/>
        <v>N/A</v>
      </c>
      <c r="E19" s="35">
        <v>7571</v>
      </c>
      <c r="F19" s="43" t="str">
        <f t="shared" si="1"/>
        <v>N/A</v>
      </c>
      <c r="G19" s="35">
        <v>15634</v>
      </c>
      <c r="H19" s="43" t="str">
        <f t="shared" si="2"/>
        <v>N/A</v>
      </c>
      <c r="I19" s="12">
        <v>-36</v>
      </c>
      <c r="J19" s="12">
        <v>106.5</v>
      </c>
      <c r="K19" s="35" t="s">
        <v>217</v>
      </c>
      <c r="L19" s="9" t="str">
        <f t="shared" si="3"/>
        <v>N/A</v>
      </c>
    </row>
    <row r="20" spans="1:12" ht="12.75" customHeight="1" x14ac:dyDescent="0.2">
      <c r="A20" s="16" t="s">
        <v>133</v>
      </c>
      <c r="B20" s="47" t="s">
        <v>280</v>
      </c>
      <c r="C20" s="8">
        <v>0.96967600409999999</v>
      </c>
      <c r="D20" s="43" t="str">
        <f>IF($B20="N/A","N/A",IF(C20&gt;=2,"No",IF(C20&lt;0,"No","Yes")))</f>
        <v>Yes</v>
      </c>
      <c r="E20" s="8">
        <v>0.59007556959999996</v>
      </c>
      <c r="F20" s="43" t="str">
        <f>IF($B20="N/A","N/A",IF(E20&gt;=2,"No",IF(E20&lt;0,"No","Yes")))</f>
        <v>Yes</v>
      </c>
      <c r="G20" s="8">
        <v>1.1605387143999999</v>
      </c>
      <c r="H20" s="43" t="str">
        <f>IF($B20="N/A","N/A",IF(G20&gt;=2,"No",IF(G20&lt;0,"No","Yes")))</f>
        <v>Yes</v>
      </c>
      <c r="I20" s="12">
        <v>-39.1</v>
      </c>
      <c r="J20" s="12">
        <v>96.68</v>
      </c>
      <c r="K20" s="9" t="s">
        <v>217</v>
      </c>
      <c r="L20" s="9" t="str">
        <f t="shared" si="3"/>
        <v>N/A</v>
      </c>
    </row>
    <row r="21" spans="1:12" ht="25.5" x14ac:dyDescent="0.2">
      <c r="A21" s="2" t="s">
        <v>134</v>
      </c>
      <c r="B21" s="47" t="s">
        <v>217</v>
      </c>
      <c r="C21" s="46">
        <v>39249888</v>
      </c>
      <c r="D21" s="43" t="str">
        <f t="shared" ref="D21:D26" si="4">IF($B21="N/A","N/A",IF(C21&gt;10,"No",IF(C21&lt;-10,"No","Yes")))</f>
        <v>N/A</v>
      </c>
      <c r="E21" s="46">
        <v>36127756</v>
      </c>
      <c r="F21" s="43" t="str">
        <f t="shared" ref="F21:F26" si="5">IF($B21="N/A","N/A",IF(E21&gt;10,"No",IF(E21&lt;-10,"No","Yes")))</f>
        <v>N/A</v>
      </c>
      <c r="G21" s="46">
        <v>20603725</v>
      </c>
      <c r="H21" s="43" t="str">
        <f t="shared" ref="H21:H26" si="6">IF($B21="N/A","N/A",IF(G21&gt;10,"No",IF(G21&lt;-10,"No","Yes")))</f>
        <v>N/A</v>
      </c>
      <c r="I21" s="12">
        <v>-7.95</v>
      </c>
      <c r="J21" s="12">
        <v>-43</v>
      </c>
      <c r="K21" s="9" t="s">
        <v>217</v>
      </c>
      <c r="L21" s="9" t="str">
        <f t="shared" si="3"/>
        <v>N/A</v>
      </c>
    </row>
    <row r="22" spans="1:12" ht="13.5" customHeight="1" x14ac:dyDescent="0.2">
      <c r="A22" s="2" t="s">
        <v>1725</v>
      </c>
      <c r="B22" s="47" t="s">
        <v>217</v>
      </c>
      <c r="C22" s="46">
        <v>3318.1070251000001</v>
      </c>
      <c r="D22" s="43" t="str">
        <f t="shared" si="4"/>
        <v>N/A</v>
      </c>
      <c r="E22" s="46">
        <v>4771.8605203999996</v>
      </c>
      <c r="F22" s="43" t="str">
        <f t="shared" si="5"/>
        <v>N/A</v>
      </c>
      <c r="G22" s="46">
        <v>1317.8793015000001</v>
      </c>
      <c r="H22" s="43" t="str">
        <f t="shared" si="6"/>
        <v>N/A</v>
      </c>
      <c r="I22" s="12">
        <v>43.81</v>
      </c>
      <c r="J22" s="12">
        <v>-72.400000000000006</v>
      </c>
      <c r="K22" s="9" t="s">
        <v>217</v>
      </c>
      <c r="L22" s="9" t="str">
        <f t="shared" si="3"/>
        <v>N/A</v>
      </c>
    </row>
    <row r="23" spans="1:12" ht="12.75" customHeight="1" x14ac:dyDescent="0.2">
      <c r="A23" s="16" t="s">
        <v>135</v>
      </c>
      <c r="B23" s="34" t="s">
        <v>217</v>
      </c>
      <c r="C23" s="1">
        <v>11139</v>
      </c>
      <c r="D23" s="43" t="str">
        <f t="shared" si="4"/>
        <v>N/A</v>
      </c>
      <c r="E23" s="1">
        <v>7126</v>
      </c>
      <c r="F23" s="43" t="str">
        <f t="shared" si="5"/>
        <v>N/A</v>
      </c>
      <c r="G23" s="1">
        <v>13196</v>
      </c>
      <c r="H23" s="43" t="str">
        <f t="shared" si="6"/>
        <v>N/A</v>
      </c>
      <c r="I23" s="12">
        <v>-36</v>
      </c>
      <c r="J23" s="12">
        <v>85.18</v>
      </c>
      <c r="K23" s="35" t="s">
        <v>217</v>
      </c>
      <c r="L23" s="9" t="str">
        <f t="shared" si="3"/>
        <v>N/A</v>
      </c>
    </row>
    <row r="24" spans="1:12" ht="12.75" customHeight="1" x14ac:dyDescent="0.2">
      <c r="A24" s="16" t="s">
        <v>136</v>
      </c>
      <c r="B24" s="34" t="s">
        <v>217</v>
      </c>
      <c r="C24" s="13">
        <v>0.91311361989999995</v>
      </c>
      <c r="D24" s="43" t="str">
        <f t="shared" si="4"/>
        <v>N/A</v>
      </c>
      <c r="E24" s="13">
        <v>0.55539274979999997</v>
      </c>
      <c r="F24" s="43" t="str">
        <f t="shared" si="5"/>
        <v>N/A</v>
      </c>
      <c r="G24" s="13">
        <v>0.97956178049999998</v>
      </c>
      <c r="H24" s="43" t="str">
        <f t="shared" si="6"/>
        <v>N/A</v>
      </c>
      <c r="I24" s="12">
        <v>-39.200000000000003</v>
      </c>
      <c r="J24" s="12">
        <v>76.37</v>
      </c>
      <c r="K24" s="9" t="s">
        <v>217</v>
      </c>
      <c r="L24" s="9" t="str">
        <f t="shared" si="3"/>
        <v>N/A</v>
      </c>
    </row>
    <row r="25" spans="1:12" ht="25.5" x14ac:dyDescent="0.2">
      <c r="A25" s="2" t="s">
        <v>137</v>
      </c>
      <c r="B25" s="34" t="s">
        <v>217</v>
      </c>
      <c r="C25" s="14">
        <v>39243714</v>
      </c>
      <c r="D25" s="43" t="str">
        <f t="shared" si="4"/>
        <v>N/A</v>
      </c>
      <c r="E25" s="14">
        <v>36124462</v>
      </c>
      <c r="F25" s="43" t="str">
        <f t="shared" si="5"/>
        <v>N/A</v>
      </c>
      <c r="G25" s="14">
        <v>20592574</v>
      </c>
      <c r="H25" s="43" t="str">
        <f t="shared" si="6"/>
        <v>N/A</v>
      </c>
      <c r="I25" s="12">
        <v>-7.95</v>
      </c>
      <c r="J25" s="12">
        <v>-43</v>
      </c>
      <c r="K25" s="9" t="s">
        <v>217</v>
      </c>
      <c r="L25" s="9" t="str">
        <f t="shared" si="3"/>
        <v>N/A</v>
      </c>
    </row>
    <row r="26" spans="1:12" ht="25.5" x14ac:dyDescent="0.2">
      <c r="A26" s="2" t="s">
        <v>947</v>
      </c>
      <c r="B26" s="34" t="s">
        <v>217</v>
      </c>
      <c r="C26" s="14">
        <v>3523.0913008000002</v>
      </c>
      <c r="D26" s="43" t="str">
        <f t="shared" si="4"/>
        <v>N/A</v>
      </c>
      <c r="E26" s="14">
        <v>5069.3884367000001</v>
      </c>
      <c r="F26" s="43" t="str">
        <f t="shared" si="5"/>
        <v>N/A</v>
      </c>
      <c r="G26" s="14">
        <v>1560.5163686000001</v>
      </c>
      <c r="H26" s="43" t="str">
        <f t="shared" si="6"/>
        <v>N/A</v>
      </c>
      <c r="I26" s="12">
        <v>43.89</v>
      </c>
      <c r="J26" s="12">
        <v>-69.2</v>
      </c>
      <c r="K26" s="9" t="s">
        <v>217</v>
      </c>
      <c r="L26" s="9" t="str">
        <f t="shared" si="3"/>
        <v>N/A</v>
      </c>
    </row>
    <row r="27" spans="1:12" x14ac:dyDescent="0.2">
      <c r="A27" s="16" t="s">
        <v>138</v>
      </c>
      <c r="B27" s="1" t="s">
        <v>217</v>
      </c>
      <c r="C27" s="35">
        <v>4548</v>
      </c>
      <c r="D27" s="43" t="str">
        <f>IF($B27="N/A","N/A",IF(C27&gt;10,"No",IF(C27&lt;-10,"No","Yes")))</f>
        <v>N/A</v>
      </c>
      <c r="E27" s="35">
        <v>6207</v>
      </c>
      <c r="F27" s="43" t="str">
        <f>IF($B27="N/A","N/A",IF(E27&gt;10,"No",IF(E27&lt;-10,"No","Yes")))</f>
        <v>N/A</v>
      </c>
      <c r="G27" s="35">
        <v>6846</v>
      </c>
      <c r="H27" s="43" t="str">
        <f>IF($B27="N/A","N/A",IF(G27&gt;10,"No",IF(G27&lt;-10,"No","Yes")))</f>
        <v>N/A</v>
      </c>
      <c r="I27" s="12">
        <v>36.479999999999997</v>
      </c>
      <c r="J27" s="12">
        <v>10.29</v>
      </c>
      <c r="K27" s="35" t="s">
        <v>217</v>
      </c>
      <c r="L27" s="9" t="str">
        <f>IF(J27="Div by 0", "N/A", IF(K27="N/A","N/A", IF(J27&gt;VALUE(MID(K27,1,2)), "No", IF(J27&lt;-1*VALUE(MID(K27,1,2)), "No", "Yes"))))</f>
        <v>N/A</v>
      </c>
    </row>
    <row r="28" spans="1:12" x14ac:dyDescent="0.2">
      <c r="A28" s="2" t="s">
        <v>139</v>
      </c>
      <c r="B28" s="47" t="s">
        <v>217</v>
      </c>
      <c r="C28" s="8">
        <v>0.37281988900000002</v>
      </c>
      <c r="D28" s="43" t="str">
        <f>IF($B28="N/A","N/A",IF(C28&gt;10,"No",IF(C28&lt;-10,"No","Yes")))</f>
        <v>N/A</v>
      </c>
      <c r="E28" s="8">
        <v>0.48376688159999998</v>
      </c>
      <c r="F28" s="43" t="str">
        <f>IF($B28="N/A","N/A",IF(E28&gt;10,"No",IF(E28&lt;-10,"No","Yes")))</f>
        <v>N/A</v>
      </c>
      <c r="G28" s="8">
        <v>0.50819035690000003</v>
      </c>
      <c r="H28" s="43" t="str">
        <f>IF($B28="N/A","N/A",IF(G28&gt;10,"No",IF(G28&lt;-10,"No","Yes")))</f>
        <v>N/A</v>
      </c>
      <c r="I28" s="12">
        <v>29.76</v>
      </c>
      <c r="J28" s="12">
        <v>5.0490000000000004</v>
      </c>
      <c r="K28" s="9" t="s">
        <v>217</v>
      </c>
      <c r="L28" s="9" t="str">
        <f>IF(J28="Div by 0", "N/A", IF(K28="N/A","N/A", IF(J28&gt;VALUE(MID(K28,1,2)), "No", IF(J28&lt;-1*VALUE(MID(K28,1,2)), "No", "Yes"))))</f>
        <v>N/A</v>
      </c>
    </row>
    <row r="29" spans="1:12" x14ac:dyDescent="0.2">
      <c r="A29" s="16" t="s">
        <v>140</v>
      </c>
      <c r="B29" s="35" t="s">
        <v>217</v>
      </c>
      <c r="C29" s="35">
        <v>6231</v>
      </c>
      <c r="D29" s="43" t="str">
        <f>IF($B29="N/A","N/A",IF(C29&gt;10,"No",IF(C29&lt;-10,"No","Yes")))</f>
        <v>N/A</v>
      </c>
      <c r="E29" s="35">
        <v>9577</v>
      </c>
      <c r="F29" s="43" t="str">
        <f>IF($B29="N/A","N/A",IF(E29&gt;10,"No",IF(E29&lt;-10,"No","Yes")))</f>
        <v>N/A</v>
      </c>
      <c r="G29" s="35">
        <v>10491</v>
      </c>
      <c r="H29" s="43" t="str">
        <f>IF($B29="N/A","N/A",IF(G29&gt;10,"No",IF(G29&lt;-10,"No","Yes")))</f>
        <v>N/A</v>
      </c>
      <c r="I29" s="12">
        <v>53.7</v>
      </c>
      <c r="J29" s="12">
        <v>9.5440000000000005</v>
      </c>
      <c r="K29" s="35" t="s">
        <v>217</v>
      </c>
      <c r="L29" s="9" t="str">
        <f>IF(J29="Div by 0", "N/A", IF(K29="N/A","N/A", IF(J29&gt;VALUE(MID(K29,1,2)), "No", IF(J29&lt;-1*VALUE(MID(K29,1,2)), "No", "Yes"))))</f>
        <v>N/A</v>
      </c>
    </row>
    <row r="30" spans="1:12" x14ac:dyDescent="0.2">
      <c r="A30" s="2" t="s">
        <v>141</v>
      </c>
      <c r="B30" s="34" t="s">
        <v>217</v>
      </c>
      <c r="C30" s="8">
        <v>0.51078292179999996</v>
      </c>
      <c r="D30" s="43" t="str">
        <f>IF($B30="N/A","N/A",IF(C30&gt;10,"No",IF(C30&lt;-10,"No","Yes")))</f>
        <v>N/A</v>
      </c>
      <c r="E30" s="8">
        <v>0.74642104480000004</v>
      </c>
      <c r="F30" s="43" t="str">
        <f>IF($B30="N/A","N/A",IF(E30&gt;10,"No",IF(E30&lt;-10,"No","Yes")))</f>
        <v>N/A</v>
      </c>
      <c r="G30" s="8">
        <v>0.77876497720000004</v>
      </c>
      <c r="H30" s="43" t="str">
        <f>IF($B30="N/A","N/A",IF(G30&gt;10,"No",IF(G30&lt;-10,"No","Yes")))</f>
        <v>N/A</v>
      </c>
      <c r="I30" s="12">
        <v>46.13</v>
      </c>
      <c r="J30" s="12">
        <v>4.3330000000000002</v>
      </c>
      <c r="K30" s="9" t="s">
        <v>217</v>
      </c>
      <c r="L30" s="9" t="str">
        <f>IF(J30="Div by 0", "N/A", IF(K30="N/A","N/A", IF(J30&gt;VALUE(MID(K30,1,2)), "No", IF(J30&lt;-1*VALUE(MID(K30,1,2)), "No", "Yes"))))</f>
        <v>N/A</v>
      </c>
    </row>
    <row r="31" spans="1:12" ht="12.75" customHeight="1" x14ac:dyDescent="0.2">
      <c r="A31" s="16" t="s">
        <v>142</v>
      </c>
      <c r="B31" s="1" t="s">
        <v>217</v>
      </c>
      <c r="C31" s="1">
        <v>2261.25</v>
      </c>
      <c r="D31" s="43" t="str">
        <f>IF($B31="N/A","N/A",IF(C31&gt;10,"No",IF(C31&lt;-10,"No","Yes")))</f>
        <v>N/A</v>
      </c>
      <c r="E31" s="1">
        <v>4159.25</v>
      </c>
      <c r="F31" s="43" t="str">
        <f>IF($B31="N/A","N/A",IF(E31&gt;10,"No",IF(E31&lt;-10,"No","Yes")))</f>
        <v>N/A</v>
      </c>
      <c r="G31" s="1">
        <v>4853.5833333</v>
      </c>
      <c r="H31" s="43" t="str">
        <f>IF($B31="N/A","N/A",IF(G31&gt;10,"No",IF(G31&lt;-10,"No","Yes")))</f>
        <v>N/A</v>
      </c>
      <c r="I31" s="12">
        <v>83.94</v>
      </c>
      <c r="J31" s="12">
        <v>16.690000000000001</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1203515</v>
      </c>
      <c r="D6" s="43" t="str">
        <f>IF($B6="N/A","N/A",IF(C6&gt;10,"No",IF(C6&lt;-10,"No","Yes")))</f>
        <v>N/A</v>
      </c>
      <c r="E6" s="35">
        <v>1269278</v>
      </c>
      <c r="F6" s="43" t="str">
        <f>IF($B6="N/A","N/A",IF(E6&gt;10,"No",IF(E6&lt;-10,"No","Yes")))</f>
        <v>N/A</v>
      </c>
      <c r="G6" s="35">
        <v>1324653</v>
      </c>
      <c r="H6" s="43" t="str">
        <f>IF($B6="N/A","N/A",IF(G6&gt;10,"No",IF(G6&lt;-10,"No","Yes")))</f>
        <v>N/A</v>
      </c>
      <c r="I6" s="12">
        <v>5.4640000000000004</v>
      </c>
      <c r="J6" s="12">
        <v>4.3630000000000004</v>
      </c>
      <c r="K6" s="49" t="s">
        <v>732</v>
      </c>
      <c r="L6" s="9" t="str">
        <f>IF(J6="Div by 0", "N/A", IF(K6="N/A","N/A", IF(J6&gt;VALUE(MID(K6,1,2)), "No", IF(J6&lt;-1*VALUE(MID(K6,1,2)), "No", "Yes"))))</f>
        <v>Yes</v>
      </c>
    </row>
    <row r="7" spans="1:12" x14ac:dyDescent="0.2">
      <c r="A7" s="16" t="s">
        <v>59</v>
      </c>
      <c r="B7" s="35" t="s">
        <v>217</v>
      </c>
      <c r="C7" s="35">
        <v>1051364.82</v>
      </c>
      <c r="D7" s="43" t="str">
        <f>IF($B7="N/A","N/A",IF(C7&gt;10,"No",IF(C7&lt;-10,"No","Yes")))</f>
        <v>N/A</v>
      </c>
      <c r="E7" s="35">
        <v>1107981.0900000001</v>
      </c>
      <c r="F7" s="43" t="str">
        <f>IF($B7="N/A","N/A",IF(E7&gt;10,"No",IF(E7&lt;-10,"No","Yes")))</f>
        <v>N/A</v>
      </c>
      <c r="G7" s="35">
        <v>1173352.6599999999</v>
      </c>
      <c r="H7" s="43" t="str">
        <f>IF($B7="N/A","N/A",IF(G7&gt;10,"No",IF(G7&lt;-10,"No","Yes")))</f>
        <v>N/A</v>
      </c>
      <c r="I7" s="12">
        <v>5.3849999999999998</v>
      </c>
      <c r="J7" s="12">
        <v>5.9</v>
      </c>
      <c r="K7" s="49" t="s">
        <v>733</v>
      </c>
      <c r="L7" s="9" t="str">
        <f>IF(J7="Div by 0", "N/A", IF(K7="N/A","N/A", IF(J7&gt;VALUE(MID(K7,1,2)), "No", IF(J7&lt;-1*VALUE(MID(K7,1,2)), "No", "Yes"))))</f>
        <v>Yes</v>
      </c>
    </row>
    <row r="8" spans="1:12" x14ac:dyDescent="0.2">
      <c r="A8" s="66" t="s">
        <v>143</v>
      </c>
      <c r="B8" s="35" t="s">
        <v>217</v>
      </c>
      <c r="C8" s="35">
        <v>169235</v>
      </c>
      <c r="D8" s="43" t="str">
        <f>IF($B8="N/A","N/A",IF(C8&gt;10,"No",IF(C8&lt;-10,"No","Yes")))</f>
        <v>N/A</v>
      </c>
      <c r="E8" s="35">
        <v>167746</v>
      </c>
      <c r="F8" s="43" t="str">
        <f>IF($B8="N/A","N/A",IF(E8&gt;10,"No",IF(E8&lt;-10,"No","Yes")))</f>
        <v>N/A</v>
      </c>
      <c r="G8" s="35">
        <v>155177</v>
      </c>
      <c r="H8" s="43" t="str">
        <f>IF($B8="N/A","N/A",IF(G8&gt;10,"No",IF(G8&lt;-10,"No","Yes")))</f>
        <v>N/A</v>
      </c>
      <c r="I8" s="12">
        <v>-0.88</v>
      </c>
      <c r="J8" s="12">
        <v>-7.49</v>
      </c>
      <c r="K8" s="35" t="s">
        <v>217</v>
      </c>
      <c r="L8" s="9" t="str">
        <f>IF(J8="Div by 0", "N/A", IF(K8="N/A","N/A", IF(J8&gt;VALUE(MID(K8,1,2)), "No", IF(J8&lt;-1*VALUE(MID(K8,1,2)), "No", "Yes"))))</f>
        <v>N/A</v>
      </c>
    </row>
    <row r="9" spans="1:12" x14ac:dyDescent="0.2">
      <c r="A9" s="16" t="s">
        <v>681</v>
      </c>
      <c r="B9" s="35" t="s">
        <v>217</v>
      </c>
      <c r="C9" s="35">
        <v>161387</v>
      </c>
      <c r="D9" s="43" t="str">
        <f t="shared" ref="D9:D11" si="0">IF($B9="N/A","N/A",IF(C9&gt;10,"No",IF(C9&lt;-10,"No","Yes")))</f>
        <v>N/A</v>
      </c>
      <c r="E9" s="35">
        <v>159337</v>
      </c>
      <c r="F9" s="43" t="str">
        <f t="shared" ref="F9:F11" si="1">IF($B9="N/A","N/A",IF(E9&gt;10,"No",IF(E9&lt;-10,"No","Yes")))</f>
        <v>N/A</v>
      </c>
      <c r="G9" s="35">
        <v>146813</v>
      </c>
      <c r="H9" s="43" t="str">
        <f t="shared" ref="H9:H11" si="2">IF($B9="N/A","N/A",IF(G9&gt;10,"No",IF(G9&lt;-10,"No","Yes")))</f>
        <v>N/A</v>
      </c>
      <c r="I9" s="12">
        <v>-1.27</v>
      </c>
      <c r="J9" s="12">
        <v>-7.86</v>
      </c>
      <c r="K9" s="35" t="s">
        <v>217</v>
      </c>
      <c r="L9" s="9" t="str">
        <f t="shared" ref="L9:L11" si="3">IF(J9="Div by 0", "N/A", IF(K9="N/A","N/A", IF(J9&gt;VALUE(MID(K9,1,2)), "No", IF(J9&lt;-1*VALUE(MID(K9,1,2)), "No", "Yes"))))</f>
        <v>N/A</v>
      </c>
    </row>
    <row r="10" spans="1:12" x14ac:dyDescent="0.2">
      <c r="A10" s="16" t="s">
        <v>424</v>
      </c>
      <c r="B10" s="35" t="s">
        <v>217</v>
      </c>
      <c r="C10" s="35">
        <v>7848</v>
      </c>
      <c r="D10" s="43" t="str">
        <f t="shared" si="0"/>
        <v>N/A</v>
      </c>
      <c r="E10" s="35">
        <v>8409</v>
      </c>
      <c r="F10" s="43" t="str">
        <f t="shared" si="1"/>
        <v>N/A</v>
      </c>
      <c r="G10" s="35">
        <v>8364</v>
      </c>
      <c r="H10" s="43" t="str">
        <f t="shared" si="2"/>
        <v>N/A</v>
      </c>
      <c r="I10" s="12">
        <v>7.1479999999999997</v>
      </c>
      <c r="J10" s="12">
        <v>-0.53500000000000003</v>
      </c>
      <c r="K10" s="35" t="s">
        <v>217</v>
      </c>
      <c r="L10" s="9" t="str">
        <f t="shared" si="3"/>
        <v>N/A</v>
      </c>
    </row>
    <row r="11" spans="1:12" x14ac:dyDescent="0.2">
      <c r="A11" s="16" t="s">
        <v>173</v>
      </c>
      <c r="B11" s="35" t="s">
        <v>217</v>
      </c>
      <c r="C11" s="8">
        <v>14.061727523</v>
      </c>
      <c r="D11" s="43" t="str">
        <f t="shared" si="0"/>
        <v>N/A</v>
      </c>
      <c r="E11" s="8">
        <v>13.215859725</v>
      </c>
      <c r="F11" s="43" t="str">
        <f t="shared" si="1"/>
        <v>N/A</v>
      </c>
      <c r="G11" s="8">
        <v>11.714539581</v>
      </c>
      <c r="H11" s="43" t="str">
        <f t="shared" si="2"/>
        <v>N/A</v>
      </c>
      <c r="I11" s="12">
        <v>-6.02</v>
      </c>
      <c r="J11" s="12">
        <v>-11.4</v>
      </c>
      <c r="K11" s="35" t="s">
        <v>217</v>
      </c>
      <c r="L11" s="9" t="str">
        <f t="shared" si="3"/>
        <v>N/A</v>
      </c>
    </row>
    <row r="12" spans="1:12" x14ac:dyDescent="0.2">
      <c r="A12" s="16" t="s">
        <v>144</v>
      </c>
      <c r="B12" s="35" t="s">
        <v>217</v>
      </c>
      <c r="C12" s="35">
        <v>120955.58332999999</v>
      </c>
      <c r="D12" s="43" t="str">
        <f>IF($B12="N/A","N/A",IF(C12&gt;10,"No",IF(C12&lt;-10,"No","Yes")))</f>
        <v>N/A</v>
      </c>
      <c r="E12" s="35">
        <v>122797.33332999999</v>
      </c>
      <c r="F12" s="43" t="str">
        <f>IF($B12="N/A","N/A",IF(E12&gt;10,"No",IF(E12&lt;-10,"No","Yes")))</f>
        <v>N/A</v>
      </c>
      <c r="G12" s="35">
        <v>120473.5</v>
      </c>
      <c r="H12" s="43" t="str">
        <f>IF($B12="N/A","N/A",IF(G12&gt;10,"No",IF(G12&lt;-10,"No","Yes")))</f>
        <v>N/A</v>
      </c>
      <c r="I12" s="12">
        <v>1.5229999999999999</v>
      </c>
      <c r="J12" s="12">
        <v>-1.89</v>
      </c>
      <c r="K12" s="35" t="s">
        <v>217</v>
      </c>
      <c r="L12" s="9" t="str">
        <f>IF(J12="Div by 0", "N/A", IF(K12="N/A","N/A", IF(J12&gt;VALUE(MID(K12,1,2)), "No", IF(J12&lt;-1*VALUE(MID(K12,1,2)), "No", "Yes"))))</f>
        <v>N/A</v>
      </c>
    </row>
    <row r="13" spans="1:12" s="104" customFormat="1" ht="12.75" customHeight="1" x14ac:dyDescent="0.2">
      <c r="A13" s="2" t="s">
        <v>1656</v>
      </c>
      <c r="B13" s="47" t="s">
        <v>281</v>
      </c>
      <c r="C13" s="13">
        <v>96.187750049000002</v>
      </c>
      <c r="D13" s="11" t="str">
        <f>IF($B13="N/A","N/A",IF(C13&gt;=95,"Yes","No"))</f>
        <v>Yes</v>
      </c>
      <c r="E13" s="13">
        <v>96.784156031999999</v>
      </c>
      <c r="F13" s="11" t="str">
        <f>IF($B13="N/A","N/A",IF(E13&gt;=95,"Yes","No"))</f>
        <v>Yes</v>
      </c>
      <c r="G13" s="13">
        <v>97.815276905999994</v>
      </c>
      <c r="H13" s="11" t="str">
        <f>IF($B13="N/A","N/A",IF(G13&gt;=95,"Yes","No"))</f>
        <v>Yes</v>
      </c>
      <c r="I13" s="56">
        <v>0.62</v>
      </c>
      <c r="J13" s="56">
        <v>1.0649999999999999</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95.927512328000006</v>
      </c>
      <c r="D14" s="11" t="str">
        <f>IF($B14="N/A","N/A",IF(C14&gt;95,"Yes","No"))</f>
        <v>Yes</v>
      </c>
      <c r="E14" s="68">
        <v>96.548273901000002</v>
      </c>
      <c r="F14" s="11" t="str">
        <f>IF($B14="N/A","N/A",IF(E14&gt;95,"Yes","No"))</f>
        <v>Yes</v>
      </c>
      <c r="G14" s="68">
        <v>97.513612999000003</v>
      </c>
      <c r="H14" s="11" t="str">
        <f>IF($B14="N/A","N/A",IF(G14&gt;95,"Yes","No"))</f>
        <v>Yes</v>
      </c>
      <c r="I14" s="128">
        <v>0.64710000000000001</v>
      </c>
      <c r="J14" s="128">
        <v>0.99990000000000001</v>
      </c>
      <c r="K14" s="127" t="s">
        <v>733</v>
      </c>
      <c r="L14" s="11" t="str">
        <f t="shared" si="4"/>
        <v>Yes</v>
      </c>
    </row>
    <row r="15" spans="1:12" s="104" customFormat="1" ht="12.75" customHeight="1" x14ac:dyDescent="0.2">
      <c r="A15" s="2" t="s">
        <v>1659</v>
      </c>
      <c r="B15" s="127" t="s">
        <v>217</v>
      </c>
      <c r="C15" s="68">
        <v>1.4125291000000001E-3</v>
      </c>
      <c r="D15" s="129" t="str">
        <f t="shared" ref="D15:D19" si="5">IF($B15="N/A","N/A",IF(C15&gt;10,"No",IF(C15&lt;-10,"No","Yes")))</f>
        <v>N/A</v>
      </c>
      <c r="E15" s="68">
        <v>1.9696237E-3</v>
      </c>
      <c r="F15" s="129" t="str">
        <f t="shared" ref="F15:F19" si="6">IF($B15="N/A","N/A",IF(E15&gt;10,"No",IF(E15&lt;-10,"No","Yes")))</f>
        <v>N/A</v>
      </c>
      <c r="G15" s="68">
        <v>3.6990819000000002E-3</v>
      </c>
      <c r="H15" s="129" t="str">
        <f t="shared" ref="H15:H19" si="7">IF($B15="N/A","N/A",IF(G15&gt;10,"No",IF(G15&lt;-10,"No","Yes")))</f>
        <v>N/A</v>
      </c>
      <c r="I15" s="128">
        <v>39.44</v>
      </c>
      <c r="J15" s="128">
        <v>87.81</v>
      </c>
      <c r="K15" s="127" t="s">
        <v>217</v>
      </c>
      <c r="L15" s="11" t="str">
        <f t="shared" si="4"/>
        <v>N/A</v>
      </c>
    </row>
    <row r="16" spans="1:12" s="104" customFormat="1" ht="12.75" customHeight="1" x14ac:dyDescent="0.2">
      <c r="A16" s="2" t="s">
        <v>1660</v>
      </c>
      <c r="B16" s="127" t="s">
        <v>217</v>
      </c>
      <c r="C16" s="68">
        <v>1.4956190999999999E-3</v>
      </c>
      <c r="D16" s="129" t="str">
        <f t="shared" si="5"/>
        <v>N/A</v>
      </c>
      <c r="E16" s="68">
        <v>1.5756989E-3</v>
      </c>
      <c r="F16" s="129" t="str">
        <f t="shared" si="6"/>
        <v>N/A</v>
      </c>
      <c r="G16" s="68">
        <v>1.2078634999999999E-3</v>
      </c>
      <c r="H16" s="129" t="str">
        <f t="shared" si="7"/>
        <v>N/A</v>
      </c>
      <c r="I16" s="128">
        <v>5.3540000000000001</v>
      </c>
      <c r="J16" s="128">
        <v>-23.3</v>
      </c>
      <c r="K16" s="127" t="s">
        <v>217</v>
      </c>
      <c r="L16" s="11" t="str">
        <f t="shared" si="4"/>
        <v>N/A</v>
      </c>
    </row>
    <row r="17" spans="1:14" s="104" customFormat="1" ht="12.75" customHeight="1" x14ac:dyDescent="0.2">
      <c r="A17" s="2" t="s">
        <v>1661</v>
      </c>
      <c r="B17" s="127" t="s">
        <v>217</v>
      </c>
      <c r="C17" s="68">
        <v>4.1544969999999999E-4</v>
      </c>
      <c r="D17" s="129" t="str">
        <f t="shared" si="5"/>
        <v>N/A</v>
      </c>
      <c r="E17" s="68">
        <v>2.3635480000000001E-4</v>
      </c>
      <c r="F17" s="129" t="str">
        <f t="shared" si="6"/>
        <v>N/A</v>
      </c>
      <c r="G17" s="68">
        <v>1.5098290000000001E-4</v>
      </c>
      <c r="H17" s="129" t="str">
        <f t="shared" si="7"/>
        <v>N/A</v>
      </c>
      <c r="I17" s="128">
        <v>-43.1</v>
      </c>
      <c r="J17" s="128">
        <v>-36.1</v>
      </c>
      <c r="K17" s="127" t="s">
        <v>217</v>
      </c>
      <c r="L17" s="11" t="str">
        <f t="shared" si="4"/>
        <v>N/A</v>
      </c>
    </row>
    <row r="18" spans="1:14" s="104" customFormat="1" ht="25.5" x14ac:dyDescent="0.2">
      <c r="A18" s="2" t="s">
        <v>1662</v>
      </c>
      <c r="B18" s="47" t="s">
        <v>217</v>
      </c>
      <c r="C18" s="13">
        <v>0.25666485249999998</v>
      </c>
      <c r="D18" s="11" t="str">
        <f t="shared" si="5"/>
        <v>N/A</v>
      </c>
      <c r="E18" s="13">
        <v>0.2319428841</v>
      </c>
      <c r="F18" s="11" t="str">
        <f t="shared" si="6"/>
        <v>N/A</v>
      </c>
      <c r="G18" s="13">
        <v>0.29637950470000002</v>
      </c>
      <c r="H18" s="11" t="str">
        <f t="shared" si="7"/>
        <v>N/A</v>
      </c>
      <c r="I18" s="56">
        <v>-9.6300000000000008</v>
      </c>
      <c r="J18" s="56">
        <v>27.78</v>
      </c>
      <c r="K18" s="47" t="s">
        <v>217</v>
      </c>
      <c r="L18" s="11" t="str">
        <f t="shared" si="4"/>
        <v>N/A</v>
      </c>
    </row>
    <row r="19" spans="1:14" s="104" customFormat="1" ht="27.75" customHeight="1" x14ac:dyDescent="0.2">
      <c r="A19" s="2" t="s">
        <v>1663</v>
      </c>
      <c r="B19" s="47" t="s">
        <v>217</v>
      </c>
      <c r="C19" s="13">
        <v>2.4926979999999999E-4</v>
      </c>
      <c r="D19" s="11" t="str">
        <f t="shared" si="5"/>
        <v>N/A</v>
      </c>
      <c r="E19" s="13">
        <v>1.5756989999999999E-4</v>
      </c>
      <c r="F19" s="11" t="str">
        <f t="shared" si="6"/>
        <v>N/A</v>
      </c>
      <c r="G19" s="13">
        <v>2.264744E-4</v>
      </c>
      <c r="H19" s="11" t="str">
        <f t="shared" si="7"/>
        <v>N/A</v>
      </c>
      <c r="I19" s="56">
        <v>-36.799999999999997</v>
      </c>
      <c r="J19" s="56">
        <v>43.73</v>
      </c>
      <c r="K19" s="47" t="s">
        <v>217</v>
      </c>
      <c r="L19" s="11" t="str">
        <f t="shared" si="4"/>
        <v>N/A</v>
      </c>
    </row>
    <row r="20" spans="1:14" s="104" customFormat="1" x14ac:dyDescent="0.2">
      <c r="A20" s="2" t="s">
        <v>1664</v>
      </c>
      <c r="B20" s="47" t="s">
        <v>217</v>
      </c>
      <c r="C20" s="1">
        <v>49013</v>
      </c>
      <c r="D20" s="11" t="str">
        <f>IF($B20="N/A","N/A",IF(C20&gt;0,"No",IF(C20&lt;0,"No","Yes")))</f>
        <v>N/A</v>
      </c>
      <c r="E20" s="1">
        <v>43812</v>
      </c>
      <c r="F20" s="11" t="str">
        <f>IF($B20="N/A","N/A",IF(E20&gt;0,"No",IF(E20&lt;0,"No","Yes")))</f>
        <v>N/A</v>
      </c>
      <c r="G20" s="1">
        <v>32936</v>
      </c>
      <c r="H20" s="11" t="str">
        <f>IF($B20="N/A","N/A",IF(G20&gt;0,"No",IF(G20&lt;0,"No","Yes")))</f>
        <v>N/A</v>
      </c>
      <c r="I20" s="56">
        <v>-10.6</v>
      </c>
      <c r="J20" s="56">
        <v>-24.8</v>
      </c>
      <c r="K20" s="47" t="s">
        <v>217</v>
      </c>
      <c r="L20" s="11" t="str">
        <f t="shared" si="4"/>
        <v>N/A</v>
      </c>
    </row>
    <row r="21" spans="1:14" s="104" customFormat="1" x14ac:dyDescent="0.2">
      <c r="A21" s="2" t="s">
        <v>1665</v>
      </c>
      <c r="B21" s="47" t="s">
        <v>282</v>
      </c>
      <c r="C21" s="13">
        <v>4.0724876715000002</v>
      </c>
      <c r="D21" s="11" t="str">
        <f>IF($B21="N/A","N/A",IF(C21&gt;=5,"No",IF(C21&lt;0,"No","Yes")))</f>
        <v>Yes</v>
      </c>
      <c r="E21" s="13">
        <v>3.4517260994000001</v>
      </c>
      <c r="F21" s="11" t="str">
        <f>IF($B21="N/A","N/A",IF(E21&gt;=5,"No",IF(E21&lt;0,"No","Yes")))</f>
        <v>Yes</v>
      </c>
      <c r="G21" s="13">
        <v>2.4863870010000002</v>
      </c>
      <c r="H21" s="11" t="str">
        <f>IF($B21="N/A","N/A",IF(G21&gt;=5,"No",IF(G21&lt;0,"No","Yes")))</f>
        <v>Yes</v>
      </c>
      <c r="I21" s="56">
        <v>-15.2</v>
      </c>
      <c r="J21" s="56">
        <v>-28</v>
      </c>
      <c r="K21" s="11" t="s">
        <v>217</v>
      </c>
      <c r="L21" s="11" t="str">
        <f t="shared" si="4"/>
        <v>N/A</v>
      </c>
    </row>
    <row r="22" spans="1:14" s="104" customFormat="1" ht="12.75" customHeight="1" x14ac:dyDescent="0.2">
      <c r="A22" s="4" t="s">
        <v>1666</v>
      </c>
      <c r="B22" s="127" t="s">
        <v>217</v>
      </c>
      <c r="C22" s="68">
        <v>99.620508845000003</v>
      </c>
      <c r="D22" s="129" t="str">
        <f t="shared" ref="D22:D25" si="8">IF($B22="N/A","N/A",IF(C22&gt;10,"No",IF(C22&lt;-10,"No","Yes")))</f>
        <v>N/A</v>
      </c>
      <c r="E22" s="68">
        <v>99.429380078999998</v>
      </c>
      <c r="F22" s="129" t="str">
        <f t="shared" ref="F22:F25" si="9">IF($B22="N/A","N/A",IF(E22&gt;10,"No",IF(E22&lt;-10,"No","Yes")))</f>
        <v>N/A</v>
      </c>
      <c r="G22" s="68">
        <v>99.204517852999999</v>
      </c>
      <c r="H22" s="129" t="str">
        <f t="shared" ref="H22:H25" si="10">IF($B22="N/A","N/A",IF(G22&gt;10,"No",IF(G22&lt;-10,"No","Yes")))</f>
        <v>N/A</v>
      </c>
      <c r="I22" s="56">
        <v>-0.192</v>
      </c>
      <c r="J22" s="56">
        <v>-0.22600000000000001</v>
      </c>
      <c r="K22" s="127" t="s">
        <v>217</v>
      </c>
      <c r="L22" s="11" t="str">
        <f t="shared" si="4"/>
        <v>N/A</v>
      </c>
    </row>
    <row r="23" spans="1:14" s="104" customFormat="1" ht="12.75" customHeight="1" x14ac:dyDescent="0.2">
      <c r="A23" s="4" t="s">
        <v>1667</v>
      </c>
      <c r="B23" s="127" t="s">
        <v>217</v>
      </c>
      <c r="C23" s="68">
        <v>45.304307021</v>
      </c>
      <c r="D23" s="129" t="str">
        <f t="shared" si="8"/>
        <v>N/A</v>
      </c>
      <c r="E23" s="68">
        <v>48.174016250999998</v>
      </c>
      <c r="F23" s="129" t="str">
        <f t="shared" si="9"/>
        <v>N/A</v>
      </c>
      <c r="G23" s="68">
        <v>56.391182899999997</v>
      </c>
      <c r="H23" s="129" t="str">
        <f t="shared" si="10"/>
        <v>N/A</v>
      </c>
      <c r="I23" s="56">
        <v>6.3339999999999996</v>
      </c>
      <c r="J23" s="56">
        <v>17.059999999999999</v>
      </c>
      <c r="K23" s="127" t="s">
        <v>217</v>
      </c>
      <c r="L23" s="11" t="str">
        <f t="shared" si="4"/>
        <v>N/A</v>
      </c>
    </row>
    <row r="24" spans="1:14" s="104" customFormat="1" ht="12.75" customHeight="1" x14ac:dyDescent="0.2">
      <c r="A24" s="4" t="s">
        <v>1668</v>
      </c>
      <c r="B24" s="127" t="s">
        <v>217</v>
      </c>
      <c r="C24" s="68">
        <v>0.24075245340000001</v>
      </c>
      <c r="D24" s="129" t="str">
        <f t="shared" si="8"/>
        <v>N/A</v>
      </c>
      <c r="E24" s="68">
        <v>0.35606683099999997</v>
      </c>
      <c r="F24" s="129" t="str">
        <f t="shared" si="9"/>
        <v>N/A</v>
      </c>
      <c r="G24" s="68">
        <v>0.34612581980000001</v>
      </c>
      <c r="H24" s="129" t="str">
        <f t="shared" si="10"/>
        <v>N/A</v>
      </c>
      <c r="I24" s="56">
        <v>47.9</v>
      </c>
      <c r="J24" s="56">
        <v>-2.79</v>
      </c>
      <c r="K24" s="127" t="s">
        <v>217</v>
      </c>
      <c r="L24" s="11" t="str">
        <f t="shared" si="4"/>
        <v>N/A</v>
      </c>
    </row>
    <row r="25" spans="1:14" s="104" customFormat="1" ht="12.75" customHeight="1" x14ac:dyDescent="0.2">
      <c r="A25" s="4" t="s">
        <v>1669</v>
      </c>
      <c r="B25" s="127" t="s">
        <v>217</v>
      </c>
      <c r="C25" s="68">
        <v>3.0604125400000001E-2</v>
      </c>
      <c r="D25" s="129" t="str">
        <f t="shared" si="8"/>
        <v>N/A</v>
      </c>
      <c r="E25" s="68">
        <v>5.70619921E-2</v>
      </c>
      <c r="F25" s="129" t="str">
        <f t="shared" si="9"/>
        <v>N/A</v>
      </c>
      <c r="G25" s="68">
        <v>0.10019431619999999</v>
      </c>
      <c r="H25" s="129" t="str">
        <f t="shared" si="10"/>
        <v>N/A</v>
      </c>
      <c r="I25" s="56">
        <v>86.45</v>
      </c>
      <c r="J25" s="56">
        <v>75.59</v>
      </c>
      <c r="K25" s="127" t="s">
        <v>217</v>
      </c>
      <c r="L25" s="11" t="str">
        <f t="shared" si="4"/>
        <v>N/A</v>
      </c>
    </row>
    <row r="26" spans="1:14" x14ac:dyDescent="0.2">
      <c r="A26" s="2" t="s">
        <v>1670</v>
      </c>
      <c r="B26" s="47" t="s">
        <v>221</v>
      </c>
      <c r="C26" s="1">
        <v>0</v>
      </c>
      <c r="D26" s="43" t="str">
        <f>IF($B26="N/A","N/A",IF(C26&gt;0,"No",IF(C26&lt;0,"No","Yes")))</f>
        <v>Yes</v>
      </c>
      <c r="E26" s="1">
        <v>0</v>
      </c>
      <c r="F26" s="43" t="str">
        <f>IF($B26="N/A","N/A",IF(E26&gt;0,"No",IF(E26&lt;0,"No","Yes")))</f>
        <v>Yes</v>
      </c>
      <c r="G26" s="1">
        <v>0</v>
      </c>
      <c r="H26" s="43" t="str">
        <f>IF($B26="N/A","N/A",IF(G26&gt;0,"No",IF(G26&lt;0,"No","Yes")))</f>
        <v>Yes</v>
      </c>
      <c r="I26" s="12" t="s">
        <v>1743</v>
      </c>
      <c r="J26" s="12" t="s">
        <v>1743</v>
      </c>
      <c r="K26" s="44" t="s">
        <v>217</v>
      </c>
      <c r="L26" s="9" t="str">
        <f t="shared" ref="L26:L74" si="11">IF(J26="Div by 0", "N/A", IF(K26="N/A","N/A", IF(J26&gt;VALUE(MID(K26,1,2)), "No", IF(J26&lt;-1*VALUE(MID(K26,1,2)), "No", "Yes"))))</f>
        <v>N/A</v>
      </c>
    </row>
    <row r="27" spans="1:14" x14ac:dyDescent="0.2">
      <c r="A27" s="6" t="s">
        <v>149</v>
      </c>
      <c r="B27" s="47" t="s">
        <v>283</v>
      </c>
      <c r="C27" s="8">
        <v>0</v>
      </c>
      <c r="D27" s="43" t="str">
        <f>IF($B27="N/A","N/A",IF(C27&gt;=10,"No",IF(C27&lt;0,"No","Yes")))</f>
        <v>Yes</v>
      </c>
      <c r="E27" s="8">
        <v>0</v>
      </c>
      <c r="F27" s="43" t="str">
        <f>IF($B27="N/A","N/A",IF(E27&gt;=10,"No",IF(E27&lt;0,"No","Yes")))</f>
        <v>Yes</v>
      </c>
      <c r="G27" s="8">
        <v>0</v>
      </c>
      <c r="H27" s="43" t="str">
        <f>IF($B27="N/A","N/A",IF(G27&gt;=10,"No",IF(G27&lt;0,"No","Yes")))</f>
        <v>Yes</v>
      </c>
      <c r="I27" s="12" t="s">
        <v>1743</v>
      </c>
      <c r="J27" s="12" t="s">
        <v>1743</v>
      </c>
      <c r="K27" s="44" t="s">
        <v>217</v>
      </c>
      <c r="L27" s="9" t="str">
        <f t="shared" si="11"/>
        <v>N/A</v>
      </c>
    </row>
    <row r="28" spans="1:14" x14ac:dyDescent="0.2">
      <c r="A28" s="2" t="s">
        <v>425</v>
      </c>
      <c r="B28" s="34" t="s">
        <v>217</v>
      </c>
      <c r="C28" s="13" t="s">
        <v>1743</v>
      </c>
      <c r="D28" s="70" t="str">
        <f t="shared" ref="D28:D31" si="12">IF($B28="N/A","N/A",IF(C28&gt;10,"No",IF(C28&lt;-10,"No","Yes")))</f>
        <v>N/A</v>
      </c>
      <c r="E28" s="13" t="s">
        <v>1743</v>
      </c>
      <c r="F28" s="43" t="str">
        <f t="shared" ref="F28:F31" si="13">IF($B28="N/A","N/A",IF(E28&gt;10,"No",IF(E28&lt;-10,"No","Yes")))</f>
        <v>N/A</v>
      </c>
      <c r="G28" s="13" t="s">
        <v>1743</v>
      </c>
      <c r="H28" s="43" t="str">
        <f t="shared" ref="H28:H31" si="14">IF($B28="N/A","N/A",IF(G28&gt;10,"No",IF(G28&lt;-10,"No","Yes")))</f>
        <v>N/A</v>
      </c>
      <c r="I28" s="12" t="s">
        <v>1743</v>
      </c>
      <c r="J28" s="12" t="s">
        <v>1743</v>
      </c>
      <c r="K28" s="44" t="s">
        <v>217</v>
      </c>
      <c r="L28" s="9" t="str">
        <f t="shared" si="11"/>
        <v>N/A</v>
      </c>
    </row>
    <row r="29" spans="1:14" x14ac:dyDescent="0.2">
      <c r="A29" s="2" t="s">
        <v>426</v>
      </c>
      <c r="B29" s="34" t="s">
        <v>217</v>
      </c>
      <c r="C29" s="13" t="s">
        <v>1743</v>
      </c>
      <c r="D29" s="70" t="str">
        <f t="shared" si="12"/>
        <v>N/A</v>
      </c>
      <c r="E29" s="13" t="s">
        <v>1743</v>
      </c>
      <c r="F29" s="43" t="str">
        <f t="shared" si="13"/>
        <v>N/A</v>
      </c>
      <c r="G29" s="13" t="s">
        <v>1743</v>
      </c>
      <c r="H29" s="43" t="str">
        <f t="shared" si="14"/>
        <v>N/A</v>
      </c>
      <c r="I29" s="12" t="s">
        <v>1743</v>
      </c>
      <c r="J29" s="12" t="s">
        <v>1743</v>
      </c>
      <c r="K29" s="44" t="s">
        <v>217</v>
      </c>
      <c r="L29" s="9" t="str">
        <f t="shared" si="11"/>
        <v>N/A</v>
      </c>
    </row>
    <row r="30" spans="1:14" x14ac:dyDescent="0.2">
      <c r="A30" s="2" t="s">
        <v>422</v>
      </c>
      <c r="B30" s="34" t="s">
        <v>217</v>
      </c>
      <c r="C30" s="13" t="s">
        <v>1743</v>
      </c>
      <c r="D30" s="70" t="str">
        <f t="shared" si="12"/>
        <v>N/A</v>
      </c>
      <c r="E30" s="13" t="s">
        <v>1743</v>
      </c>
      <c r="F30" s="43" t="str">
        <f t="shared" si="13"/>
        <v>N/A</v>
      </c>
      <c r="G30" s="13" t="s">
        <v>1743</v>
      </c>
      <c r="H30" s="43" t="str">
        <f t="shared" si="14"/>
        <v>N/A</v>
      </c>
      <c r="I30" s="12" t="s">
        <v>1743</v>
      </c>
      <c r="J30" s="12" t="s">
        <v>1743</v>
      </c>
      <c r="K30" s="44" t="s">
        <v>217</v>
      </c>
      <c r="L30" s="9" t="str">
        <f t="shared" si="11"/>
        <v>N/A</v>
      </c>
    </row>
    <row r="31" spans="1:14" x14ac:dyDescent="0.2">
      <c r="A31" s="2" t="s">
        <v>423</v>
      </c>
      <c r="B31" s="34" t="s">
        <v>217</v>
      </c>
      <c r="C31" s="13" t="s">
        <v>1743</v>
      </c>
      <c r="D31" s="70" t="str">
        <f t="shared" si="12"/>
        <v>N/A</v>
      </c>
      <c r="E31" s="13" t="s">
        <v>1743</v>
      </c>
      <c r="F31" s="43" t="str">
        <f t="shared" si="13"/>
        <v>N/A</v>
      </c>
      <c r="G31" s="13" t="s">
        <v>1743</v>
      </c>
      <c r="H31" s="43" t="str">
        <f t="shared" si="14"/>
        <v>N/A</v>
      </c>
      <c r="I31" s="12" t="s">
        <v>1743</v>
      </c>
      <c r="J31" s="12" t="s">
        <v>1743</v>
      </c>
      <c r="K31" s="44" t="s">
        <v>217</v>
      </c>
      <c r="L31" s="9" t="str">
        <f t="shared" si="11"/>
        <v>N/A</v>
      </c>
    </row>
    <row r="32" spans="1:14" x14ac:dyDescent="0.2">
      <c r="A32" s="2" t="s">
        <v>948</v>
      </c>
      <c r="B32" s="34" t="s">
        <v>217</v>
      </c>
      <c r="C32" s="68">
        <v>16.120031740000002</v>
      </c>
      <c r="D32" s="70" t="str">
        <f>IF($B32="N/A","N/A",IF(C32&gt;10,"No",IF(C32&lt;-10,"No","Yes")))</f>
        <v>N/A</v>
      </c>
      <c r="E32" s="68">
        <v>15.882099902</v>
      </c>
      <c r="F32" s="70" t="str">
        <f>IF($B32="N/A","N/A",IF(E32&gt;10,"No",IF(E32&lt;-10,"No","Yes")))</f>
        <v>N/A</v>
      </c>
      <c r="G32" s="68">
        <v>16.022686696000001</v>
      </c>
      <c r="H32" s="70" t="str">
        <f>IF($B32="N/A","N/A",IF(G32&gt;10,"No",IF(G32&lt;-10,"No","Yes")))</f>
        <v>N/A</v>
      </c>
      <c r="I32" s="12">
        <v>-1.48</v>
      </c>
      <c r="J32" s="12">
        <v>0.88519999999999999</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99.997424211999999</v>
      </c>
      <c r="D34" s="43" t="str">
        <f>IF($B34="N/A","N/A",IF(C34&gt;=98,"Yes","No"))</f>
        <v>Yes</v>
      </c>
      <c r="E34" s="13">
        <v>99.986921699000007</v>
      </c>
      <c r="F34" s="43" t="str">
        <f>IF($B34="N/A","N/A",IF(E34&gt;=98,"Yes","No"))</f>
        <v>Yes</v>
      </c>
      <c r="G34" s="13">
        <v>99.98354286</v>
      </c>
      <c r="H34" s="43" t="str">
        <f>IF($B34="N/A","N/A",IF(G34&gt;=98,"Yes","No"))</f>
        <v>Yes</v>
      </c>
      <c r="I34" s="12">
        <v>-1.0999999999999999E-2</v>
      </c>
      <c r="J34" s="12">
        <v>-3.0000000000000001E-3</v>
      </c>
      <c r="K34" s="44" t="s">
        <v>733</v>
      </c>
      <c r="L34" s="9" t="str">
        <f t="shared" si="11"/>
        <v>Yes</v>
      </c>
    </row>
    <row r="35" spans="1:14" x14ac:dyDescent="0.2">
      <c r="A35" s="2" t="s">
        <v>18</v>
      </c>
      <c r="B35" s="47" t="s">
        <v>281</v>
      </c>
      <c r="C35" s="13">
        <v>99.999833820000006</v>
      </c>
      <c r="D35" s="43" t="str">
        <f>IF($B35="N/A","N/A",IF(C35&gt;=95,"Yes","No"))</f>
        <v>Yes</v>
      </c>
      <c r="E35" s="13">
        <v>99.999921215000001</v>
      </c>
      <c r="F35" s="43" t="str">
        <f>IF($B35="N/A","N/A",IF(E35&gt;=95,"Yes","No"))</f>
        <v>Yes</v>
      </c>
      <c r="G35" s="13">
        <v>100</v>
      </c>
      <c r="H35" s="43" t="str">
        <f>IF($B35="N/A","N/A",IF(G35&gt;=95,"Yes","No"))</f>
        <v>Yes</v>
      </c>
      <c r="I35" s="12">
        <v>1E-4</v>
      </c>
      <c r="J35" s="12">
        <v>1E-4</v>
      </c>
      <c r="K35" s="44" t="s">
        <v>733</v>
      </c>
      <c r="L35" s="9" t="str">
        <f t="shared" si="11"/>
        <v>Yes</v>
      </c>
    </row>
    <row r="36" spans="1:14" x14ac:dyDescent="0.2">
      <c r="A36" s="2" t="s">
        <v>23</v>
      </c>
      <c r="B36" s="34" t="s">
        <v>217</v>
      </c>
      <c r="C36" s="13">
        <v>38.241401228999997</v>
      </c>
      <c r="D36" s="43" t="str">
        <f t="shared" ref="D36:D41" si="15">IF($B36="N/A","N/A",IF(C36&gt;10,"No",IF(C36&lt;-10,"No","Yes")))</f>
        <v>N/A</v>
      </c>
      <c r="E36" s="13">
        <v>38.564364937999997</v>
      </c>
      <c r="F36" s="43" t="str">
        <f t="shared" ref="F36:F41" si="16">IF($B36="N/A","N/A",IF(E36&gt;10,"No",IF(E36&lt;-10,"No","Yes")))</f>
        <v>N/A</v>
      </c>
      <c r="G36" s="13">
        <v>38.772720100999997</v>
      </c>
      <c r="H36" s="43" t="str">
        <f t="shared" ref="H36:H41" si="17">IF($B36="N/A","N/A",IF(G36&gt;10,"No",IF(G36&lt;-10,"No","Yes")))</f>
        <v>N/A</v>
      </c>
      <c r="I36" s="12">
        <v>0.84450000000000003</v>
      </c>
      <c r="J36" s="12">
        <v>0.5403</v>
      </c>
      <c r="K36" s="44" t="s">
        <v>733</v>
      </c>
      <c r="L36" s="9" t="str">
        <f t="shared" si="11"/>
        <v>Yes</v>
      </c>
    </row>
    <row r="37" spans="1:14" x14ac:dyDescent="0.2">
      <c r="A37" s="2" t="s">
        <v>24</v>
      </c>
      <c r="B37" s="34" t="s">
        <v>217</v>
      </c>
      <c r="C37" s="13">
        <v>53.040967498999997</v>
      </c>
      <c r="D37" s="43" t="str">
        <f t="shared" si="15"/>
        <v>N/A</v>
      </c>
      <c r="E37" s="13">
        <v>52.537584359</v>
      </c>
      <c r="F37" s="43" t="str">
        <f t="shared" si="16"/>
        <v>N/A</v>
      </c>
      <c r="G37" s="13">
        <v>52.037778950000003</v>
      </c>
      <c r="H37" s="43" t="str">
        <f t="shared" si="17"/>
        <v>N/A</v>
      </c>
      <c r="I37" s="12">
        <v>-0.94899999999999995</v>
      </c>
      <c r="J37" s="12">
        <v>-0.95099999999999996</v>
      </c>
      <c r="K37" s="44" t="s">
        <v>733</v>
      </c>
      <c r="L37" s="9" t="str">
        <f t="shared" si="11"/>
        <v>Yes</v>
      </c>
    </row>
    <row r="38" spans="1:14" x14ac:dyDescent="0.2">
      <c r="A38" s="2" t="s">
        <v>25</v>
      </c>
      <c r="B38" s="34" t="s">
        <v>217</v>
      </c>
      <c r="C38" s="13">
        <v>0.3502241351</v>
      </c>
      <c r="D38" s="43" t="str">
        <f t="shared" si="15"/>
        <v>N/A</v>
      </c>
      <c r="E38" s="13">
        <v>0.33444210019999998</v>
      </c>
      <c r="F38" s="43" t="str">
        <f t="shared" si="16"/>
        <v>N/A</v>
      </c>
      <c r="G38" s="13">
        <v>0.32982222509999998</v>
      </c>
      <c r="H38" s="43" t="str">
        <f t="shared" si="17"/>
        <v>N/A</v>
      </c>
      <c r="I38" s="12">
        <v>-4.51</v>
      </c>
      <c r="J38" s="12">
        <v>-1.38</v>
      </c>
      <c r="K38" s="44" t="s">
        <v>733</v>
      </c>
      <c r="L38" s="9" t="str">
        <f t="shared" si="11"/>
        <v>Yes</v>
      </c>
    </row>
    <row r="39" spans="1:14" x14ac:dyDescent="0.2">
      <c r="A39" s="2" t="s">
        <v>26</v>
      </c>
      <c r="B39" s="47" t="s">
        <v>217</v>
      </c>
      <c r="C39" s="13">
        <v>0.76858202850000001</v>
      </c>
      <c r="D39" s="11" t="str">
        <f t="shared" si="15"/>
        <v>N/A</v>
      </c>
      <c r="E39" s="13">
        <v>0.83259932020000005</v>
      </c>
      <c r="F39" s="11" t="str">
        <f t="shared" si="16"/>
        <v>N/A</v>
      </c>
      <c r="G39" s="13">
        <v>0.89653667790000002</v>
      </c>
      <c r="H39" s="11" t="str">
        <f t="shared" si="17"/>
        <v>N/A</v>
      </c>
      <c r="I39" s="12">
        <v>8.3290000000000006</v>
      </c>
      <c r="J39" s="12">
        <v>7.6790000000000003</v>
      </c>
      <c r="K39" s="47" t="s">
        <v>217</v>
      </c>
      <c r="L39" s="9" t="str">
        <f t="shared" si="11"/>
        <v>N/A</v>
      </c>
    </row>
    <row r="40" spans="1:14" x14ac:dyDescent="0.2">
      <c r="A40" s="2" t="s">
        <v>60</v>
      </c>
      <c r="B40" s="47" t="s">
        <v>217</v>
      </c>
      <c r="C40" s="13">
        <v>3.6725757499999998E-2</v>
      </c>
      <c r="D40" s="11" t="str">
        <f t="shared" si="15"/>
        <v>N/A</v>
      </c>
      <c r="E40" s="13">
        <v>4.22287316E-2</v>
      </c>
      <c r="F40" s="11" t="str">
        <f t="shared" si="16"/>
        <v>N/A</v>
      </c>
      <c r="G40" s="13">
        <v>4.7484133599999999E-2</v>
      </c>
      <c r="H40" s="11" t="str">
        <f t="shared" si="17"/>
        <v>N/A</v>
      </c>
      <c r="I40" s="12">
        <v>14.98</v>
      </c>
      <c r="J40" s="12">
        <v>12.45</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7.5620993506999996</v>
      </c>
      <c r="D42" s="11" t="str">
        <f>IF($B42="N/A","N/A",IF(C42&gt;=5,"No",IF(C42&lt;0,"No","Yes")))</f>
        <v>No</v>
      </c>
      <c r="E42" s="13">
        <v>7.6887805507999998</v>
      </c>
      <c r="F42" s="11" t="str">
        <f>IF($B42="N/A","N/A",IF(E42&gt;=5,"No",IF(E42&lt;0,"No","Yes")))</f>
        <v>No</v>
      </c>
      <c r="G42" s="13">
        <v>7.9156579119000003</v>
      </c>
      <c r="H42" s="11" t="str">
        <f>IF($B42="N/A","N/A",IF(G42&gt;=5,"No",IF(G42&lt;0,"No","Yes")))</f>
        <v>No</v>
      </c>
      <c r="I42" s="12">
        <v>1.675</v>
      </c>
      <c r="J42" s="12">
        <v>2.9510000000000001</v>
      </c>
      <c r="K42" s="44" t="s">
        <v>733</v>
      </c>
      <c r="L42" s="9" t="str">
        <f t="shared" si="11"/>
        <v>Yes</v>
      </c>
    </row>
    <row r="43" spans="1:14" x14ac:dyDescent="0.2">
      <c r="A43" s="2" t="s">
        <v>63</v>
      </c>
      <c r="B43" s="47" t="s">
        <v>217</v>
      </c>
      <c r="C43" s="13">
        <v>2.1020095304000002</v>
      </c>
      <c r="D43" s="11" t="str">
        <f>IF($B43="N/A","N/A",IF(C43&gt;10,"No",IF(C43&lt;-10,"No","Yes")))</f>
        <v>N/A</v>
      </c>
      <c r="E43" s="13">
        <v>2.4199584331000001</v>
      </c>
      <c r="F43" s="11" t="str">
        <f>IF($B43="N/A","N/A",IF(E43&gt;10,"No",IF(E43&lt;-10,"No","Yes")))</f>
        <v>N/A</v>
      </c>
      <c r="G43" s="13">
        <v>2.7336215598</v>
      </c>
      <c r="H43" s="11" t="str">
        <f>IF($B43="N/A","N/A",IF(G43&gt;10,"No",IF(G43&lt;-10,"No","Yes")))</f>
        <v>N/A</v>
      </c>
      <c r="I43" s="12">
        <v>15.13</v>
      </c>
      <c r="J43" s="12">
        <v>12.96</v>
      </c>
      <c r="K43" s="47" t="s">
        <v>733</v>
      </c>
      <c r="L43" s="9" t="str">
        <f t="shared" si="11"/>
        <v>No</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4.1390427207</v>
      </c>
      <c r="D45" s="43" t="str">
        <f>IF($B45="N/A","N/A",IF(C45&gt;8,"No",IF(C45&lt;2,"No","Yes")))</f>
        <v>Yes</v>
      </c>
      <c r="E45" s="8">
        <v>3.8116945223999998</v>
      </c>
      <c r="F45" s="43" t="str">
        <f>IF($B45="N/A","N/A",IF(E45&gt;8,"No",IF(E45&lt;2,"No","Yes")))</f>
        <v>Yes</v>
      </c>
      <c r="G45" s="8">
        <v>3.4867244477999999</v>
      </c>
      <c r="H45" s="43" t="str">
        <f>IF($B45="N/A","N/A",IF(G45&gt;8,"No",IF(G45&lt;2,"No","Yes")))</f>
        <v>Yes</v>
      </c>
      <c r="I45" s="12">
        <v>-7.91</v>
      </c>
      <c r="J45" s="12">
        <v>-8.5299999999999994</v>
      </c>
      <c r="K45" s="44" t="s">
        <v>733</v>
      </c>
      <c r="L45" s="9" t="str">
        <f t="shared" si="11"/>
        <v>Yes</v>
      </c>
    </row>
    <row r="46" spans="1:14" x14ac:dyDescent="0.2">
      <c r="A46" s="3" t="s">
        <v>174</v>
      </c>
      <c r="B46" s="34" t="s">
        <v>217</v>
      </c>
      <c r="C46" s="8">
        <v>18.640814614</v>
      </c>
      <c r="D46" s="11" t="str">
        <f t="shared" ref="D46:D53" si="18">IF($B46="N/A","N/A",IF(C46&gt;10,"No",IF(C46&lt;-10,"No","Yes")))</f>
        <v>N/A</v>
      </c>
      <c r="E46" s="8">
        <v>18.156936463000001</v>
      </c>
      <c r="F46" s="11" t="str">
        <f t="shared" ref="F46:F53" si="19">IF($B46="N/A","N/A",IF(E46&gt;10,"No",IF(E46&lt;-10,"No","Yes")))</f>
        <v>N/A</v>
      </c>
      <c r="G46" s="8">
        <v>17.950210357</v>
      </c>
      <c r="H46" s="11" t="str">
        <f t="shared" ref="H46:H53" si="20">IF($B46="N/A","N/A",IF(G46&gt;10,"No",IF(G46&lt;-10,"No","Yes")))</f>
        <v>N/A</v>
      </c>
      <c r="I46" s="12">
        <v>-2.6</v>
      </c>
      <c r="J46" s="12">
        <v>-1.1399999999999999</v>
      </c>
      <c r="K46" s="44" t="s">
        <v>733</v>
      </c>
      <c r="L46" s="9" t="str">
        <f>IF(J46="Div by 0", "N/A", IF(OR(J46="N/A",K46="N/A"),"N/A", IF(J46&gt;VALUE(MID(K46,1,2)), "No", IF(J46&lt;-1*VALUE(MID(K46,1,2)), "No", "Yes"))))</f>
        <v>Yes</v>
      </c>
    </row>
    <row r="47" spans="1:14" x14ac:dyDescent="0.2">
      <c r="A47" s="3" t="s">
        <v>175</v>
      </c>
      <c r="B47" s="34" t="s">
        <v>217</v>
      </c>
      <c r="C47" s="8">
        <v>36.964973432000001</v>
      </c>
      <c r="D47" s="11" t="str">
        <f t="shared" si="18"/>
        <v>N/A</v>
      </c>
      <c r="E47" s="8">
        <v>36.847719726999998</v>
      </c>
      <c r="F47" s="11" t="str">
        <f t="shared" si="19"/>
        <v>N/A</v>
      </c>
      <c r="G47" s="8">
        <v>36.549647342</v>
      </c>
      <c r="H47" s="11" t="str">
        <f t="shared" si="20"/>
        <v>N/A</v>
      </c>
      <c r="I47" s="12">
        <v>-0.317</v>
      </c>
      <c r="J47" s="12">
        <v>-0.80900000000000005</v>
      </c>
      <c r="K47" s="44" t="s">
        <v>733</v>
      </c>
      <c r="L47" s="9" t="str">
        <f>IF(J47="Div by 0", "N/A", IF(OR(J47="N/A",K47="N/A"),"N/A", IF(J47&gt;VALUE(MID(K47,1,2)), "No", IF(J47&lt;-1*VALUE(MID(K47,1,2)), "No", "Yes"))))</f>
        <v>Yes</v>
      </c>
    </row>
    <row r="48" spans="1:14" x14ac:dyDescent="0.2">
      <c r="A48" s="3" t="s">
        <v>176</v>
      </c>
      <c r="B48" s="34" t="s">
        <v>217</v>
      </c>
      <c r="C48" s="8">
        <v>3.7758565535000002</v>
      </c>
      <c r="D48" s="11" t="str">
        <f t="shared" si="18"/>
        <v>N/A</v>
      </c>
      <c r="E48" s="8">
        <v>3.7866409092</v>
      </c>
      <c r="F48" s="11" t="str">
        <f t="shared" si="19"/>
        <v>N/A</v>
      </c>
      <c r="G48" s="8">
        <v>3.8696171752000001</v>
      </c>
      <c r="H48" s="11" t="str">
        <f t="shared" si="20"/>
        <v>N/A</v>
      </c>
      <c r="I48" s="12">
        <v>0.28560000000000002</v>
      </c>
      <c r="J48" s="12">
        <v>2.1909999999999998</v>
      </c>
      <c r="K48" s="44" t="s">
        <v>733</v>
      </c>
      <c r="L48" s="9" t="str">
        <f t="shared" ref="L48:L57" si="21">IF(J48="Div by 0", "N/A", IF(OR(J48="N/A",K48="N/A"),"N/A", IF(J48&gt;VALUE(MID(K48,1,2)), "No", IF(J48&lt;-1*VALUE(MID(K48,1,2)), "No", "Yes"))))</f>
        <v>Yes</v>
      </c>
    </row>
    <row r="49" spans="1:12" x14ac:dyDescent="0.2">
      <c r="A49" s="3" t="s">
        <v>177</v>
      </c>
      <c r="B49" s="34" t="s">
        <v>217</v>
      </c>
      <c r="C49" s="8">
        <v>18.438906037999999</v>
      </c>
      <c r="D49" s="11" t="str">
        <f t="shared" si="18"/>
        <v>N/A</v>
      </c>
      <c r="E49" s="8">
        <v>19.424034765999998</v>
      </c>
      <c r="F49" s="11" t="str">
        <f t="shared" si="19"/>
        <v>N/A</v>
      </c>
      <c r="G49" s="8">
        <v>19.977231773</v>
      </c>
      <c r="H49" s="11" t="str">
        <f t="shared" si="20"/>
        <v>N/A</v>
      </c>
      <c r="I49" s="12">
        <v>5.343</v>
      </c>
      <c r="J49" s="12">
        <v>2.8479999999999999</v>
      </c>
      <c r="K49" s="44" t="s">
        <v>733</v>
      </c>
      <c r="L49" s="9" t="str">
        <f t="shared" si="21"/>
        <v>Yes</v>
      </c>
    </row>
    <row r="50" spans="1:12" x14ac:dyDescent="0.2">
      <c r="A50" s="3" t="s">
        <v>178</v>
      </c>
      <c r="B50" s="34" t="s">
        <v>217</v>
      </c>
      <c r="C50" s="8">
        <v>8.8520708093000007</v>
      </c>
      <c r="D50" s="11" t="str">
        <f t="shared" si="18"/>
        <v>N/A</v>
      </c>
      <c r="E50" s="8">
        <v>9.1037581994999996</v>
      </c>
      <c r="F50" s="11" t="str">
        <f t="shared" si="19"/>
        <v>N/A</v>
      </c>
      <c r="G50" s="8">
        <v>9.4316020875</v>
      </c>
      <c r="H50" s="11" t="str">
        <f t="shared" si="20"/>
        <v>N/A</v>
      </c>
      <c r="I50" s="12">
        <v>2.843</v>
      </c>
      <c r="J50" s="12">
        <v>3.601</v>
      </c>
      <c r="K50" s="44" t="s">
        <v>733</v>
      </c>
      <c r="L50" s="9" t="str">
        <f t="shared" si="21"/>
        <v>Yes</v>
      </c>
    </row>
    <row r="51" spans="1:12" x14ac:dyDescent="0.2">
      <c r="A51" s="3" t="s">
        <v>179</v>
      </c>
      <c r="B51" s="34" t="s">
        <v>217</v>
      </c>
      <c r="C51" s="8">
        <v>4.2006954628999997</v>
      </c>
      <c r="D51" s="11" t="str">
        <f t="shared" si="18"/>
        <v>N/A</v>
      </c>
      <c r="E51" s="8">
        <v>4.1121015254</v>
      </c>
      <c r="F51" s="11" t="str">
        <f t="shared" si="19"/>
        <v>N/A</v>
      </c>
      <c r="G51" s="8">
        <v>4.0875610443000001</v>
      </c>
      <c r="H51" s="11" t="str">
        <f t="shared" si="20"/>
        <v>N/A</v>
      </c>
      <c r="I51" s="12">
        <v>-2.11</v>
      </c>
      <c r="J51" s="12">
        <v>-0.59699999999999998</v>
      </c>
      <c r="K51" s="44" t="s">
        <v>733</v>
      </c>
      <c r="L51" s="9" t="str">
        <f t="shared" si="21"/>
        <v>Yes</v>
      </c>
    </row>
    <row r="52" spans="1:12" x14ac:dyDescent="0.2">
      <c r="A52" s="3" t="s">
        <v>180</v>
      </c>
      <c r="B52" s="34" t="s">
        <v>217</v>
      </c>
      <c r="C52" s="8">
        <v>3.1773596507000001</v>
      </c>
      <c r="D52" s="11" t="str">
        <f t="shared" si="18"/>
        <v>N/A</v>
      </c>
      <c r="E52" s="8">
        <v>3.0419655899000002</v>
      </c>
      <c r="F52" s="11" t="str">
        <f t="shared" si="19"/>
        <v>N/A</v>
      </c>
      <c r="G52" s="8">
        <v>2.9817620161999998</v>
      </c>
      <c r="H52" s="11" t="str">
        <f t="shared" si="20"/>
        <v>N/A</v>
      </c>
      <c r="I52" s="12">
        <v>-4.26</v>
      </c>
      <c r="J52" s="12">
        <v>-1.98</v>
      </c>
      <c r="K52" s="44" t="s">
        <v>733</v>
      </c>
      <c r="L52" s="9" t="str">
        <f t="shared" si="21"/>
        <v>Yes</v>
      </c>
    </row>
    <row r="53" spans="1:12" x14ac:dyDescent="0.2">
      <c r="A53" s="3" t="s">
        <v>950</v>
      </c>
      <c r="B53" s="34" t="s">
        <v>217</v>
      </c>
      <c r="C53" s="8">
        <v>1.8102807193999999</v>
      </c>
      <c r="D53" s="11" t="str">
        <f t="shared" si="18"/>
        <v>N/A</v>
      </c>
      <c r="E53" s="8">
        <v>1.7151482969</v>
      </c>
      <c r="F53" s="11" t="str">
        <f t="shared" si="19"/>
        <v>N/A</v>
      </c>
      <c r="G53" s="8">
        <v>1.6655682657999999</v>
      </c>
      <c r="H53" s="11" t="str">
        <f t="shared" si="20"/>
        <v>N/A</v>
      </c>
      <c r="I53" s="12">
        <v>-5.26</v>
      </c>
      <c r="J53" s="12">
        <v>-2.89</v>
      </c>
      <c r="K53" s="44" t="s">
        <v>733</v>
      </c>
      <c r="L53" s="9" t="str">
        <f t="shared" si="21"/>
        <v>Yes</v>
      </c>
    </row>
    <row r="54" spans="1:12" x14ac:dyDescent="0.2">
      <c r="A54" s="2" t="s">
        <v>212</v>
      </c>
      <c r="B54" s="34" t="s">
        <v>217</v>
      </c>
      <c r="C54" s="35" t="s">
        <v>217</v>
      </c>
      <c r="D54" s="9" t="str">
        <f t="shared" ref="D54:D57" si="22">IF($B54="N/A","N/A",IF(C54&lt;0,"No","Yes"))</f>
        <v>N/A</v>
      </c>
      <c r="E54" s="35">
        <v>742546</v>
      </c>
      <c r="F54" s="9" t="str">
        <f t="shared" ref="F54:F57" si="23">IF($B54="N/A","N/A",IF(E54&lt;0,"No","Yes"))</f>
        <v>N/A</v>
      </c>
      <c r="G54" s="35">
        <v>764125</v>
      </c>
      <c r="H54" s="9" t="str">
        <f t="shared" ref="H54:H57" si="24">IF($B54="N/A","N/A",IF(G54&lt;0,"No","Yes"))</f>
        <v>N/A</v>
      </c>
      <c r="I54" s="12" t="s">
        <v>217</v>
      </c>
      <c r="J54" s="12">
        <v>2.9060000000000001</v>
      </c>
      <c r="K54" s="44" t="s">
        <v>733</v>
      </c>
      <c r="L54" s="9" t="str">
        <f t="shared" si="21"/>
        <v>Yes</v>
      </c>
    </row>
    <row r="55" spans="1:12" x14ac:dyDescent="0.2">
      <c r="A55" s="2" t="s">
        <v>213</v>
      </c>
      <c r="B55" s="34" t="s">
        <v>217</v>
      </c>
      <c r="C55" s="35" t="s">
        <v>217</v>
      </c>
      <c r="D55" s="9" t="str">
        <f t="shared" si="22"/>
        <v>N/A</v>
      </c>
      <c r="E55" s="35">
        <v>47526</v>
      </c>
      <c r="F55" s="9" t="str">
        <f t="shared" si="23"/>
        <v>N/A</v>
      </c>
      <c r="G55" s="35">
        <v>50708</v>
      </c>
      <c r="H55" s="9" t="str">
        <f t="shared" si="24"/>
        <v>N/A</v>
      </c>
      <c r="I55" s="12" t="s">
        <v>217</v>
      </c>
      <c r="J55" s="12">
        <v>6.6950000000000003</v>
      </c>
      <c r="K55" s="44" t="s">
        <v>733</v>
      </c>
      <c r="L55" s="9" t="str">
        <f t="shared" si="21"/>
        <v>Yes</v>
      </c>
    </row>
    <row r="56" spans="1:12" x14ac:dyDescent="0.2">
      <c r="A56" s="2" t="s">
        <v>214</v>
      </c>
      <c r="B56" s="34" t="s">
        <v>217</v>
      </c>
      <c r="C56" s="35" t="s">
        <v>217</v>
      </c>
      <c r="D56" s="9" t="str">
        <f t="shared" si="22"/>
        <v>N/A</v>
      </c>
      <c r="E56" s="35">
        <v>344810</v>
      </c>
      <c r="F56" s="9" t="str">
        <f t="shared" si="23"/>
        <v>N/A</v>
      </c>
      <c r="G56" s="35">
        <v>371784</v>
      </c>
      <c r="H56" s="9" t="str">
        <f t="shared" si="24"/>
        <v>N/A</v>
      </c>
      <c r="I56" s="12" t="s">
        <v>217</v>
      </c>
      <c r="J56" s="12">
        <v>7.8230000000000004</v>
      </c>
      <c r="K56" s="44" t="s">
        <v>733</v>
      </c>
      <c r="L56" s="9" t="str">
        <f t="shared" si="21"/>
        <v>Yes</v>
      </c>
    </row>
    <row r="57" spans="1:12" x14ac:dyDescent="0.2">
      <c r="A57" s="2" t="s">
        <v>951</v>
      </c>
      <c r="B57" s="34" t="s">
        <v>217</v>
      </c>
      <c r="C57" s="35" t="s">
        <v>217</v>
      </c>
      <c r="D57" s="9" t="str">
        <f t="shared" si="22"/>
        <v>N/A</v>
      </c>
      <c r="E57" s="35">
        <v>90420</v>
      </c>
      <c r="F57" s="9" t="str">
        <f t="shared" si="23"/>
        <v>N/A</v>
      </c>
      <c r="G57" s="35">
        <v>93561</v>
      </c>
      <c r="H57" s="9" t="str">
        <f t="shared" si="24"/>
        <v>N/A</v>
      </c>
      <c r="I57" s="12" t="s">
        <v>217</v>
      </c>
      <c r="J57" s="12">
        <v>3.4740000000000002</v>
      </c>
      <c r="K57" s="44" t="s">
        <v>733</v>
      </c>
      <c r="L57" s="9" t="str">
        <f t="shared" si="21"/>
        <v>Yes</v>
      </c>
    </row>
    <row r="58" spans="1:12" x14ac:dyDescent="0.2">
      <c r="A58" s="2" t="s">
        <v>952</v>
      </c>
      <c r="B58" s="34" t="s">
        <v>217</v>
      </c>
      <c r="C58" s="8">
        <v>100</v>
      </c>
      <c r="D58" s="43" t="str">
        <f>IF($B58="N/A","N/A",IF(C58&gt;10,"No",IF(C58&lt;-10,"No","Yes")))</f>
        <v>N/A</v>
      </c>
      <c r="E58" s="8">
        <v>100</v>
      </c>
      <c r="F58" s="43" t="str">
        <f>IF($B58="N/A","N/A",IF(E58&gt;10,"No",IF(E58&lt;-10,"No","Yes")))</f>
        <v>N/A</v>
      </c>
      <c r="G58" s="8">
        <v>99.999924508999996</v>
      </c>
      <c r="H58" s="43" t="str">
        <f>IF($B58="N/A","N/A",IF(G58&gt;10,"No",IF(G58&lt;-10,"No","Yes")))</f>
        <v>N/A</v>
      </c>
      <c r="I58" s="12">
        <v>0</v>
      </c>
      <c r="J58" s="12">
        <v>0</v>
      </c>
      <c r="K58" s="34" t="s">
        <v>217</v>
      </c>
      <c r="L58" s="9" t="str">
        <f t="shared" si="11"/>
        <v>N/A</v>
      </c>
    </row>
    <row r="59" spans="1:12" x14ac:dyDescent="0.2">
      <c r="A59" s="2" t="s">
        <v>953</v>
      </c>
      <c r="B59" s="34" t="s">
        <v>217</v>
      </c>
      <c r="C59" s="8">
        <v>99.989115217000005</v>
      </c>
      <c r="D59" s="43" t="str">
        <f>IF($B59="N/A","N/A",IF(C59&gt;10,"No",IF(C59&lt;-10,"No","Yes")))</f>
        <v>N/A</v>
      </c>
      <c r="E59" s="8">
        <v>99.989836741999994</v>
      </c>
      <c r="F59" s="43" t="str">
        <f>IF($B59="N/A","N/A",IF(E59&gt;10,"No",IF(E59&lt;-10,"No","Yes")))</f>
        <v>N/A</v>
      </c>
      <c r="G59" s="8">
        <v>99.990790040999997</v>
      </c>
      <c r="H59" s="43" t="str">
        <f>IF($B59="N/A","N/A",IF(G59&gt;10,"No",IF(G59&lt;-10,"No","Yes")))</f>
        <v>N/A</v>
      </c>
      <c r="I59" s="12">
        <v>6.9999999999999999E-4</v>
      </c>
      <c r="J59" s="12">
        <v>1E-3</v>
      </c>
      <c r="K59" s="34" t="s">
        <v>217</v>
      </c>
      <c r="L59" s="9" t="str">
        <f t="shared" si="11"/>
        <v>N/A</v>
      </c>
    </row>
    <row r="60" spans="1:12" x14ac:dyDescent="0.2">
      <c r="A60" s="2" t="s">
        <v>181</v>
      </c>
      <c r="B60" s="34" t="s">
        <v>217</v>
      </c>
      <c r="C60" s="8">
        <v>59.061166665999998</v>
      </c>
      <c r="D60" s="43" t="str">
        <f t="shared" ref="D60:D61" si="25">IF($B60="N/A","N/A",IF(C60&gt;10,"No",IF(C60&lt;-10,"No","Yes")))</f>
        <v>N/A</v>
      </c>
      <c r="E60" s="8">
        <v>59.351930783</v>
      </c>
      <c r="F60" s="43" t="str">
        <f t="shared" ref="F60:F61" si="26">IF($B60="N/A","N/A",IF(E60&gt;10,"No",IF(E60&lt;-10,"No","Yes")))</f>
        <v>N/A</v>
      </c>
      <c r="G60" s="8">
        <v>59.394271556</v>
      </c>
      <c r="H60" s="43" t="str">
        <f t="shared" ref="H60:H61" si="27">IF($B60="N/A","N/A",IF(G60&gt;10,"No",IF(G60&lt;-10,"No","Yes")))</f>
        <v>N/A</v>
      </c>
      <c r="I60" s="12">
        <v>0.49230000000000002</v>
      </c>
      <c r="J60" s="12">
        <v>7.1300000000000002E-2</v>
      </c>
      <c r="K60" s="44" t="s">
        <v>733</v>
      </c>
      <c r="L60" s="9" t="str">
        <f>IF(J60="Div by 0", "N/A", IF(OR(J60="N/A",K60="N/A"),"N/A", IF(J60&gt;VALUE(MID(K60,1,2)), "No", IF(J60&lt;-1*VALUE(MID(K60,1,2)), "No", "Yes"))))</f>
        <v>Yes</v>
      </c>
    </row>
    <row r="61" spans="1:12" x14ac:dyDescent="0.2">
      <c r="A61" s="6" t="s">
        <v>182</v>
      </c>
      <c r="B61" s="34" t="s">
        <v>217</v>
      </c>
      <c r="C61" s="8">
        <v>40.927948551</v>
      </c>
      <c r="D61" s="43" t="str">
        <f t="shared" si="25"/>
        <v>N/A</v>
      </c>
      <c r="E61" s="8">
        <v>40.637905959000001</v>
      </c>
      <c r="F61" s="43" t="str">
        <f t="shared" si="26"/>
        <v>N/A</v>
      </c>
      <c r="G61" s="8">
        <v>40.596518484000001</v>
      </c>
      <c r="H61" s="43" t="str">
        <f t="shared" si="27"/>
        <v>N/A</v>
      </c>
      <c r="I61" s="12">
        <v>-0.70899999999999996</v>
      </c>
      <c r="J61" s="12">
        <v>-0.10199999999999999</v>
      </c>
      <c r="K61" s="44" t="s">
        <v>733</v>
      </c>
      <c r="L61" s="9" t="str">
        <f>IF(J61="Div by 0", "N/A", IF(OR(J61="N/A",K61="N/A"),"N/A", IF(J61&gt;VALUE(MID(K61,1,2)), "No", IF(J61&lt;-1*VALUE(MID(K61,1,2)), "No", "Yes"))))</f>
        <v>Yes</v>
      </c>
    </row>
    <row r="62" spans="1:12" x14ac:dyDescent="0.2">
      <c r="A62" s="7" t="s">
        <v>682</v>
      </c>
      <c r="B62" s="34" t="s">
        <v>286</v>
      </c>
      <c r="C62" s="8">
        <v>73.947146482999997</v>
      </c>
      <c r="D62" s="43" t="str">
        <f>IF($B62="N/A","N/A",IF(C62&gt;70,"No",IF(C62&lt;40,"No","Yes")))</f>
        <v>No</v>
      </c>
      <c r="E62" s="8">
        <v>74.731697862999994</v>
      </c>
      <c r="F62" s="43" t="str">
        <f>IF($B62="N/A","N/A",IF(E62&gt;70,"No",IF(E62&lt;40,"No","Yes")))</f>
        <v>No</v>
      </c>
      <c r="G62" s="8">
        <v>76.086945033999996</v>
      </c>
      <c r="H62" s="43" t="str">
        <f>IF($B62="N/A","N/A",IF(G62&gt;70,"No",IF(G62&lt;40,"No","Yes")))</f>
        <v>No</v>
      </c>
      <c r="I62" s="12">
        <v>1.0609999999999999</v>
      </c>
      <c r="J62" s="12">
        <v>1.8129999999999999</v>
      </c>
      <c r="K62" s="44" t="s">
        <v>733</v>
      </c>
      <c r="L62" s="9" t="str">
        <f t="shared" si="11"/>
        <v>Yes</v>
      </c>
    </row>
    <row r="63" spans="1:12" x14ac:dyDescent="0.2">
      <c r="A63" s="2" t="s">
        <v>683</v>
      </c>
      <c r="B63" s="34" t="s">
        <v>217</v>
      </c>
      <c r="C63" s="8">
        <v>82.239512855000001</v>
      </c>
      <c r="D63" s="43" t="str">
        <f>IF($B63="N/A","N/A",IF(C63&gt;10,"No",IF(C63&lt;-10,"No","Yes")))</f>
        <v>N/A</v>
      </c>
      <c r="E63" s="8">
        <v>83.018850994999994</v>
      </c>
      <c r="F63" s="43" t="str">
        <f>IF($B63="N/A","N/A",IF(E63&gt;10,"No",IF(E63&lt;-10,"No","Yes")))</f>
        <v>N/A</v>
      </c>
      <c r="G63" s="8">
        <v>82.074756088000001</v>
      </c>
      <c r="H63" s="43" t="str">
        <f>IF($B63="N/A","N/A",IF(G63&gt;10,"No",IF(G63&lt;-10,"No","Yes")))</f>
        <v>N/A</v>
      </c>
      <c r="I63" s="12">
        <v>0.9476</v>
      </c>
      <c r="J63" s="12">
        <v>-1.1399999999999999</v>
      </c>
      <c r="K63" s="34" t="s">
        <v>217</v>
      </c>
      <c r="L63" s="9" t="str">
        <f t="shared" si="11"/>
        <v>N/A</v>
      </c>
    </row>
    <row r="64" spans="1:12" x14ac:dyDescent="0.2">
      <c r="A64" s="2" t="s">
        <v>684</v>
      </c>
      <c r="B64" s="34" t="s">
        <v>217</v>
      </c>
      <c r="C64" s="8">
        <v>83.016032064000001</v>
      </c>
      <c r="D64" s="43" t="str">
        <f t="shared" ref="D64:D70" si="28">IF($B64="N/A","N/A",IF(C64&gt;10,"No",IF(C64&lt;-10,"No","Yes")))</f>
        <v>N/A</v>
      </c>
      <c r="E64" s="8">
        <v>82.216215966999997</v>
      </c>
      <c r="F64" s="43" t="str">
        <f t="shared" ref="F64:F70" si="29">IF($B64="N/A","N/A",IF(E64&gt;10,"No",IF(E64&lt;-10,"No","Yes")))</f>
        <v>N/A</v>
      </c>
      <c r="G64" s="8">
        <v>82.240970301000004</v>
      </c>
      <c r="H64" s="43" t="str">
        <f t="shared" ref="H64:H70" si="30">IF($B64="N/A","N/A",IF(G64&gt;10,"No",IF(G64&lt;-10,"No","Yes")))</f>
        <v>N/A</v>
      </c>
      <c r="I64" s="12">
        <v>-0.96299999999999997</v>
      </c>
      <c r="J64" s="12">
        <v>3.0099999999999998E-2</v>
      </c>
      <c r="K64" s="34" t="s">
        <v>217</v>
      </c>
      <c r="L64" s="9" t="str">
        <f t="shared" si="11"/>
        <v>N/A</v>
      </c>
    </row>
    <row r="65" spans="1:12" x14ac:dyDescent="0.2">
      <c r="A65" s="2" t="s">
        <v>427</v>
      </c>
      <c r="B65" s="34" t="s">
        <v>217</v>
      </c>
      <c r="C65" s="8">
        <v>76.681522141000002</v>
      </c>
      <c r="D65" s="43" t="str">
        <f t="shared" si="28"/>
        <v>N/A</v>
      </c>
      <c r="E65" s="8">
        <v>78.359525270999995</v>
      </c>
      <c r="F65" s="43" t="str">
        <f t="shared" si="29"/>
        <v>N/A</v>
      </c>
      <c r="G65" s="8">
        <v>81.149962537999997</v>
      </c>
      <c r="H65" s="43" t="str">
        <f t="shared" si="30"/>
        <v>N/A</v>
      </c>
      <c r="I65" s="12">
        <v>2.1880000000000002</v>
      </c>
      <c r="J65" s="12">
        <v>3.5609999999999999</v>
      </c>
      <c r="K65" s="34" t="s">
        <v>217</v>
      </c>
      <c r="L65" s="9" t="str">
        <f t="shared" si="11"/>
        <v>N/A</v>
      </c>
    </row>
    <row r="66" spans="1:12" x14ac:dyDescent="0.2">
      <c r="A66" s="2" t="s">
        <v>685</v>
      </c>
      <c r="B66" s="34" t="s">
        <v>217</v>
      </c>
      <c r="C66" s="8">
        <v>49.409717841999999</v>
      </c>
      <c r="D66" s="43" t="str">
        <f t="shared" si="28"/>
        <v>N/A</v>
      </c>
      <c r="E66" s="8">
        <v>50.479352757000001</v>
      </c>
      <c r="F66" s="43" t="str">
        <f t="shared" si="29"/>
        <v>N/A</v>
      </c>
      <c r="G66" s="8">
        <v>50.687407522000001</v>
      </c>
      <c r="H66" s="43" t="str">
        <f t="shared" si="30"/>
        <v>N/A</v>
      </c>
      <c r="I66" s="12">
        <v>2.165</v>
      </c>
      <c r="J66" s="12">
        <v>0.41220000000000001</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1.232307034</v>
      </c>
      <c r="D68" s="43" t="str">
        <f t="shared" si="28"/>
        <v>N/A</v>
      </c>
      <c r="E68" s="8">
        <v>1.1596356353999999</v>
      </c>
      <c r="F68" s="43" t="str">
        <f t="shared" si="29"/>
        <v>N/A</v>
      </c>
      <c r="G68" s="8">
        <v>1.1341083287</v>
      </c>
      <c r="H68" s="43" t="str">
        <f t="shared" si="30"/>
        <v>N/A</v>
      </c>
      <c r="I68" s="12">
        <v>-5.9</v>
      </c>
      <c r="J68" s="12">
        <v>-2.2000000000000002</v>
      </c>
      <c r="K68" s="34" t="s">
        <v>217</v>
      </c>
      <c r="L68" s="9" t="str">
        <f t="shared" si="11"/>
        <v>N/A</v>
      </c>
    </row>
    <row r="69" spans="1:12" x14ac:dyDescent="0.2">
      <c r="A69" s="3" t="s">
        <v>151</v>
      </c>
      <c r="B69" s="34" t="s">
        <v>217</v>
      </c>
      <c r="C69" s="8">
        <v>1.2790035852999999</v>
      </c>
      <c r="D69" s="43" t="str">
        <f t="shared" si="28"/>
        <v>N/A</v>
      </c>
      <c r="E69" s="8">
        <v>1.1597144203</v>
      </c>
      <c r="F69" s="43" t="str">
        <f t="shared" si="29"/>
        <v>N/A</v>
      </c>
      <c r="G69" s="8">
        <v>1.1542645508</v>
      </c>
      <c r="H69" s="43" t="str">
        <f t="shared" si="30"/>
        <v>N/A</v>
      </c>
      <c r="I69" s="12">
        <v>-9.33</v>
      </c>
      <c r="J69" s="12">
        <v>-0.47</v>
      </c>
      <c r="K69" s="34" t="s">
        <v>217</v>
      </c>
      <c r="L69" s="9" t="str">
        <f t="shared" si="11"/>
        <v>N/A</v>
      </c>
    </row>
    <row r="70" spans="1:12" x14ac:dyDescent="0.2">
      <c r="A70" s="3" t="s">
        <v>152</v>
      </c>
      <c r="B70" s="34" t="s">
        <v>217</v>
      </c>
      <c r="C70" s="8">
        <v>1.4187608796</v>
      </c>
      <c r="D70" s="43" t="str">
        <f t="shared" si="28"/>
        <v>N/A</v>
      </c>
      <c r="E70" s="8">
        <v>1.2951457443000001</v>
      </c>
      <c r="F70" s="43" t="str">
        <f t="shared" si="29"/>
        <v>N/A</v>
      </c>
      <c r="G70" s="8">
        <v>1.2714273095999999</v>
      </c>
      <c r="H70" s="43" t="str">
        <f t="shared" si="30"/>
        <v>N/A</v>
      </c>
      <c r="I70" s="12">
        <v>-8.7100000000000009</v>
      </c>
      <c r="J70" s="12">
        <v>-1.83</v>
      </c>
      <c r="K70" s="34" t="s">
        <v>217</v>
      </c>
      <c r="L70" s="9" t="str">
        <f t="shared" si="11"/>
        <v>N/A</v>
      </c>
    </row>
    <row r="71" spans="1:12" x14ac:dyDescent="0.2">
      <c r="A71" s="2" t="s">
        <v>954</v>
      </c>
      <c r="B71" s="47" t="s">
        <v>217</v>
      </c>
      <c r="C71" s="1">
        <v>5003</v>
      </c>
      <c r="D71" s="11" t="str">
        <f>IF($B71="N/A","N/A",IF(C71&gt;10,"No",IF(C71&lt;-10,"No","Yes")))</f>
        <v>N/A</v>
      </c>
      <c r="E71" s="1">
        <v>4796</v>
      </c>
      <c r="F71" s="11" t="str">
        <f>IF($B71="N/A","N/A",IF(E71&gt;10,"No",IF(E71&lt;-10,"No","Yes")))</f>
        <v>N/A</v>
      </c>
      <c r="G71" s="1">
        <v>5060</v>
      </c>
      <c r="H71" s="11" t="str">
        <f>IF($B71="N/A","N/A",IF(G71&gt;10,"No",IF(G71&lt;-10,"No","Yes")))</f>
        <v>N/A</v>
      </c>
      <c r="I71" s="12">
        <v>-4.1399999999999997</v>
      </c>
      <c r="J71" s="12">
        <v>5.5049999999999999</v>
      </c>
      <c r="K71" s="34" t="s">
        <v>217</v>
      </c>
      <c r="L71" s="9" t="str">
        <f t="shared" si="11"/>
        <v>N/A</v>
      </c>
    </row>
    <row r="72" spans="1:12" x14ac:dyDescent="0.2">
      <c r="A72" s="3" t="s">
        <v>205</v>
      </c>
      <c r="B72" s="47" t="s">
        <v>221</v>
      </c>
      <c r="C72" s="1">
        <v>0</v>
      </c>
      <c r="D72" s="43" t="str">
        <f t="shared" ref="D72:D73" si="31">IF($B72="N/A","N/A",IF(C72&gt;0,"No",IF(C72&lt;0,"No","Yes")))</f>
        <v>Yes</v>
      </c>
      <c r="E72" s="1">
        <v>0</v>
      </c>
      <c r="F72" s="43" t="str">
        <f t="shared" ref="F72:F73" si="32">IF($B72="N/A","N/A",IF(E72&gt;0,"No",IF(E72&lt;0,"No","Yes")))</f>
        <v>Yes</v>
      </c>
      <c r="G72" s="1">
        <v>0</v>
      </c>
      <c r="H72" s="43" t="str">
        <f t="shared" ref="H72:H73" si="33">IF($B72="N/A","N/A",IF(G72&gt;0,"No",IF(G72&lt;0,"No","Yes")))</f>
        <v>Yes</v>
      </c>
      <c r="I72" s="12" t="s">
        <v>1743</v>
      </c>
      <c r="J72" s="12" t="s">
        <v>1743</v>
      </c>
      <c r="K72" s="34" t="s">
        <v>217</v>
      </c>
      <c r="L72" s="9" t="str">
        <f t="shared" si="11"/>
        <v>N/A</v>
      </c>
    </row>
    <row r="73" spans="1:12" x14ac:dyDescent="0.2">
      <c r="A73" s="3" t="s">
        <v>206</v>
      </c>
      <c r="B73" s="47" t="s">
        <v>221</v>
      </c>
      <c r="C73" s="1">
        <v>526</v>
      </c>
      <c r="D73" s="43" t="str">
        <f t="shared" si="31"/>
        <v>No</v>
      </c>
      <c r="E73" s="1">
        <v>816</v>
      </c>
      <c r="F73" s="43" t="str">
        <f t="shared" si="32"/>
        <v>No</v>
      </c>
      <c r="G73" s="1">
        <v>1212</v>
      </c>
      <c r="H73" s="43" t="str">
        <f t="shared" si="33"/>
        <v>No</v>
      </c>
      <c r="I73" s="12">
        <v>55.13</v>
      </c>
      <c r="J73" s="12">
        <v>48.53</v>
      </c>
      <c r="K73" s="34" t="s">
        <v>217</v>
      </c>
      <c r="L73" s="9" t="str">
        <f t="shared" si="11"/>
        <v>N/A</v>
      </c>
    </row>
    <row r="74" spans="1:12" x14ac:dyDescent="0.2">
      <c r="A74" s="3" t="s">
        <v>207</v>
      </c>
      <c r="B74" s="67" t="s">
        <v>217</v>
      </c>
      <c r="C74" s="13">
        <v>71.482889733999997</v>
      </c>
      <c r="D74" s="11" t="str">
        <f>IF($B74="N/A","N/A",IF(C74&gt;10,"No",IF(C74&lt;-10,"No","Yes")))</f>
        <v>N/A</v>
      </c>
      <c r="E74" s="13">
        <v>81.372549019999994</v>
      </c>
      <c r="F74" s="11" t="str">
        <f>IF($B74="N/A","N/A",IF(E74&gt;10,"No",IF(E74&lt;-10,"No","Yes")))</f>
        <v>N/A</v>
      </c>
      <c r="G74" s="13">
        <v>83.085808580999995</v>
      </c>
      <c r="H74" s="11" t="str">
        <f>IF($B74="N/A","N/A",IF(G74&gt;10,"No",IF(G74&lt;-10,"No","Yes")))</f>
        <v>N/A</v>
      </c>
      <c r="I74" s="12">
        <v>13.84</v>
      </c>
      <c r="J74" s="12">
        <v>2.105</v>
      </c>
      <c r="K74" s="67" t="s">
        <v>217</v>
      </c>
      <c r="L74" s="9" t="str">
        <f t="shared" si="11"/>
        <v>N/A</v>
      </c>
    </row>
    <row r="75" spans="1:12" x14ac:dyDescent="0.2">
      <c r="A75" s="2" t="s">
        <v>65</v>
      </c>
      <c r="B75" s="47" t="s">
        <v>217</v>
      </c>
      <c r="C75" s="1">
        <v>179611</v>
      </c>
      <c r="D75" s="11" t="str">
        <f>IF($B75="N/A","N/A",IF(C75&gt;10,"No",IF(C75&lt;-10,"No","Yes")))</f>
        <v>N/A</v>
      </c>
      <c r="E75" s="1">
        <v>185418</v>
      </c>
      <c r="F75" s="11" t="str">
        <f>IF($B75="N/A","N/A",IF(E75&gt;10,"No",IF(E75&lt;-10,"No","Yes")))</f>
        <v>N/A</v>
      </c>
      <c r="G75" s="1">
        <v>193874</v>
      </c>
      <c r="H75" s="11" t="str">
        <f>IF($B75="N/A","N/A",IF(G75&gt;10,"No",IF(G75&lt;-10,"No","Yes")))</f>
        <v>N/A</v>
      </c>
      <c r="I75" s="12">
        <v>3.2330000000000001</v>
      </c>
      <c r="J75" s="12">
        <v>4.5609999999999999</v>
      </c>
      <c r="K75" s="47" t="s">
        <v>733</v>
      </c>
      <c r="L75" s="9" t="str">
        <f t="shared" ref="L75:L107" si="34">IF(J75="Div by 0", "N/A", IF(K75="N/A","N/A", IF(J75&gt;VALUE(MID(K75,1,2)), "No", IF(J75&lt;-1*VALUE(MID(K75,1,2)), "No", "Yes"))))</f>
        <v>Yes</v>
      </c>
    </row>
    <row r="76" spans="1:12" x14ac:dyDescent="0.2">
      <c r="A76" s="4" t="s">
        <v>66</v>
      </c>
      <c r="B76" s="47" t="s">
        <v>217</v>
      </c>
      <c r="C76" s="1">
        <v>165166.87</v>
      </c>
      <c r="D76" s="11" t="str">
        <f>IF($B76="N/A","N/A",IF(C76&gt;10,"No",IF(C76&lt;-10,"No","Yes")))</f>
        <v>N/A</v>
      </c>
      <c r="E76" s="1">
        <v>170819.31</v>
      </c>
      <c r="F76" s="11" t="str">
        <f>IF($B76="N/A","N/A",IF(E76&gt;10,"No",IF(E76&lt;-10,"No","Yes")))</f>
        <v>N/A</v>
      </c>
      <c r="G76" s="1">
        <v>178147.61</v>
      </c>
      <c r="H76" s="11" t="str">
        <f>IF($B76="N/A","N/A",IF(G76&gt;10,"No",IF(G76&lt;-10,"No","Yes")))</f>
        <v>N/A</v>
      </c>
      <c r="I76" s="12">
        <v>3.4220000000000002</v>
      </c>
      <c r="J76" s="12">
        <v>4.29</v>
      </c>
      <c r="K76" s="47" t="s">
        <v>734</v>
      </c>
      <c r="L76" s="9" t="str">
        <f t="shared" si="34"/>
        <v>Yes</v>
      </c>
    </row>
    <row r="77" spans="1:12" x14ac:dyDescent="0.2">
      <c r="A77" s="3" t="s">
        <v>67</v>
      </c>
      <c r="B77" s="34" t="s">
        <v>287</v>
      </c>
      <c r="C77" s="8">
        <v>96.653192625000003</v>
      </c>
      <c r="D77" s="43" t="str">
        <f>IF($B77="N/A","N/A",IF(C77&gt;=90,"Yes","No"))</f>
        <v>Yes</v>
      </c>
      <c r="E77" s="8">
        <v>96.648456584000002</v>
      </c>
      <c r="F77" s="43" t="str">
        <f>IF($B77="N/A","N/A",IF(E77&gt;=90,"Yes","No"))</f>
        <v>Yes</v>
      </c>
      <c r="G77" s="8">
        <v>96.78152575</v>
      </c>
      <c r="H77" s="43" t="str">
        <f>IF($B77="N/A","N/A",IF(G77&gt;=90,"Yes","No"))</f>
        <v>Yes</v>
      </c>
      <c r="I77" s="12">
        <v>-5.0000000000000001E-3</v>
      </c>
      <c r="J77" s="12">
        <v>0.13769999999999999</v>
      </c>
      <c r="K77" s="44" t="s">
        <v>733</v>
      </c>
      <c r="L77" s="9" t="str">
        <f t="shared" si="34"/>
        <v>Yes</v>
      </c>
    </row>
    <row r="78" spans="1:12" x14ac:dyDescent="0.2">
      <c r="A78" s="2" t="s">
        <v>955</v>
      </c>
      <c r="B78" s="34" t="s">
        <v>287</v>
      </c>
      <c r="C78" s="8">
        <v>96.844713455000004</v>
      </c>
      <c r="D78" s="43" t="str">
        <f>IF($B78="N/A","N/A",IF(C78&gt;=90,"Yes","No"))</f>
        <v>Yes</v>
      </c>
      <c r="E78" s="8">
        <v>96.760966506000003</v>
      </c>
      <c r="F78" s="43" t="str">
        <f>IF($B78="N/A","N/A",IF(E78&gt;=90,"Yes","No"))</f>
        <v>Yes</v>
      </c>
      <c r="G78" s="8">
        <v>96.921346550999999</v>
      </c>
      <c r="H78" s="43" t="str">
        <f>IF($B78="N/A","N/A",IF(G78&gt;=90,"Yes","No"))</f>
        <v>Yes</v>
      </c>
      <c r="I78" s="12">
        <v>-8.5999999999999993E-2</v>
      </c>
      <c r="J78" s="12">
        <v>0.16569999999999999</v>
      </c>
      <c r="K78" s="44" t="s">
        <v>733</v>
      </c>
      <c r="L78" s="9" t="str">
        <f t="shared" si="34"/>
        <v>Yes</v>
      </c>
    </row>
    <row r="79" spans="1:12" x14ac:dyDescent="0.2">
      <c r="A79" s="6" t="s">
        <v>956</v>
      </c>
      <c r="B79" s="47" t="s">
        <v>288</v>
      </c>
      <c r="C79" s="13">
        <v>35.859464025999998</v>
      </c>
      <c r="D79" s="43" t="str">
        <f>IF($B79="N/A","N/A",IF(C79&gt;55,"No",IF(C79&lt;30,"No","Yes")))</f>
        <v>Yes</v>
      </c>
      <c r="E79" s="13">
        <v>35.436341116000001</v>
      </c>
      <c r="F79" s="43" t="str">
        <f>IF($B79="N/A","N/A",IF(E79&gt;55,"No",IF(E79&lt;30,"No","Yes")))</f>
        <v>Yes</v>
      </c>
      <c r="G79" s="13">
        <v>36.038552441999997</v>
      </c>
      <c r="H79" s="43" t="str">
        <f>IF($B79="N/A","N/A",IF(G79&gt;55,"No",IF(G79&lt;30,"No","Yes")))</f>
        <v>Yes</v>
      </c>
      <c r="I79" s="12">
        <v>-1.18</v>
      </c>
      <c r="J79" s="12">
        <v>1.6990000000000001</v>
      </c>
      <c r="K79" s="47" t="s">
        <v>733</v>
      </c>
      <c r="L79" s="9" t="str">
        <f t="shared" si="34"/>
        <v>Yes</v>
      </c>
    </row>
    <row r="80" spans="1:12" ht="25.5" x14ac:dyDescent="0.2">
      <c r="A80" s="2" t="s">
        <v>957</v>
      </c>
      <c r="B80" s="47" t="s">
        <v>282</v>
      </c>
      <c r="C80" s="13">
        <v>0.4326015667</v>
      </c>
      <c r="D80" s="43" t="str">
        <f>IF($B80="N/A","N/A",IF(C80&gt;=5,"No",IF(C80&lt;0,"No","Yes")))</f>
        <v>Yes</v>
      </c>
      <c r="E80" s="13">
        <v>0.89257785109999999</v>
      </c>
      <c r="F80" s="43" t="str">
        <f>IF($B80="N/A","N/A",IF(E80&gt;=5,"No",IF(E80&lt;0,"No","Yes")))</f>
        <v>Yes</v>
      </c>
      <c r="G80" s="13">
        <v>0.55706283459999995</v>
      </c>
      <c r="H80" s="43" t="str">
        <f>IF($B80="N/A","N/A",IF(G80&gt;=5,"No",IF(G80&lt;0,"No","Yes")))</f>
        <v>Yes</v>
      </c>
      <c r="I80" s="12">
        <v>106.3</v>
      </c>
      <c r="J80" s="12">
        <v>-37.6</v>
      </c>
      <c r="K80" s="47" t="s">
        <v>217</v>
      </c>
      <c r="L80" s="9" t="str">
        <f t="shared" si="34"/>
        <v>N/A</v>
      </c>
    </row>
    <row r="81" spans="1:12" ht="25.5" x14ac:dyDescent="0.2">
      <c r="A81" s="2" t="s">
        <v>958</v>
      </c>
      <c r="B81" s="47" t="s">
        <v>217</v>
      </c>
      <c r="C81" s="13">
        <v>21.442450629</v>
      </c>
      <c r="D81" s="47" t="s">
        <v>217</v>
      </c>
      <c r="E81" s="13">
        <v>21.557777561999998</v>
      </c>
      <c r="F81" s="47" t="s">
        <v>217</v>
      </c>
      <c r="G81" s="13">
        <v>22.313977119</v>
      </c>
      <c r="H81" s="47" t="s">
        <v>217</v>
      </c>
      <c r="I81" s="12">
        <v>0.53779999999999994</v>
      </c>
      <c r="J81" s="12">
        <v>3.508</v>
      </c>
      <c r="K81" s="47" t="s">
        <v>217</v>
      </c>
      <c r="L81" s="9" t="str">
        <f t="shared" si="34"/>
        <v>N/A</v>
      </c>
    </row>
    <row r="82" spans="1:12" ht="25.5" x14ac:dyDescent="0.2">
      <c r="A82" s="2" t="s">
        <v>959</v>
      </c>
      <c r="B82" s="47" t="s">
        <v>217</v>
      </c>
      <c r="C82" s="13">
        <v>47.045002812</v>
      </c>
      <c r="D82" s="47" t="s">
        <v>217</v>
      </c>
      <c r="E82" s="13">
        <v>45.820254775999999</v>
      </c>
      <c r="F82" s="47" t="s">
        <v>217</v>
      </c>
      <c r="G82" s="13">
        <v>44.289074347000003</v>
      </c>
      <c r="H82" s="47" t="s">
        <v>217</v>
      </c>
      <c r="I82" s="12">
        <v>-2.6</v>
      </c>
      <c r="J82" s="12">
        <v>-3.34</v>
      </c>
      <c r="K82" s="47" t="s">
        <v>217</v>
      </c>
      <c r="L82" s="9" t="str">
        <f t="shared" si="34"/>
        <v>N/A</v>
      </c>
    </row>
    <row r="83" spans="1:12" ht="25.5" x14ac:dyDescent="0.2">
      <c r="A83" s="2" t="s">
        <v>960</v>
      </c>
      <c r="B83" s="47" t="s">
        <v>217</v>
      </c>
      <c r="C83" s="13">
        <v>12.12119525</v>
      </c>
      <c r="D83" s="47" t="s">
        <v>217</v>
      </c>
      <c r="E83" s="13">
        <v>12.484764155000001</v>
      </c>
      <c r="F83" s="47" t="s">
        <v>217</v>
      </c>
      <c r="G83" s="13">
        <v>12.847519523000001</v>
      </c>
      <c r="H83" s="47" t="s">
        <v>217</v>
      </c>
      <c r="I83" s="12">
        <v>2.9990000000000001</v>
      </c>
      <c r="J83" s="12">
        <v>2.9060000000000001</v>
      </c>
      <c r="K83" s="47" t="s">
        <v>217</v>
      </c>
      <c r="L83" s="9" t="str">
        <f t="shared" si="34"/>
        <v>N/A</v>
      </c>
    </row>
    <row r="84" spans="1:12" ht="25.5" x14ac:dyDescent="0.2">
      <c r="A84" s="2" t="s">
        <v>961</v>
      </c>
      <c r="B84" s="47" t="s">
        <v>217</v>
      </c>
      <c r="C84" s="13">
        <v>2.8667509228000001</v>
      </c>
      <c r="D84" s="47" t="s">
        <v>217</v>
      </c>
      <c r="E84" s="13">
        <v>2.8195752299999999</v>
      </c>
      <c r="F84" s="47" t="s">
        <v>217</v>
      </c>
      <c r="G84" s="13">
        <v>2.7569452325000001</v>
      </c>
      <c r="H84" s="47" t="s">
        <v>217</v>
      </c>
      <c r="I84" s="12">
        <v>-1.65</v>
      </c>
      <c r="J84" s="12">
        <v>-2.2200000000000002</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7.0797445590999999</v>
      </c>
      <c r="D86" s="47" t="s">
        <v>217</v>
      </c>
      <c r="E86" s="13">
        <v>7.4992719152999996</v>
      </c>
      <c r="F86" s="47" t="s">
        <v>217</v>
      </c>
      <c r="G86" s="13">
        <v>7.8664493434000002</v>
      </c>
      <c r="H86" s="47" t="s">
        <v>217</v>
      </c>
      <c r="I86" s="12">
        <v>5.9260000000000002</v>
      </c>
      <c r="J86" s="12">
        <v>4.8959999999999999</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9.0122542606000007</v>
      </c>
      <c r="D88" s="47" t="s">
        <v>217</v>
      </c>
      <c r="E88" s="13">
        <v>8.9257785113000008</v>
      </c>
      <c r="F88" s="47" t="s">
        <v>217</v>
      </c>
      <c r="G88" s="13">
        <v>9.3689716001000001</v>
      </c>
      <c r="H88" s="47" t="s">
        <v>217</v>
      </c>
      <c r="I88" s="12">
        <v>-0.96</v>
      </c>
      <c r="J88" s="12">
        <v>4.9649999999999999</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59.356609562000003</v>
      </c>
      <c r="D91" s="47" t="s">
        <v>217</v>
      </c>
      <c r="E91" s="13">
        <v>58.458186368</v>
      </c>
      <c r="F91" s="47" t="s">
        <v>217</v>
      </c>
      <c r="G91" s="13">
        <v>56.972054014000001</v>
      </c>
      <c r="H91" s="47" t="s">
        <v>217</v>
      </c>
      <c r="I91" s="12">
        <v>-1.51</v>
      </c>
      <c r="J91" s="12">
        <v>-2.54</v>
      </c>
      <c r="K91" s="47" t="s">
        <v>217</v>
      </c>
      <c r="L91" s="9" t="str">
        <f t="shared" si="34"/>
        <v>N/A</v>
      </c>
    </row>
    <row r="92" spans="1:12" x14ac:dyDescent="0.2">
      <c r="A92" s="2" t="s">
        <v>969</v>
      </c>
      <c r="B92" s="47" t="s">
        <v>217</v>
      </c>
      <c r="C92" s="13">
        <v>40.643390437999997</v>
      </c>
      <c r="D92" s="47" t="s">
        <v>217</v>
      </c>
      <c r="E92" s="13">
        <v>41.541813632</v>
      </c>
      <c r="F92" s="47" t="s">
        <v>217</v>
      </c>
      <c r="G92" s="13">
        <v>43.027945985999999</v>
      </c>
      <c r="H92" s="47" t="s">
        <v>217</v>
      </c>
      <c r="I92" s="12">
        <v>2.2109999999999999</v>
      </c>
      <c r="J92" s="12">
        <v>3.577</v>
      </c>
      <c r="K92" s="47" t="s">
        <v>217</v>
      </c>
      <c r="L92" s="9" t="str">
        <f t="shared" si="34"/>
        <v>N/A</v>
      </c>
    </row>
    <row r="93" spans="1:12" x14ac:dyDescent="0.2">
      <c r="A93" s="6" t="s">
        <v>68</v>
      </c>
      <c r="B93" s="47" t="s">
        <v>217</v>
      </c>
      <c r="C93" s="1">
        <v>2652</v>
      </c>
      <c r="D93" s="11" t="str">
        <f>IF($B93="N/A","N/A",IF(C93&gt;10,"No",IF(C93&lt;-10,"No","Yes")))</f>
        <v>N/A</v>
      </c>
      <c r="E93" s="1">
        <v>2940</v>
      </c>
      <c r="F93" s="11" t="str">
        <f>IF($B93="N/A","N/A",IF(E93&gt;10,"No",IF(E93&lt;-10,"No","Yes")))</f>
        <v>N/A</v>
      </c>
      <c r="G93" s="1">
        <v>3211</v>
      </c>
      <c r="H93" s="11" t="str">
        <f>IF($B93="N/A","N/A",IF(G93&gt;10,"No",IF(G93&lt;-10,"No","Yes")))</f>
        <v>N/A</v>
      </c>
      <c r="I93" s="12">
        <v>10.86</v>
      </c>
      <c r="J93" s="12">
        <v>9.218</v>
      </c>
      <c r="K93" s="47" t="s">
        <v>733</v>
      </c>
      <c r="L93" s="9" t="str">
        <f t="shared" si="34"/>
        <v>Yes</v>
      </c>
    </row>
    <row r="94" spans="1:12" x14ac:dyDescent="0.2">
      <c r="A94" s="2" t="s">
        <v>109</v>
      </c>
      <c r="B94" s="47" t="s">
        <v>217</v>
      </c>
      <c r="C94" s="13">
        <v>0</v>
      </c>
      <c r="D94" s="43" t="str">
        <f>IF($B94="N/A","N/A",IF(C94&gt;10,"No",IF(C94&lt;-10,"No","Yes")))</f>
        <v>N/A</v>
      </c>
      <c r="E94" s="13">
        <v>0</v>
      </c>
      <c r="F94" s="43" t="str">
        <f>IF($B94="N/A","N/A",IF(E94&gt;10,"No",IF(E94&lt;-10,"No","Yes")))</f>
        <v>N/A</v>
      </c>
      <c r="G94" s="13">
        <v>0</v>
      </c>
      <c r="H94" s="43" t="str">
        <f>IF($B94="N/A","N/A",IF(G94&gt;10,"No",IF(G94&lt;-10,"No","Yes")))</f>
        <v>N/A</v>
      </c>
      <c r="I94" s="12" t="s">
        <v>1743</v>
      </c>
      <c r="J94" s="12" t="s">
        <v>1743</v>
      </c>
      <c r="K94" s="47" t="s">
        <v>733</v>
      </c>
      <c r="L94" s="9" t="str">
        <f t="shared" si="34"/>
        <v>N/A</v>
      </c>
    </row>
    <row r="95" spans="1:12" x14ac:dyDescent="0.2">
      <c r="A95" s="2" t="s">
        <v>110</v>
      </c>
      <c r="B95" s="47" t="s">
        <v>217</v>
      </c>
      <c r="C95" s="13">
        <v>0.60331825039999998</v>
      </c>
      <c r="D95" s="43" t="str">
        <f>IF($B95="N/A","N/A",IF(C95&gt;10,"No",IF(C95&lt;-10,"No","Yes")))</f>
        <v>N/A</v>
      </c>
      <c r="E95" s="13">
        <v>0.78231292519999995</v>
      </c>
      <c r="F95" s="43" t="str">
        <f>IF($B95="N/A","N/A",IF(E95&gt;10,"No",IF(E95&lt;-10,"No","Yes")))</f>
        <v>N/A</v>
      </c>
      <c r="G95" s="13">
        <v>0.96543132980000002</v>
      </c>
      <c r="H95" s="43" t="str">
        <f>IF($B95="N/A","N/A",IF(G95&gt;10,"No",IF(G95&lt;-10,"No","Yes")))</f>
        <v>N/A</v>
      </c>
      <c r="I95" s="12">
        <v>29.67</v>
      </c>
      <c r="J95" s="12">
        <v>23.41</v>
      </c>
      <c r="K95" s="47" t="s">
        <v>733</v>
      </c>
      <c r="L95" s="9" t="str">
        <f t="shared" si="34"/>
        <v>No</v>
      </c>
    </row>
    <row r="96" spans="1:12" x14ac:dyDescent="0.2">
      <c r="A96" s="4" t="s">
        <v>7</v>
      </c>
      <c r="B96" s="47" t="s">
        <v>217</v>
      </c>
      <c r="C96" s="13">
        <v>0.47992606240000002</v>
      </c>
      <c r="D96" s="11" t="str">
        <f>IF($B96="N/A","N/A",IF(C96&gt;10,"No",IF(C96&lt;-10,"No","Yes")))</f>
        <v>N/A</v>
      </c>
      <c r="E96" s="13">
        <v>0.50804129050000002</v>
      </c>
      <c r="F96" s="11" t="str">
        <f>IF($B96="N/A","N/A",IF(E96&gt;10,"No",IF(E96&lt;-10,"No","Yes")))</f>
        <v>N/A</v>
      </c>
      <c r="G96" s="13">
        <v>0.53024129070000003</v>
      </c>
      <c r="H96" s="11" t="str">
        <f>IF($B96="N/A","N/A",IF(G96&gt;10,"No",IF(G96&lt;-10,"No","Yes")))</f>
        <v>N/A</v>
      </c>
      <c r="I96" s="12">
        <v>5.8579999999999997</v>
      </c>
      <c r="J96" s="12">
        <v>4.37</v>
      </c>
      <c r="K96" s="47" t="s">
        <v>734</v>
      </c>
      <c r="L96" s="9" t="str">
        <f t="shared" si="34"/>
        <v>Yes</v>
      </c>
    </row>
    <row r="97" spans="1:12" x14ac:dyDescent="0.2">
      <c r="A97" s="4" t="s">
        <v>184</v>
      </c>
      <c r="B97" s="47" t="s">
        <v>217</v>
      </c>
      <c r="C97" s="13">
        <v>62.941579302000001</v>
      </c>
      <c r="D97" s="11" t="str">
        <f t="shared" ref="D97:D98" si="35">IF($B97="N/A","N/A",IF(C97&gt;10,"No",IF(C97&lt;-10,"No","Yes")))</f>
        <v>N/A</v>
      </c>
      <c r="E97" s="13">
        <v>62.633617016999999</v>
      </c>
      <c r="F97" s="11" t="str">
        <f t="shared" ref="F97:F98" si="36">IF($B97="N/A","N/A",IF(E97&gt;10,"No",IF(E97&lt;-10,"No","Yes")))</f>
        <v>N/A</v>
      </c>
      <c r="G97" s="13">
        <v>62.323983618</v>
      </c>
      <c r="H97" s="11" t="str">
        <f t="shared" ref="H97:H98" si="37">IF($B97="N/A","N/A",IF(G97&gt;10,"No",IF(G97&lt;-10,"No","Yes")))</f>
        <v>N/A</v>
      </c>
      <c r="I97" s="12">
        <v>-0.48899999999999999</v>
      </c>
      <c r="J97" s="12">
        <v>-0.49399999999999999</v>
      </c>
      <c r="K97" s="47" t="s">
        <v>733</v>
      </c>
      <c r="L97" s="9" t="str">
        <f>IF(J97="Div by 0", "N/A", IF(OR(J97="N/A",K97="N/A"),"N/A", IF(J97&gt;VALUE(MID(K97,1,2)), "No", IF(J97&lt;-1*VALUE(MID(K97,1,2)), "No", "Yes"))))</f>
        <v>Yes</v>
      </c>
    </row>
    <row r="98" spans="1:12" x14ac:dyDescent="0.2">
      <c r="A98" s="4" t="s">
        <v>185</v>
      </c>
      <c r="B98" s="47" t="s">
        <v>217</v>
      </c>
      <c r="C98" s="13">
        <v>37.058420697999999</v>
      </c>
      <c r="D98" s="11" t="str">
        <f t="shared" si="35"/>
        <v>N/A</v>
      </c>
      <c r="E98" s="13">
        <v>37.366382983000001</v>
      </c>
      <c r="F98" s="11" t="str">
        <f t="shared" si="36"/>
        <v>N/A</v>
      </c>
      <c r="G98" s="13">
        <v>37.676016382</v>
      </c>
      <c r="H98" s="11" t="str">
        <f t="shared" si="37"/>
        <v>N/A</v>
      </c>
      <c r="I98" s="12">
        <v>0.83099999999999996</v>
      </c>
      <c r="J98" s="12">
        <v>0.8286</v>
      </c>
      <c r="K98" s="47" t="s">
        <v>733</v>
      </c>
      <c r="L98" s="9" t="str">
        <f>IF(J98="Div by 0", "N/A", IF(OR(J98="N/A",K98="N/A"),"N/A", IF(J98&gt;VALUE(MID(K98,1,2)), "No", IF(J98&lt;-1*VALUE(MID(K98,1,2)), "No", "Yes"))))</f>
        <v>Yes</v>
      </c>
    </row>
    <row r="99" spans="1:12" x14ac:dyDescent="0.2">
      <c r="A99" s="2" t="s">
        <v>8</v>
      </c>
      <c r="B99" s="47" t="s">
        <v>289</v>
      </c>
      <c r="C99" s="13">
        <v>7.0953338047000001</v>
      </c>
      <c r="D99" s="43" t="str">
        <f>IF($B99="N/A","N/A",IF(C99&gt;10,"No",IF(C99&lt;5,"No","Yes")))</f>
        <v>Yes</v>
      </c>
      <c r="E99" s="13">
        <v>6.4772567928000004</v>
      </c>
      <c r="F99" s="43" t="str">
        <f>IF($B99="N/A","N/A",IF(E99&gt;10,"No",IF(E99&lt;5,"No","Yes")))</f>
        <v>Yes</v>
      </c>
      <c r="G99" s="13">
        <v>6.4139595820000004</v>
      </c>
      <c r="H99" s="43" t="str">
        <f t="shared" ref="H99:H102" si="38">IF($B99="N/A","N/A",IF(G99&gt;10,"No",IF(G99&lt;5,"No","Yes")))</f>
        <v>Yes</v>
      </c>
      <c r="I99" s="12">
        <v>-8.7100000000000009</v>
      </c>
      <c r="J99" s="12">
        <v>-0.97699999999999998</v>
      </c>
      <c r="K99" s="47" t="s">
        <v>734</v>
      </c>
      <c r="L99" s="9" t="str">
        <f t="shared" si="34"/>
        <v>Yes</v>
      </c>
    </row>
    <row r="100" spans="1:12" x14ac:dyDescent="0.2">
      <c r="A100" s="2" t="s">
        <v>153</v>
      </c>
      <c r="B100" s="47" t="s">
        <v>289</v>
      </c>
      <c r="C100" s="13">
        <v>6.3242229039</v>
      </c>
      <c r="D100" s="43" t="str">
        <f>IF($B100="N/A","N/A",IF(C100&gt;10,"No",IF(C100&lt;5,"No","Yes")))</f>
        <v>Yes</v>
      </c>
      <c r="E100" s="13">
        <v>6.0258443085</v>
      </c>
      <c r="F100" s="43" t="str">
        <f t="shared" ref="F100:F102" si="39">IF($B100="N/A","N/A",IF(E100&gt;10,"No",IF(E100&lt;5,"No","Yes")))</f>
        <v>Yes</v>
      </c>
      <c r="G100" s="13">
        <v>5.9265296017000004</v>
      </c>
      <c r="H100" s="43" t="str">
        <f t="shared" si="38"/>
        <v>Yes</v>
      </c>
      <c r="I100" s="12">
        <v>-4.72</v>
      </c>
      <c r="J100" s="12">
        <v>-1.65</v>
      </c>
      <c r="K100" s="47" t="s">
        <v>734</v>
      </c>
      <c r="L100" s="9" t="str">
        <f t="shared" si="34"/>
        <v>Yes</v>
      </c>
    </row>
    <row r="101" spans="1:12" x14ac:dyDescent="0.2">
      <c r="A101" s="2" t="s">
        <v>154</v>
      </c>
      <c r="B101" s="47" t="s">
        <v>289</v>
      </c>
      <c r="C101" s="13">
        <v>6.6454727159999996</v>
      </c>
      <c r="D101" s="43" t="str">
        <f>IF($B101="N/A","N/A",IF(C101&gt;10,"No",IF(C101&lt;5,"No","Yes")))</f>
        <v>Yes</v>
      </c>
      <c r="E101" s="13">
        <v>6.0959561639000004</v>
      </c>
      <c r="F101" s="43" t="str">
        <f t="shared" si="39"/>
        <v>Yes</v>
      </c>
      <c r="G101" s="13">
        <v>6.0456791524</v>
      </c>
      <c r="H101" s="43" t="str">
        <f t="shared" si="38"/>
        <v>Yes</v>
      </c>
      <c r="I101" s="12">
        <v>-8.27</v>
      </c>
      <c r="J101" s="12">
        <v>-0.82499999999999996</v>
      </c>
      <c r="K101" s="47" t="s">
        <v>734</v>
      </c>
      <c r="L101" s="9" t="str">
        <f t="shared" si="34"/>
        <v>Yes</v>
      </c>
    </row>
    <row r="102" spans="1:12" x14ac:dyDescent="0.2">
      <c r="A102" s="2" t="s">
        <v>155</v>
      </c>
      <c r="B102" s="47" t="s">
        <v>289</v>
      </c>
      <c r="C102" s="13">
        <v>7.1181609143999998</v>
      </c>
      <c r="D102" s="43" t="str">
        <f>IF($B102="N/A","N/A",IF(C102&gt;10,"No",IF(C102&lt;5,"No","Yes")))</f>
        <v>Yes</v>
      </c>
      <c r="E102" s="13">
        <v>6.5047622129000002</v>
      </c>
      <c r="F102" s="43" t="str">
        <f t="shared" si="39"/>
        <v>Yes</v>
      </c>
      <c r="G102" s="13">
        <v>6.4253071582999999</v>
      </c>
      <c r="H102" s="43" t="str">
        <f t="shared" si="38"/>
        <v>Yes</v>
      </c>
      <c r="I102" s="12">
        <v>-8.6199999999999992</v>
      </c>
      <c r="J102" s="12">
        <v>-1.22</v>
      </c>
      <c r="K102" s="47" t="s">
        <v>734</v>
      </c>
      <c r="L102" s="9" t="str">
        <f t="shared" si="34"/>
        <v>Yes</v>
      </c>
    </row>
    <row r="103" spans="1:12" x14ac:dyDescent="0.2">
      <c r="A103" s="2" t="s">
        <v>970</v>
      </c>
      <c r="B103" s="47" t="s">
        <v>217</v>
      </c>
      <c r="C103" s="1">
        <v>2290</v>
      </c>
      <c r="D103" s="11" t="str">
        <f t="shared" ref="D103:D114" si="40">IF($B103="N/A","N/A",IF(C103&gt;10,"No",IF(C103&lt;-10,"No","Yes")))</f>
        <v>N/A</v>
      </c>
      <c r="E103" s="1">
        <v>1535</v>
      </c>
      <c r="F103" s="11" t="str">
        <f t="shared" ref="F103:F114" si="41">IF($B103="N/A","N/A",IF(E103&gt;10,"No",IF(E103&lt;-10,"No","Yes")))</f>
        <v>N/A</v>
      </c>
      <c r="G103" s="1">
        <v>1564</v>
      </c>
      <c r="H103" s="11" t="str">
        <f t="shared" ref="H103:H114" si="42">IF($B103="N/A","N/A",IF(G103&gt;10,"No",IF(G103&lt;-10,"No","Yes")))</f>
        <v>N/A</v>
      </c>
      <c r="I103" s="12">
        <v>-33</v>
      </c>
      <c r="J103" s="12">
        <v>1.889</v>
      </c>
      <c r="K103" s="44" t="s">
        <v>733</v>
      </c>
      <c r="L103" s="9" t="str">
        <f t="shared" si="34"/>
        <v>Yes</v>
      </c>
    </row>
    <row r="104" spans="1:12" x14ac:dyDescent="0.2">
      <c r="A104" s="2" t="s">
        <v>971</v>
      </c>
      <c r="B104" s="47" t="s">
        <v>217</v>
      </c>
      <c r="C104" s="1">
        <v>1287</v>
      </c>
      <c r="D104" s="11" t="str">
        <f t="shared" si="40"/>
        <v>N/A</v>
      </c>
      <c r="E104" s="1">
        <v>982</v>
      </c>
      <c r="F104" s="11" t="str">
        <f t="shared" si="41"/>
        <v>N/A</v>
      </c>
      <c r="G104" s="1">
        <v>961</v>
      </c>
      <c r="H104" s="11" t="str">
        <f t="shared" si="42"/>
        <v>N/A</v>
      </c>
      <c r="I104" s="12">
        <v>-23.7</v>
      </c>
      <c r="J104" s="12">
        <v>-2.14</v>
      </c>
      <c r="K104" s="44" t="s">
        <v>733</v>
      </c>
      <c r="L104" s="9" t="str">
        <f t="shared" si="34"/>
        <v>Yes</v>
      </c>
    </row>
    <row r="105" spans="1:12" x14ac:dyDescent="0.2">
      <c r="A105" s="2" t="s">
        <v>1</v>
      </c>
      <c r="B105" s="47" t="s">
        <v>217</v>
      </c>
      <c r="C105" s="13">
        <v>99.498917104</v>
      </c>
      <c r="D105" s="11" t="str">
        <f t="shared" si="40"/>
        <v>N/A</v>
      </c>
      <c r="E105" s="13">
        <v>99.035692327999996</v>
      </c>
      <c r="F105" s="11" t="str">
        <f t="shared" si="41"/>
        <v>N/A</v>
      </c>
      <c r="G105" s="13">
        <v>99.346998565999996</v>
      </c>
      <c r="H105" s="11" t="str">
        <f t="shared" si="42"/>
        <v>N/A</v>
      </c>
      <c r="I105" s="12">
        <v>-0.46600000000000003</v>
      </c>
      <c r="J105" s="12">
        <v>0.31430000000000002</v>
      </c>
      <c r="K105" s="47" t="s">
        <v>734</v>
      </c>
      <c r="L105" s="9" t="str">
        <f t="shared" si="34"/>
        <v>Yes</v>
      </c>
    </row>
    <row r="106" spans="1:12" x14ac:dyDescent="0.2">
      <c r="A106" s="2" t="s">
        <v>69</v>
      </c>
      <c r="B106" s="47" t="s">
        <v>217</v>
      </c>
      <c r="C106" s="13">
        <v>99.517097437000004</v>
      </c>
      <c r="D106" s="11" t="str">
        <f t="shared" si="40"/>
        <v>N/A</v>
      </c>
      <c r="E106" s="13">
        <v>99.142841583999996</v>
      </c>
      <c r="F106" s="11" t="str">
        <f t="shared" si="41"/>
        <v>N/A</v>
      </c>
      <c r="G106" s="13">
        <v>99.144895331000001</v>
      </c>
      <c r="H106" s="11" t="str">
        <f t="shared" si="42"/>
        <v>N/A</v>
      </c>
      <c r="I106" s="12">
        <v>-0.376</v>
      </c>
      <c r="J106" s="12">
        <v>2.0999999999999999E-3</v>
      </c>
      <c r="K106" s="47" t="s">
        <v>734</v>
      </c>
      <c r="L106" s="9" t="str">
        <f t="shared" si="34"/>
        <v>Yes</v>
      </c>
    </row>
    <row r="107" spans="1:12" x14ac:dyDescent="0.2">
      <c r="A107" s="4" t="s">
        <v>70</v>
      </c>
      <c r="B107" s="47" t="s">
        <v>217</v>
      </c>
      <c r="C107" s="1">
        <v>169995</v>
      </c>
      <c r="D107" s="11" t="str">
        <f t="shared" si="40"/>
        <v>N/A</v>
      </c>
      <c r="E107" s="1">
        <v>176051</v>
      </c>
      <c r="F107" s="11" t="str">
        <f t="shared" si="41"/>
        <v>N/A</v>
      </c>
      <c r="G107" s="1">
        <v>183168</v>
      </c>
      <c r="H107" s="11" t="str">
        <f t="shared" si="42"/>
        <v>N/A</v>
      </c>
      <c r="I107" s="12">
        <v>3.5619999999999998</v>
      </c>
      <c r="J107" s="12">
        <v>4.0430000000000001</v>
      </c>
      <c r="K107" s="47" t="s">
        <v>733</v>
      </c>
      <c r="L107" s="9" t="str">
        <f t="shared" si="34"/>
        <v>Yes</v>
      </c>
    </row>
    <row r="108" spans="1:12" x14ac:dyDescent="0.2">
      <c r="A108" s="2" t="s">
        <v>688</v>
      </c>
      <c r="B108" s="47" t="s">
        <v>217</v>
      </c>
      <c r="C108" s="13">
        <v>0.77002264769999995</v>
      </c>
      <c r="D108" s="11" t="str">
        <f t="shared" si="40"/>
        <v>N/A</v>
      </c>
      <c r="E108" s="13">
        <v>0.80090428339999997</v>
      </c>
      <c r="F108" s="11" t="str">
        <f t="shared" si="41"/>
        <v>N/A</v>
      </c>
      <c r="G108" s="13">
        <v>0.83529874209999999</v>
      </c>
      <c r="H108" s="11" t="str">
        <f t="shared" si="42"/>
        <v>N/A</v>
      </c>
      <c r="I108" s="12">
        <v>4.01</v>
      </c>
      <c r="J108" s="12">
        <v>4.2939999999999996</v>
      </c>
      <c r="K108" s="47" t="s">
        <v>734</v>
      </c>
      <c r="L108" s="9" t="str">
        <f t="shared" ref="L108:L114" si="43">IF(J108="Div by 0", "N/A", IF(K108="N/A","N/A", IF(J108&gt;VALUE(MID(K108,1,2)), "No", IF(J108&lt;-1*VALUE(MID(K108,1,2)), "No", "Yes"))))</f>
        <v>Yes</v>
      </c>
    </row>
    <row r="109" spans="1:12" x14ac:dyDescent="0.2">
      <c r="A109" s="2" t="s">
        <v>687</v>
      </c>
      <c r="B109" s="47" t="s">
        <v>217</v>
      </c>
      <c r="C109" s="13">
        <v>0.34353951589999998</v>
      </c>
      <c r="D109" s="11" t="str">
        <f t="shared" si="40"/>
        <v>N/A</v>
      </c>
      <c r="E109" s="13">
        <v>0.57028929120000005</v>
      </c>
      <c r="F109" s="11" t="str">
        <f t="shared" si="41"/>
        <v>N/A</v>
      </c>
      <c r="G109" s="13">
        <v>0.72174178899999997</v>
      </c>
      <c r="H109" s="11" t="str">
        <f t="shared" si="42"/>
        <v>N/A</v>
      </c>
      <c r="I109" s="12">
        <v>66</v>
      </c>
      <c r="J109" s="12">
        <v>26.56</v>
      </c>
      <c r="K109" s="47" t="s">
        <v>734</v>
      </c>
      <c r="L109" s="9" t="str">
        <f t="shared" si="43"/>
        <v>No</v>
      </c>
    </row>
    <row r="110" spans="1:12" x14ac:dyDescent="0.2">
      <c r="A110" s="2" t="s">
        <v>686</v>
      </c>
      <c r="B110" s="47" t="s">
        <v>217</v>
      </c>
      <c r="C110" s="13">
        <v>98.886437835999999</v>
      </c>
      <c r="D110" s="11" t="str">
        <f t="shared" si="40"/>
        <v>N/A</v>
      </c>
      <c r="E110" s="13">
        <v>98.628806424999993</v>
      </c>
      <c r="F110" s="11" t="str">
        <f t="shared" si="41"/>
        <v>N/A</v>
      </c>
      <c r="G110" s="13">
        <v>98.442959469000002</v>
      </c>
      <c r="H110" s="11" t="str">
        <f t="shared" si="42"/>
        <v>N/A</v>
      </c>
      <c r="I110" s="12">
        <v>-0.26100000000000001</v>
      </c>
      <c r="J110" s="12">
        <v>-0.188</v>
      </c>
      <c r="K110" s="47" t="s">
        <v>734</v>
      </c>
      <c r="L110" s="9" t="str">
        <f t="shared" si="43"/>
        <v>Yes</v>
      </c>
    </row>
    <row r="111" spans="1:12" ht="25.5" x14ac:dyDescent="0.2">
      <c r="A111" s="4" t="s">
        <v>972</v>
      </c>
      <c r="B111" s="47" t="s">
        <v>217</v>
      </c>
      <c r="C111" s="13">
        <v>46.840672341999998</v>
      </c>
      <c r="D111" s="11" t="str">
        <f t="shared" si="40"/>
        <v>N/A</v>
      </c>
      <c r="E111" s="13">
        <v>45.867715109000002</v>
      </c>
      <c r="F111" s="11" t="str">
        <f t="shared" si="41"/>
        <v>N/A</v>
      </c>
      <c r="G111" s="13">
        <v>44.919896428000001</v>
      </c>
      <c r="H111" s="11" t="str">
        <f t="shared" si="42"/>
        <v>N/A</v>
      </c>
      <c r="I111" s="12">
        <v>-2.08</v>
      </c>
      <c r="J111" s="12">
        <v>-2.0699999999999998</v>
      </c>
      <c r="K111" s="47" t="s">
        <v>734</v>
      </c>
      <c r="L111" s="9" t="str">
        <f t="shared" si="43"/>
        <v>Yes</v>
      </c>
    </row>
    <row r="112" spans="1:12" ht="25.5" x14ac:dyDescent="0.2">
      <c r="A112" s="4" t="s">
        <v>973</v>
      </c>
      <c r="B112" s="47" t="s">
        <v>217</v>
      </c>
      <c r="C112" s="13">
        <v>51.06647143</v>
      </c>
      <c r="D112" s="11" t="str">
        <f t="shared" si="40"/>
        <v>N/A</v>
      </c>
      <c r="E112" s="13">
        <v>52.031086518000002</v>
      </c>
      <c r="F112" s="11" t="str">
        <f t="shared" si="41"/>
        <v>N/A</v>
      </c>
      <c r="G112" s="13">
        <v>53.004012916000001</v>
      </c>
      <c r="H112" s="11" t="str">
        <f t="shared" si="42"/>
        <v>N/A</v>
      </c>
      <c r="I112" s="12">
        <v>1.889</v>
      </c>
      <c r="J112" s="12">
        <v>1.87</v>
      </c>
      <c r="K112" s="47" t="s">
        <v>734</v>
      </c>
      <c r="L112" s="9" t="str">
        <f t="shared" si="43"/>
        <v>Yes</v>
      </c>
    </row>
    <row r="113" spans="1:12" ht="25.5" x14ac:dyDescent="0.2">
      <c r="A113" s="4" t="s">
        <v>974</v>
      </c>
      <c r="B113" s="47" t="s">
        <v>217</v>
      </c>
      <c r="C113" s="13">
        <v>0.87077072119999999</v>
      </c>
      <c r="D113" s="11" t="str">
        <f t="shared" si="40"/>
        <v>N/A</v>
      </c>
      <c r="E113" s="13">
        <v>0.86561175290000003</v>
      </c>
      <c r="F113" s="11" t="str">
        <f t="shared" si="41"/>
        <v>N/A</v>
      </c>
      <c r="G113" s="13">
        <v>0.84952082279999996</v>
      </c>
      <c r="H113" s="11" t="str">
        <f t="shared" si="42"/>
        <v>N/A</v>
      </c>
      <c r="I113" s="12">
        <v>-0.59199999999999997</v>
      </c>
      <c r="J113" s="12">
        <v>-1.86</v>
      </c>
      <c r="K113" s="47" t="s">
        <v>734</v>
      </c>
      <c r="L113" s="9" t="str">
        <f t="shared" si="43"/>
        <v>Yes</v>
      </c>
    </row>
    <row r="114" spans="1:12" ht="25.5" x14ac:dyDescent="0.2">
      <c r="A114" s="4" t="s">
        <v>975</v>
      </c>
      <c r="B114" s="47" t="s">
        <v>217</v>
      </c>
      <c r="C114" s="13">
        <v>1.2220855070000001</v>
      </c>
      <c r="D114" s="11" t="str">
        <f t="shared" si="40"/>
        <v>N/A</v>
      </c>
      <c r="E114" s="13">
        <v>1.2355866204999999</v>
      </c>
      <c r="F114" s="11" t="str">
        <f t="shared" si="41"/>
        <v>N/A</v>
      </c>
      <c r="G114" s="13">
        <v>1.226569834</v>
      </c>
      <c r="H114" s="11" t="str">
        <f t="shared" si="42"/>
        <v>N/A</v>
      </c>
      <c r="I114" s="12">
        <v>1.105</v>
      </c>
      <c r="J114" s="12">
        <v>-0.73</v>
      </c>
      <c r="K114" s="47" t="s">
        <v>734</v>
      </c>
      <c r="L114" s="9" t="str">
        <f t="shared" si="43"/>
        <v>Yes</v>
      </c>
    </row>
    <row r="115" spans="1:12" x14ac:dyDescent="0.2">
      <c r="A115" s="2" t="s">
        <v>976</v>
      </c>
      <c r="B115" s="47" t="s">
        <v>290</v>
      </c>
      <c r="C115" s="13">
        <v>99.996342756999994</v>
      </c>
      <c r="D115" s="43" t="str">
        <f>IF($B115="N/A","N/A",IF(C115&gt;=99,"Yes","No"))</f>
        <v>Yes</v>
      </c>
      <c r="E115" s="13">
        <v>99.907584362999998</v>
      </c>
      <c r="F115" s="43" t="str">
        <f>IF($B115="N/A","N/A",IF(E115&gt;=99,"Yes","No"))</f>
        <v>Yes</v>
      </c>
      <c r="G115" s="13">
        <v>99.944198861000004</v>
      </c>
      <c r="H115" s="43" t="str">
        <f>IF($B115="N/A","N/A",IF(G115&gt;=99,"Yes","No"))</f>
        <v>Yes</v>
      </c>
      <c r="I115" s="12">
        <v>-8.8999999999999996E-2</v>
      </c>
      <c r="J115" s="12">
        <v>3.6600000000000001E-2</v>
      </c>
      <c r="K115" s="47" t="s">
        <v>733</v>
      </c>
      <c r="L115" s="9" t="str">
        <f t="shared" ref="L115:L149" si="44">IF(J115="Div by 0", "N/A", IF(K115="N/A","N/A", IF(J115&gt;VALUE(MID(K115,1,2)), "No", IF(J115&lt;-1*VALUE(MID(K115,1,2)), "No", "Yes"))))</f>
        <v>Yes</v>
      </c>
    </row>
    <row r="116" spans="1:12" x14ac:dyDescent="0.2">
      <c r="A116" s="2" t="s">
        <v>977</v>
      </c>
      <c r="B116" s="47" t="s">
        <v>217</v>
      </c>
      <c r="C116" s="13">
        <v>0.58204644579999998</v>
      </c>
      <c r="D116" s="43" t="str">
        <f>IF($B116="N/A","N/A",IF(C116&gt;10,"No",IF(C116&lt;-10,"No","Yes")))</f>
        <v>N/A</v>
      </c>
      <c r="E116" s="13">
        <v>0.54839051299999997</v>
      </c>
      <c r="F116" s="43" t="str">
        <f>IF($B116="N/A","N/A",IF(E116&gt;10,"No",IF(E116&lt;-10,"No","Yes")))</f>
        <v>N/A</v>
      </c>
      <c r="G116" s="13">
        <v>0.46129627760000003</v>
      </c>
      <c r="H116" s="43" t="str">
        <f>IF($B116="N/A","N/A",IF(G116&gt;10,"No",IF(G116&lt;-10,"No","Yes")))</f>
        <v>N/A</v>
      </c>
      <c r="I116" s="12">
        <v>-5.78</v>
      </c>
      <c r="J116" s="12">
        <v>-15.9</v>
      </c>
      <c r="K116" s="47" t="s">
        <v>733</v>
      </c>
      <c r="L116" s="9" t="str">
        <f t="shared" si="44"/>
        <v>No</v>
      </c>
    </row>
    <row r="117" spans="1:12" x14ac:dyDescent="0.2">
      <c r="A117" s="3" t="s">
        <v>978</v>
      </c>
      <c r="B117" s="47" t="s">
        <v>284</v>
      </c>
      <c r="C117" s="8">
        <v>99.994002596000001</v>
      </c>
      <c r="D117" s="43" t="str">
        <f>IF($B117="N/A","N/A",IF(C117&gt;=98,"Yes","No"))</f>
        <v>Yes</v>
      </c>
      <c r="E117" s="8">
        <v>99.995597223000004</v>
      </c>
      <c r="F117" s="43" t="str">
        <f>IF($B117="N/A","N/A",IF(E117&gt;=98,"Yes","No"))</f>
        <v>Yes</v>
      </c>
      <c r="G117" s="8">
        <v>99.991867686000006</v>
      </c>
      <c r="H117" s="43" t="str">
        <f>IF($B117="N/A","N/A",IF(G117&gt;=98,"Yes","No"))</f>
        <v>Yes</v>
      </c>
      <c r="I117" s="12">
        <v>1.6000000000000001E-3</v>
      </c>
      <c r="J117" s="12">
        <v>-4.0000000000000001E-3</v>
      </c>
      <c r="K117" s="44" t="s">
        <v>733</v>
      </c>
      <c r="L117" s="9" t="str">
        <f t="shared" si="44"/>
        <v>Yes</v>
      </c>
    </row>
    <row r="118" spans="1:12" x14ac:dyDescent="0.2">
      <c r="A118" s="3" t="s">
        <v>979</v>
      </c>
      <c r="B118" s="47" t="s">
        <v>291</v>
      </c>
      <c r="C118" s="8">
        <v>89.162566755</v>
      </c>
      <c r="D118" s="43" t="str">
        <f>IF($B118="N/A","N/A",IF(C118&gt;=80,"Yes","No"))</f>
        <v>Yes</v>
      </c>
      <c r="E118" s="8">
        <v>90.064537248999997</v>
      </c>
      <c r="F118" s="43" t="str">
        <f>IF($B118="N/A","N/A",IF(E118&gt;=80,"Yes","No"))</f>
        <v>Yes</v>
      </c>
      <c r="G118" s="8">
        <v>90.794304030000006</v>
      </c>
      <c r="H118" s="43" t="str">
        <f>IF($B118="N/A","N/A",IF(G118&gt;=80,"Yes","No"))</f>
        <v>Yes</v>
      </c>
      <c r="I118" s="12">
        <v>1.012</v>
      </c>
      <c r="J118" s="12">
        <v>0.81030000000000002</v>
      </c>
      <c r="K118" s="44" t="s">
        <v>733</v>
      </c>
      <c r="L118" s="9" t="str">
        <f t="shared" si="44"/>
        <v>Yes</v>
      </c>
    </row>
    <row r="119" spans="1:12" ht="25.5" x14ac:dyDescent="0.2">
      <c r="A119" s="2" t="s">
        <v>980</v>
      </c>
      <c r="B119" s="47" t="s">
        <v>292</v>
      </c>
      <c r="C119" s="13">
        <v>99.998479712000005</v>
      </c>
      <c r="D119" s="43" t="str">
        <f>IF($B119="N/A","N/A",IF(C119&gt;=100,"Yes","No"))</f>
        <v>No</v>
      </c>
      <c r="E119" s="13">
        <v>99.998771950999995</v>
      </c>
      <c r="F119" s="43" t="str">
        <f t="shared" ref="F119:F120" si="45">IF($B119="N/A","N/A",IF(E119&gt;=100,"Yes","No"))</f>
        <v>No</v>
      </c>
      <c r="G119" s="13">
        <v>100</v>
      </c>
      <c r="H119" s="43" t="str">
        <f t="shared" ref="H119:H120" si="46">IF($B119="N/A","N/A",IF(G119&gt;=100,"Yes","No"))</f>
        <v>Yes</v>
      </c>
      <c r="I119" s="12">
        <v>2.9999999999999997E-4</v>
      </c>
      <c r="J119" s="12">
        <v>1.1999999999999999E-3</v>
      </c>
      <c r="K119" s="44" t="s">
        <v>732</v>
      </c>
      <c r="L119" s="9" t="str">
        <f t="shared" si="44"/>
        <v>Yes</v>
      </c>
    </row>
    <row r="120" spans="1:12" ht="25.5" x14ac:dyDescent="0.2">
      <c r="A120" s="3" t="s">
        <v>981</v>
      </c>
      <c r="B120" s="47" t="s">
        <v>292</v>
      </c>
      <c r="C120" s="13">
        <v>100</v>
      </c>
      <c r="D120" s="43" t="str">
        <f>IF($B120="N/A","N/A",IF(C120&gt;=100,"Yes","No"))</f>
        <v>Yes</v>
      </c>
      <c r="E120" s="13">
        <v>99.998337186000001</v>
      </c>
      <c r="F120" s="43" t="str">
        <f t="shared" si="45"/>
        <v>No</v>
      </c>
      <c r="G120" s="13">
        <v>100</v>
      </c>
      <c r="H120" s="43" t="str">
        <f t="shared" si="46"/>
        <v>Yes</v>
      </c>
      <c r="I120" s="12">
        <v>-2E-3</v>
      </c>
      <c r="J120" s="12">
        <v>1.6999999999999999E-3</v>
      </c>
      <c r="K120" s="44" t="s">
        <v>732</v>
      </c>
      <c r="L120" s="9" t="str">
        <f t="shared" si="44"/>
        <v>Yes</v>
      </c>
    </row>
    <row r="121" spans="1:12" ht="25.5" x14ac:dyDescent="0.2">
      <c r="A121" s="2" t="s">
        <v>982</v>
      </c>
      <c r="B121" s="47" t="s">
        <v>217</v>
      </c>
      <c r="C121" s="13">
        <v>88.070053290000004</v>
      </c>
      <c r="D121" s="35" t="s">
        <v>735</v>
      </c>
      <c r="E121" s="13">
        <v>87.104745197</v>
      </c>
      <c r="F121" s="35" t="s">
        <v>735</v>
      </c>
      <c r="G121" s="13">
        <v>87.244436571999998</v>
      </c>
      <c r="H121" s="43" t="str">
        <f>IF($B121="N/A","N/A",IF(G121&lt;100,"No",IF(G121=100,"No","Yes")))</f>
        <v>N/A</v>
      </c>
      <c r="I121" s="12">
        <v>-1.1000000000000001</v>
      </c>
      <c r="J121" s="12">
        <v>0.16039999999999999</v>
      </c>
      <c r="K121" s="44" t="s">
        <v>732</v>
      </c>
      <c r="L121" s="9" t="str">
        <f t="shared" si="44"/>
        <v>Yes</v>
      </c>
    </row>
    <row r="122" spans="1:12" ht="25.5" x14ac:dyDescent="0.2">
      <c r="A122" s="2" t="s">
        <v>983</v>
      </c>
      <c r="B122" s="34" t="s">
        <v>217</v>
      </c>
      <c r="C122" s="13">
        <v>100</v>
      </c>
      <c r="D122" s="43" t="str">
        <f>IF($B122="N/A","N/A",IF(C122&gt;10,"No",IF(C122&lt;-10,"No","Yes")))</f>
        <v>N/A</v>
      </c>
      <c r="E122" s="13">
        <v>99.996674425999998</v>
      </c>
      <c r="F122" s="43" t="str">
        <f>IF($B122="N/A","N/A",IF(E122&gt;10,"No",IF(E122&lt;-10,"No","Yes")))</f>
        <v>N/A</v>
      </c>
      <c r="G122" s="13">
        <v>100</v>
      </c>
      <c r="H122" s="43" t="str">
        <f>IF($B122="N/A","N/A",IF(G122&gt;10,"No",IF(G122&lt;-10,"No","Yes")))</f>
        <v>N/A</v>
      </c>
      <c r="I122" s="12">
        <v>-3.0000000000000001E-3</v>
      </c>
      <c r="J122" s="12">
        <v>3.3E-3</v>
      </c>
      <c r="K122" s="44" t="s">
        <v>732</v>
      </c>
      <c r="L122" s="9" t="str">
        <f>IF(J122="Div by 0", "N/A", IF(OR(J122="N/A",K122="N/A"),"N/A", IF(J122&gt;VALUE(MID(K122,1,2)), "No", IF(J122&lt;-1*VALUE(MID(K122,1,2)), "No", "Yes"))))</f>
        <v>Yes</v>
      </c>
    </row>
    <row r="123" spans="1:12" x14ac:dyDescent="0.2">
      <c r="A123" s="7" t="s">
        <v>100</v>
      </c>
      <c r="B123" s="34" t="s">
        <v>217</v>
      </c>
      <c r="C123" s="35">
        <v>109372</v>
      </c>
      <c r="D123" s="43" t="str">
        <f t="shared" ref="D123:D149" si="47">IF($B123="N/A","N/A",IF(C123&gt;10,"No",IF(C123&lt;-10,"No","Yes")))</f>
        <v>N/A</v>
      </c>
      <c r="E123" s="35">
        <v>111453</v>
      </c>
      <c r="F123" s="43" t="str">
        <f t="shared" ref="F123:F149" si="48">IF($B123="N/A","N/A",IF(E123&gt;10,"No",IF(E123&lt;-10,"No","Yes")))</f>
        <v>N/A</v>
      </c>
      <c r="G123" s="35">
        <v>114693</v>
      </c>
      <c r="H123" s="43" t="str">
        <f t="shared" ref="H123:H149" si="49">IF($B123="N/A","N/A",IF(G123&gt;10,"No",IF(G123&lt;-10,"No","Yes")))</f>
        <v>N/A</v>
      </c>
      <c r="I123" s="12">
        <v>1.903</v>
      </c>
      <c r="J123" s="12">
        <v>2.907</v>
      </c>
      <c r="K123" s="44" t="s">
        <v>733</v>
      </c>
      <c r="L123" s="9" t="str">
        <f t="shared" si="44"/>
        <v>Yes</v>
      </c>
    </row>
    <row r="124" spans="1:12" x14ac:dyDescent="0.2">
      <c r="A124" s="2" t="s">
        <v>984</v>
      </c>
      <c r="B124" s="34" t="s">
        <v>217</v>
      </c>
      <c r="C124" s="35">
        <v>35177</v>
      </c>
      <c r="D124" s="43" t="str">
        <f t="shared" si="47"/>
        <v>N/A</v>
      </c>
      <c r="E124" s="35">
        <v>34737</v>
      </c>
      <c r="F124" s="43" t="str">
        <f t="shared" si="48"/>
        <v>N/A</v>
      </c>
      <c r="G124" s="35">
        <v>34165</v>
      </c>
      <c r="H124" s="43" t="str">
        <f t="shared" si="49"/>
        <v>N/A</v>
      </c>
      <c r="I124" s="12">
        <v>-1.25</v>
      </c>
      <c r="J124" s="12">
        <v>-1.65</v>
      </c>
      <c r="K124" s="44" t="s">
        <v>733</v>
      </c>
      <c r="L124" s="9" t="str">
        <f t="shared" si="44"/>
        <v>Yes</v>
      </c>
    </row>
    <row r="125" spans="1:12" x14ac:dyDescent="0.2">
      <c r="A125" s="2" t="s">
        <v>985</v>
      </c>
      <c r="B125" s="34" t="s">
        <v>217</v>
      </c>
      <c r="C125" s="35">
        <v>1363</v>
      </c>
      <c r="D125" s="43" t="str">
        <f t="shared" si="47"/>
        <v>N/A</v>
      </c>
      <c r="E125" s="35">
        <v>1442</v>
      </c>
      <c r="F125" s="43" t="str">
        <f t="shared" si="48"/>
        <v>N/A</v>
      </c>
      <c r="G125" s="35">
        <v>1480</v>
      </c>
      <c r="H125" s="43" t="str">
        <f t="shared" si="49"/>
        <v>N/A</v>
      </c>
      <c r="I125" s="12">
        <v>5.7960000000000003</v>
      </c>
      <c r="J125" s="12">
        <v>2.6349999999999998</v>
      </c>
      <c r="K125" s="44" t="s">
        <v>733</v>
      </c>
      <c r="L125" s="9" t="str">
        <f t="shared" si="44"/>
        <v>Yes</v>
      </c>
    </row>
    <row r="126" spans="1:12" x14ac:dyDescent="0.2">
      <c r="A126" s="2" t="s">
        <v>986</v>
      </c>
      <c r="B126" s="34" t="s">
        <v>217</v>
      </c>
      <c r="C126" s="35">
        <v>46355</v>
      </c>
      <c r="D126" s="43" t="str">
        <f t="shared" si="47"/>
        <v>N/A</v>
      </c>
      <c r="E126" s="35">
        <v>48144</v>
      </c>
      <c r="F126" s="43" t="str">
        <f t="shared" si="48"/>
        <v>N/A</v>
      </c>
      <c r="G126" s="35">
        <v>51196</v>
      </c>
      <c r="H126" s="43" t="str">
        <f t="shared" si="49"/>
        <v>N/A</v>
      </c>
      <c r="I126" s="12">
        <v>3.859</v>
      </c>
      <c r="J126" s="12">
        <v>6.3390000000000004</v>
      </c>
      <c r="K126" s="44" t="s">
        <v>733</v>
      </c>
      <c r="L126" s="9" t="str">
        <f t="shared" si="44"/>
        <v>Yes</v>
      </c>
    </row>
    <row r="127" spans="1:12" x14ac:dyDescent="0.2">
      <c r="A127" s="2" t="s">
        <v>987</v>
      </c>
      <c r="B127" s="34" t="s">
        <v>217</v>
      </c>
      <c r="C127" s="35">
        <v>26477</v>
      </c>
      <c r="D127" s="43" t="str">
        <f t="shared" si="47"/>
        <v>N/A</v>
      </c>
      <c r="E127" s="35">
        <v>27130</v>
      </c>
      <c r="F127" s="43" t="str">
        <f t="shared" si="48"/>
        <v>N/A</v>
      </c>
      <c r="G127" s="35">
        <v>27852</v>
      </c>
      <c r="H127" s="43" t="str">
        <f t="shared" si="49"/>
        <v>N/A</v>
      </c>
      <c r="I127" s="12">
        <v>2.4660000000000002</v>
      </c>
      <c r="J127" s="12">
        <v>2.661</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203592</v>
      </c>
      <c r="D129" s="43" t="str">
        <f t="shared" si="47"/>
        <v>N/A</v>
      </c>
      <c r="E129" s="35">
        <v>217181</v>
      </c>
      <c r="F129" s="43" t="str">
        <f t="shared" si="48"/>
        <v>N/A</v>
      </c>
      <c r="G129" s="35">
        <v>228053</v>
      </c>
      <c r="H129" s="43" t="str">
        <f t="shared" si="49"/>
        <v>N/A</v>
      </c>
      <c r="I129" s="12">
        <v>6.6749999999999998</v>
      </c>
      <c r="J129" s="12">
        <v>5.0060000000000002</v>
      </c>
      <c r="K129" s="44" t="s">
        <v>733</v>
      </c>
      <c r="L129" s="9" t="str">
        <f t="shared" si="44"/>
        <v>Yes</v>
      </c>
    </row>
    <row r="130" spans="1:12" x14ac:dyDescent="0.2">
      <c r="A130" s="2" t="s">
        <v>989</v>
      </c>
      <c r="B130" s="34" t="s">
        <v>217</v>
      </c>
      <c r="C130" s="35">
        <v>146679</v>
      </c>
      <c r="D130" s="43" t="str">
        <f t="shared" si="47"/>
        <v>N/A</v>
      </c>
      <c r="E130" s="35">
        <v>153204</v>
      </c>
      <c r="F130" s="43" t="str">
        <f t="shared" si="48"/>
        <v>N/A</v>
      </c>
      <c r="G130" s="35">
        <v>158230</v>
      </c>
      <c r="H130" s="43" t="str">
        <f t="shared" si="49"/>
        <v>N/A</v>
      </c>
      <c r="I130" s="12">
        <v>4.4480000000000004</v>
      </c>
      <c r="J130" s="12">
        <v>3.2810000000000001</v>
      </c>
      <c r="K130" s="44" t="s">
        <v>733</v>
      </c>
      <c r="L130" s="9" t="str">
        <f t="shared" si="44"/>
        <v>Yes</v>
      </c>
    </row>
    <row r="131" spans="1:12" x14ac:dyDescent="0.2">
      <c r="A131" s="2" t="s">
        <v>990</v>
      </c>
      <c r="B131" s="34" t="s">
        <v>217</v>
      </c>
      <c r="C131" s="35">
        <v>2160</v>
      </c>
      <c r="D131" s="43" t="str">
        <f t="shared" si="47"/>
        <v>N/A</v>
      </c>
      <c r="E131" s="35">
        <v>2716</v>
      </c>
      <c r="F131" s="43" t="str">
        <f t="shared" si="48"/>
        <v>N/A</v>
      </c>
      <c r="G131" s="35">
        <v>3050</v>
      </c>
      <c r="H131" s="43" t="str">
        <f t="shared" si="49"/>
        <v>N/A</v>
      </c>
      <c r="I131" s="12">
        <v>25.74</v>
      </c>
      <c r="J131" s="12">
        <v>12.3</v>
      </c>
      <c r="K131" s="44" t="s">
        <v>733</v>
      </c>
      <c r="L131" s="9" t="str">
        <f t="shared" si="44"/>
        <v>No</v>
      </c>
    </row>
    <row r="132" spans="1:12" x14ac:dyDescent="0.2">
      <c r="A132" s="2" t="s">
        <v>991</v>
      </c>
      <c r="B132" s="34" t="s">
        <v>217</v>
      </c>
      <c r="C132" s="35">
        <v>29109</v>
      </c>
      <c r="D132" s="43" t="str">
        <f t="shared" si="47"/>
        <v>N/A</v>
      </c>
      <c r="E132" s="35">
        <v>31663</v>
      </c>
      <c r="F132" s="43" t="str">
        <f t="shared" si="48"/>
        <v>N/A</v>
      </c>
      <c r="G132" s="35">
        <v>35267</v>
      </c>
      <c r="H132" s="43" t="str">
        <f t="shared" si="49"/>
        <v>N/A</v>
      </c>
      <c r="I132" s="12">
        <v>8.7739999999999991</v>
      </c>
      <c r="J132" s="12">
        <v>11.38</v>
      </c>
      <c r="K132" s="44" t="s">
        <v>733</v>
      </c>
      <c r="L132" s="9" t="str">
        <f t="shared" si="44"/>
        <v>No</v>
      </c>
    </row>
    <row r="133" spans="1:12" x14ac:dyDescent="0.2">
      <c r="A133" s="2" t="s">
        <v>992</v>
      </c>
      <c r="B133" s="34" t="s">
        <v>217</v>
      </c>
      <c r="C133" s="35">
        <v>25644</v>
      </c>
      <c r="D133" s="43" t="str">
        <f t="shared" si="47"/>
        <v>N/A</v>
      </c>
      <c r="E133" s="35">
        <v>29598</v>
      </c>
      <c r="F133" s="43" t="str">
        <f t="shared" si="48"/>
        <v>N/A</v>
      </c>
      <c r="G133" s="35">
        <v>31506</v>
      </c>
      <c r="H133" s="43" t="str">
        <f t="shared" si="49"/>
        <v>N/A</v>
      </c>
      <c r="I133" s="12">
        <v>15.42</v>
      </c>
      <c r="J133" s="12">
        <v>6.4459999999999997</v>
      </c>
      <c r="K133" s="44" t="s">
        <v>733</v>
      </c>
      <c r="L133" s="9" t="str">
        <f t="shared" si="44"/>
        <v>Yes</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700303</v>
      </c>
      <c r="D135" s="43" t="str">
        <f t="shared" si="47"/>
        <v>N/A</v>
      </c>
      <c r="E135" s="35">
        <v>726814</v>
      </c>
      <c r="F135" s="43" t="str">
        <f t="shared" si="48"/>
        <v>N/A</v>
      </c>
      <c r="G135" s="35">
        <v>750094</v>
      </c>
      <c r="H135" s="43" t="str">
        <f t="shared" si="49"/>
        <v>N/A</v>
      </c>
      <c r="I135" s="12">
        <v>3.786</v>
      </c>
      <c r="J135" s="12">
        <v>3.2029999999999998</v>
      </c>
      <c r="K135" s="44" t="s">
        <v>733</v>
      </c>
      <c r="L135" s="9" t="str">
        <f t="shared" si="44"/>
        <v>Yes</v>
      </c>
    </row>
    <row r="136" spans="1:12" x14ac:dyDescent="0.2">
      <c r="A136" s="2" t="s">
        <v>994</v>
      </c>
      <c r="B136" s="34" t="s">
        <v>217</v>
      </c>
      <c r="C136" s="35">
        <v>84840</v>
      </c>
      <c r="D136" s="43" t="str">
        <f t="shared" si="47"/>
        <v>N/A</v>
      </c>
      <c r="E136" s="35">
        <v>88958</v>
      </c>
      <c r="F136" s="43" t="str">
        <f t="shared" si="48"/>
        <v>N/A</v>
      </c>
      <c r="G136" s="35">
        <v>89254</v>
      </c>
      <c r="H136" s="43" t="str">
        <f t="shared" si="49"/>
        <v>N/A</v>
      </c>
      <c r="I136" s="12">
        <v>4.8540000000000001</v>
      </c>
      <c r="J136" s="12">
        <v>0.3327</v>
      </c>
      <c r="K136" s="44" t="s">
        <v>733</v>
      </c>
      <c r="L136" s="9" t="str">
        <f t="shared" si="44"/>
        <v>Yes</v>
      </c>
    </row>
    <row r="137" spans="1:12" x14ac:dyDescent="0.2">
      <c r="A137" s="2" t="s">
        <v>995</v>
      </c>
      <c r="B137" s="34" t="s">
        <v>217</v>
      </c>
      <c r="C137" s="35">
        <v>5191</v>
      </c>
      <c r="D137" s="43" t="str">
        <f t="shared" si="47"/>
        <v>N/A</v>
      </c>
      <c r="E137" s="35">
        <v>6055</v>
      </c>
      <c r="F137" s="43" t="str">
        <f t="shared" si="48"/>
        <v>N/A</v>
      </c>
      <c r="G137" s="35">
        <v>6668</v>
      </c>
      <c r="H137" s="43" t="str">
        <f t="shared" si="49"/>
        <v>N/A</v>
      </c>
      <c r="I137" s="12">
        <v>16.64</v>
      </c>
      <c r="J137" s="12">
        <v>10.119999999999999</v>
      </c>
      <c r="K137" s="44" t="s">
        <v>733</v>
      </c>
      <c r="L137" s="9" t="str">
        <f t="shared" si="44"/>
        <v>No</v>
      </c>
    </row>
    <row r="138" spans="1:12" x14ac:dyDescent="0.2">
      <c r="A138" s="2" t="s">
        <v>996</v>
      </c>
      <c r="B138" s="34" t="s">
        <v>217</v>
      </c>
      <c r="C138" s="35">
        <v>432</v>
      </c>
      <c r="D138" s="43" t="str">
        <f t="shared" si="47"/>
        <v>N/A</v>
      </c>
      <c r="E138" s="35">
        <v>454</v>
      </c>
      <c r="F138" s="43" t="str">
        <f t="shared" si="48"/>
        <v>N/A</v>
      </c>
      <c r="G138" s="35">
        <v>433</v>
      </c>
      <c r="H138" s="43" t="str">
        <f t="shared" si="49"/>
        <v>N/A</v>
      </c>
      <c r="I138" s="12">
        <v>5.093</v>
      </c>
      <c r="J138" s="12">
        <v>-4.63</v>
      </c>
      <c r="K138" s="44" t="s">
        <v>733</v>
      </c>
      <c r="L138" s="9" t="str">
        <f t="shared" si="44"/>
        <v>Yes</v>
      </c>
    </row>
    <row r="139" spans="1:12" x14ac:dyDescent="0.2">
      <c r="A139" s="2" t="s">
        <v>997</v>
      </c>
      <c r="B139" s="34" t="s">
        <v>217</v>
      </c>
      <c r="C139" s="35">
        <v>540809</v>
      </c>
      <c r="D139" s="43" t="str">
        <f t="shared" si="47"/>
        <v>N/A</v>
      </c>
      <c r="E139" s="35">
        <v>567538</v>
      </c>
      <c r="F139" s="43" t="str">
        <f t="shared" si="48"/>
        <v>N/A</v>
      </c>
      <c r="G139" s="35">
        <v>591829</v>
      </c>
      <c r="H139" s="43" t="str">
        <f t="shared" si="49"/>
        <v>N/A</v>
      </c>
      <c r="I139" s="12">
        <v>4.9420000000000002</v>
      </c>
      <c r="J139" s="12">
        <v>4.28</v>
      </c>
      <c r="K139" s="44" t="s">
        <v>733</v>
      </c>
      <c r="L139" s="9" t="str">
        <f t="shared" si="44"/>
        <v>Yes</v>
      </c>
    </row>
    <row r="140" spans="1:12" x14ac:dyDescent="0.2">
      <c r="A140" s="2" t="s">
        <v>998</v>
      </c>
      <c r="B140" s="34" t="s">
        <v>217</v>
      </c>
      <c r="C140" s="35">
        <v>58264</v>
      </c>
      <c r="D140" s="43" t="str">
        <f t="shared" si="47"/>
        <v>N/A</v>
      </c>
      <c r="E140" s="35">
        <v>52872</v>
      </c>
      <c r="F140" s="43" t="str">
        <f t="shared" si="48"/>
        <v>N/A</v>
      </c>
      <c r="G140" s="35">
        <v>51128</v>
      </c>
      <c r="H140" s="43" t="str">
        <f t="shared" si="49"/>
        <v>N/A</v>
      </c>
      <c r="I140" s="12">
        <v>-9.25</v>
      </c>
      <c r="J140" s="12">
        <v>-3.3</v>
      </c>
      <c r="K140" s="44" t="s">
        <v>733</v>
      </c>
      <c r="L140" s="9" t="str">
        <f t="shared" si="44"/>
        <v>Yes</v>
      </c>
    </row>
    <row r="141" spans="1:12" x14ac:dyDescent="0.2">
      <c r="A141" s="2" t="s">
        <v>999</v>
      </c>
      <c r="B141" s="34" t="s">
        <v>217</v>
      </c>
      <c r="C141" s="35">
        <v>10767</v>
      </c>
      <c r="D141" s="43" t="str">
        <f t="shared" si="47"/>
        <v>N/A</v>
      </c>
      <c r="E141" s="35">
        <v>10937</v>
      </c>
      <c r="F141" s="43" t="str">
        <f t="shared" si="48"/>
        <v>N/A</v>
      </c>
      <c r="G141" s="35">
        <v>10782</v>
      </c>
      <c r="H141" s="43" t="str">
        <f t="shared" si="49"/>
        <v>N/A</v>
      </c>
      <c r="I141" s="12">
        <v>1.579</v>
      </c>
      <c r="J141" s="12">
        <v>-1.42</v>
      </c>
      <c r="K141" s="44" t="s">
        <v>733</v>
      </c>
      <c r="L141" s="9" t="str">
        <f t="shared" si="44"/>
        <v>Yes</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190248</v>
      </c>
      <c r="D143" s="43" t="str">
        <f t="shared" si="47"/>
        <v>N/A</v>
      </c>
      <c r="E143" s="35">
        <v>213830</v>
      </c>
      <c r="F143" s="43" t="str">
        <f t="shared" si="48"/>
        <v>N/A</v>
      </c>
      <c r="G143" s="35">
        <v>231813</v>
      </c>
      <c r="H143" s="43" t="str">
        <f t="shared" si="49"/>
        <v>N/A</v>
      </c>
      <c r="I143" s="12">
        <v>12.4</v>
      </c>
      <c r="J143" s="12">
        <v>8.41</v>
      </c>
      <c r="K143" s="44" t="s">
        <v>733</v>
      </c>
      <c r="L143" s="9" t="str">
        <f t="shared" si="44"/>
        <v>Yes</v>
      </c>
    </row>
    <row r="144" spans="1:12" x14ac:dyDescent="0.2">
      <c r="A144" s="2" t="s">
        <v>1001</v>
      </c>
      <c r="B144" s="34" t="s">
        <v>217</v>
      </c>
      <c r="C144" s="35">
        <v>56573</v>
      </c>
      <c r="D144" s="43" t="str">
        <f t="shared" si="47"/>
        <v>N/A</v>
      </c>
      <c r="E144" s="35">
        <v>60352</v>
      </c>
      <c r="F144" s="43" t="str">
        <f t="shared" si="48"/>
        <v>N/A</v>
      </c>
      <c r="G144" s="35">
        <v>62450</v>
      </c>
      <c r="H144" s="43" t="str">
        <f t="shared" si="49"/>
        <v>N/A</v>
      </c>
      <c r="I144" s="12">
        <v>6.68</v>
      </c>
      <c r="J144" s="12">
        <v>3.476</v>
      </c>
      <c r="K144" s="44" t="s">
        <v>733</v>
      </c>
      <c r="L144" s="9" t="str">
        <f t="shared" si="44"/>
        <v>Yes</v>
      </c>
    </row>
    <row r="145" spans="1:12" x14ac:dyDescent="0.2">
      <c r="A145" s="2" t="s">
        <v>1002</v>
      </c>
      <c r="B145" s="34" t="s">
        <v>217</v>
      </c>
      <c r="C145" s="35">
        <v>7250</v>
      </c>
      <c r="D145" s="43" t="str">
        <f t="shared" si="47"/>
        <v>N/A</v>
      </c>
      <c r="E145" s="35">
        <v>8777</v>
      </c>
      <c r="F145" s="43" t="str">
        <f t="shared" si="48"/>
        <v>N/A</v>
      </c>
      <c r="G145" s="35">
        <v>10106</v>
      </c>
      <c r="H145" s="43" t="str">
        <f t="shared" si="49"/>
        <v>N/A</v>
      </c>
      <c r="I145" s="12">
        <v>21.06</v>
      </c>
      <c r="J145" s="12">
        <v>15.14</v>
      </c>
      <c r="K145" s="44" t="s">
        <v>733</v>
      </c>
      <c r="L145" s="9" t="str">
        <f t="shared" si="44"/>
        <v>No</v>
      </c>
    </row>
    <row r="146" spans="1:12" x14ac:dyDescent="0.2">
      <c r="A146" s="2" t="s">
        <v>1003</v>
      </c>
      <c r="B146" s="34" t="s">
        <v>217</v>
      </c>
      <c r="C146" s="35">
        <v>5344</v>
      </c>
      <c r="D146" s="43" t="str">
        <f t="shared" si="47"/>
        <v>N/A</v>
      </c>
      <c r="E146" s="35">
        <v>6255</v>
      </c>
      <c r="F146" s="43" t="str">
        <f t="shared" si="48"/>
        <v>N/A</v>
      </c>
      <c r="G146" s="35">
        <v>6669</v>
      </c>
      <c r="H146" s="43" t="str">
        <f t="shared" si="49"/>
        <v>N/A</v>
      </c>
      <c r="I146" s="12">
        <v>17.05</v>
      </c>
      <c r="J146" s="12">
        <v>6.6189999999999998</v>
      </c>
      <c r="K146" s="44" t="s">
        <v>733</v>
      </c>
      <c r="L146" s="9" t="str">
        <f t="shared" si="44"/>
        <v>Yes</v>
      </c>
    </row>
    <row r="147" spans="1:12" x14ac:dyDescent="0.2">
      <c r="A147" s="2" t="s">
        <v>1004</v>
      </c>
      <c r="B147" s="34" t="s">
        <v>217</v>
      </c>
      <c r="C147" s="35">
        <v>40058</v>
      </c>
      <c r="D147" s="43" t="str">
        <f t="shared" si="47"/>
        <v>N/A</v>
      </c>
      <c r="E147" s="35">
        <v>40448</v>
      </c>
      <c r="F147" s="43" t="str">
        <f t="shared" si="48"/>
        <v>N/A</v>
      </c>
      <c r="G147" s="35">
        <v>40756</v>
      </c>
      <c r="H147" s="43" t="str">
        <f t="shared" si="49"/>
        <v>N/A</v>
      </c>
      <c r="I147" s="12">
        <v>0.97360000000000002</v>
      </c>
      <c r="J147" s="12">
        <v>0.76149999999999995</v>
      </c>
      <c r="K147" s="44" t="s">
        <v>733</v>
      </c>
      <c r="L147" s="9" t="str">
        <f t="shared" si="44"/>
        <v>Yes</v>
      </c>
    </row>
    <row r="148" spans="1:12" x14ac:dyDescent="0.2">
      <c r="A148" s="2" t="s">
        <v>1005</v>
      </c>
      <c r="B148" s="34" t="s">
        <v>217</v>
      </c>
      <c r="C148" s="35">
        <v>15246</v>
      </c>
      <c r="D148" s="43" t="str">
        <f t="shared" si="47"/>
        <v>N/A</v>
      </c>
      <c r="E148" s="35">
        <v>16568</v>
      </c>
      <c r="F148" s="43" t="str">
        <f t="shared" si="48"/>
        <v>N/A</v>
      </c>
      <c r="G148" s="35">
        <v>18251</v>
      </c>
      <c r="H148" s="43" t="str">
        <f t="shared" si="49"/>
        <v>N/A</v>
      </c>
      <c r="I148" s="12">
        <v>8.6709999999999994</v>
      </c>
      <c r="J148" s="12">
        <v>10.16</v>
      </c>
      <c r="K148" s="44" t="s">
        <v>733</v>
      </c>
      <c r="L148" s="9" t="str">
        <f t="shared" si="44"/>
        <v>No</v>
      </c>
    </row>
    <row r="149" spans="1:12" x14ac:dyDescent="0.2">
      <c r="A149" s="2" t="s">
        <v>1006</v>
      </c>
      <c r="B149" s="34" t="s">
        <v>217</v>
      </c>
      <c r="C149" s="35">
        <v>65777</v>
      </c>
      <c r="D149" s="43" t="str">
        <f t="shared" si="47"/>
        <v>N/A</v>
      </c>
      <c r="E149" s="35">
        <v>81430</v>
      </c>
      <c r="F149" s="43" t="str">
        <f t="shared" si="48"/>
        <v>N/A</v>
      </c>
      <c r="G149" s="35">
        <v>93581</v>
      </c>
      <c r="H149" s="43" t="str">
        <f t="shared" si="49"/>
        <v>N/A</v>
      </c>
      <c r="I149" s="12">
        <v>23.8</v>
      </c>
      <c r="J149" s="12">
        <v>14.92</v>
      </c>
      <c r="K149" s="44" t="s">
        <v>733</v>
      </c>
      <c r="L149" s="9" t="str">
        <f t="shared" si="44"/>
        <v>No</v>
      </c>
    </row>
    <row r="150" spans="1:12" ht="25.5" x14ac:dyDescent="0.2">
      <c r="A150" s="16" t="s">
        <v>1007</v>
      </c>
      <c r="B150" s="1" t="s">
        <v>217</v>
      </c>
      <c r="C150" s="1">
        <v>42848</v>
      </c>
      <c r="D150" s="11" t="str">
        <f t="shared" ref="D150:D155" si="50">IF($B150="N/A","N/A",IF(C150&gt;10,"No",IF(C150&lt;-10,"No","Yes")))</f>
        <v>N/A</v>
      </c>
      <c r="E150" s="1">
        <v>43976</v>
      </c>
      <c r="F150" s="11" t="str">
        <f t="shared" ref="F150:F155" si="51">IF($B150="N/A","N/A",IF(E150&gt;10,"No",IF(E150&lt;-10,"No","Yes")))</f>
        <v>N/A</v>
      </c>
      <c r="G150" s="1">
        <v>44474</v>
      </c>
      <c r="H150" s="11" t="str">
        <f t="shared" ref="H150:H155" si="52">IF($B150="N/A","N/A",IF(G150&gt;10,"No",IF(G150&lt;-10,"No","Yes")))</f>
        <v>N/A</v>
      </c>
      <c r="I150" s="56">
        <v>2.633</v>
      </c>
      <c r="J150" s="56">
        <v>1.1319999999999999</v>
      </c>
      <c r="K150" s="44" t="s">
        <v>732</v>
      </c>
      <c r="L150" s="9" t="str">
        <f t="shared" ref="L150:L155" si="53">IF(J150="Div by 0", "N/A", IF(K150="N/A","N/A", IF(J150&gt;VALUE(MID(K150,1,2)), "No", IF(J150&lt;-1*VALUE(MID(K150,1,2)), "No", "Yes"))))</f>
        <v>Yes</v>
      </c>
    </row>
    <row r="151" spans="1:12" x14ac:dyDescent="0.2">
      <c r="A151" s="6" t="s">
        <v>330</v>
      </c>
      <c r="B151" s="47" t="s">
        <v>217</v>
      </c>
      <c r="C151" s="13">
        <v>3.5602381358000001</v>
      </c>
      <c r="D151" s="11" t="str">
        <f t="shared" si="50"/>
        <v>N/A</v>
      </c>
      <c r="E151" s="13">
        <v>3.4646468307</v>
      </c>
      <c r="F151" s="11" t="str">
        <f t="shared" si="51"/>
        <v>N/A</v>
      </c>
      <c r="G151" s="13">
        <v>3.3574075626000002</v>
      </c>
      <c r="H151" s="11" t="str">
        <f t="shared" si="52"/>
        <v>N/A</v>
      </c>
      <c r="I151" s="56">
        <v>-2.68</v>
      </c>
      <c r="J151" s="56">
        <v>-3.1</v>
      </c>
      <c r="K151" s="44" t="s">
        <v>732</v>
      </c>
      <c r="L151" s="9" t="str">
        <f t="shared" si="53"/>
        <v>Yes</v>
      </c>
    </row>
    <row r="152" spans="1:12" x14ac:dyDescent="0.2">
      <c r="A152" s="2" t="s">
        <v>331</v>
      </c>
      <c r="B152" s="47" t="s">
        <v>217</v>
      </c>
      <c r="C152" s="13">
        <v>20.272098891999999</v>
      </c>
      <c r="D152" s="11" t="str">
        <f t="shared" si="50"/>
        <v>N/A</v>
      </c>
      <c r="E152" s="13">
        <v>19.768871183000002</v>
      </c>
      <c r="F152" s="11" t="str">
        <f t="shared" si="51"/>
        <v>N/A</v>
      </c>
      <c r="G152" s="13">
        <v>19.216517137</v>
      </c>
      <c r="H152" s="11" t="str">
        <f t="shared" si="52"/>
        <v>N/A</v>
      </c>
      <c r="I152" s="56">
        <v>-2.48</v>
      </c>
      <c r="J152" s="56">
        <v>-2.79</v>
      </c>
      <c r="K152" s="44" t="s">
        <v>732</v>
      </c>
      <c r="L152" s="9" t="str">
        <f t="shared" si="53"/>
        <v>Yes</v>
      </c>
    </row>
    <row r="153" spans="1:12" x14ac:dyDescent="0.2">
      <c r="A153" s="2" t="s">
        <v>332</v>
      </c>
      <c r="B153" s="47" t="s">
        <v>217</v>
      </c>
      <c r="C153" s="13">
        <v>8.2463947503000004</v>
      </c>
      <c r="D153" s="11" t="str">
        <f t="shared" si="50"/>
        <v>N/A</v>
      </c>
      <c r="E153" s="13">
        <v>8.1236388082000008</v>
      </c>
      <c r="F153" s="11" t="str">
        <f t="shared" si="51"/>
        <v>N/A</v>
      </c>
      <c r="G153" s="13">
        <v>7.8293203773000002</v>
      </c>
      <c r="H153" s="11" t="str">
        <f t="shared" si="52"/>
        <v>N/A</v>
      </c>
      <c r="I153" s="56">
        <v>-1.49</v>
      </c>
      <c r="J153" s="56">
        <v>-3.62</v>
      </c>
      <c r="K153" s="44" t="s">
        <v>732</v>
      </c>
      <c r="L153" s="9" t="str">
        <f t="shared" si="53"/>
        <v>Yes</v>
      </c>
    </row>
    <row r="154" spans="1:12" x14ac:dyDescent="0.2">
      <c r="A154" s="2" t="s">
        <v>333</v>
      </c>
      <c r="B154" s="47" t="s">
        <v>217</v>
      </c>
      <c r="C154" s="13">
        <v>0.36655561949999999</v>
      </c>
      <c r="D154" s="11" t="str">
        <f t="shared" si="50"/>
        <v>N/A</v>
      </c>
      <c r="E154" s="13">
        <v>0.39487406679999998</v>
      </c>
      <c r="F154" s="11" t="str">
        <f t="shared" si="51"/>
        <v>N/A</v>
      </c>
      <c r="G154" s="13">
        <v>0.39261745860000002</v>
      </c>
      <c r="H154" s="11" t="str">
        <f t="shared" si="52"/>
        <v>N/A</v>
      </c>
      <c r="I154" s="56">
        <v>7.726</v>
      </c>
      <c r="J154" s="56">
        <v>-0.57099999999999995</v>
      </c>
      <c r="K154" s="44" t="s">
        <v>732</v>
      </c>
      <c r="L154" s="9" t="str">
        <f t="shared" si="53"/>
        <v>Yes</v>
      </c>
    </row>
    <row r="155" spans="1:12" x14ac:dyDescent="0.2">
      <c r="A155" s="2" t="s">
        <v>334</v>
      </c>
      <c r="B155" s="47" t="s">
        <v>217</v>
      </c>
      <c r="C155" s="13">
        <v>0.69383120980000001</v>
      </c>
      <c r="D155" s="11" t="str">
        <f t="shared" si="50"/>
        <v>N/A</v>
      </c>
      <c r="E155" s="13">
        <v>0.66875555350000004</v>
      </c>
      <c r="F155" s="11" t="str">
        <f t="shared" si="51"/>
        <v>N/A</v>
      </c>
      <c r="G155" s="13">
        <v>0.70487850119999995</v>
      </c>
      <c r="H155" s="11" t="str">
        <f t="shared" si="52"/>
        <v>N/A</v>
      </c>
      <c r="I155" s="56">
        <v>-3.61</v>
      </c>
      <c r="J155" s="56">
        <v>5.4020000000000001</v>
      </c>
      <c r="K155" s="44" t="s">
        <v>732</v>
      </c>
      <c r="L155" s="9" t="str">
        <f t="shared" si="53"/>
        <v>Yes</v>
      </c>
    </row>
    <row r="156" spans="1:12" x14ac:dyDescent="0.2">
      <c r="A156" s="16" t="s">
        <v>1008</v>
      </c>
      <c r="B156" s="34" t="s">
        <v>217</v>
      </c>
      <c r="C156" s="35">
        <v>42540</v>
      </c>
      <c r="D156" s="43" t="str">
        <f t="shared" ref="D156:D162" si="54">IF($B156="N/A","N/A",IF(C156&gt;10,"No",IF(C156&lt;-10,"No","Yes")))</f>
        <v>N/A</v>
      </c>
      <c r="E156" s="35">
        <v>47959</v>
      </c>
      <c r="F156" s="43" t="str">
        <f t="shared" ref="F156:F162" si="55">IF($B156="N/A","N/A",IF(E156&gt;10,"No",IF(E156&lt;-10,"No","Yes")))</f>
        <v>N/A</v>
      </c>
      <c r="G156" s="35">
        <v>55480</v>
      </c>
      <c r="H156" s="43" t="str">
        <f t="shared" ref="H156:H162" si="56">IF($B156="N/A","N/A",IF(G156&gt;10,"No",IF(G156&lt;-10,"No","Yes")))</f>
        <v>N/A</v>
      </c>
      <c r="I156" s="12">
        <v>12.74</v>
      </c>
      <c r="J156" s="12">
        <v>15.68</v>
      </c>
      <c r="K156" s="44" t="s">
        <v>732</v>
      </c>
      <c r="L156" s="9" t="str">
        <f t="shared" ref="L156:L163" si="57">IF(J156="Div by 0", "N/A", IF(K156="N/A","N/A", IF(J156&gt;VALUE(MID(K156,1,2)), "No", IF(J156&lt;-1*VALUE(MID(K156,1,2)), "No", "Yes"))))</f>
        <v>Yes</v>
      </c>
    </row>
    <row r="157" spans="1:12" x14ac:dyDescent="0.2">
      <c r="A157" s="6" t="s">
        <v>1009</v>
      </c>
      <c r="B157" s="34" t="s">
        <v>217</v>
      </c>
      <c r="C157" s="8">
        <v>3.5346464315000001</v>
      </c>
      <c r="D157" s="43" t="str">
        <f t="shared" si="54"/>
        <v>N/A</v>
      </c>
      <c r="E157" s="8">
        <v>3.7784472747</v>
      </c>
      <c r="F157" s="43" t="str">
        <f t="shared" si="55"/>
        <v>N/A</v>
      </c>
      <c r="G157" s="8">
        <v>4.1882666630000003</v>
      </c>
      <c r="H157" s="43" t="str">
        <f t="shared" si="56"/>
        <v>N/A</v>
      </c>
      <c r="I157" s="12">
        <v>6.8970000000000002</v>
      </c>
      <c r="J157" s="12">
        <v>10.85</v>
      </c>
      <c r="K157" s="44" t="s">
        <v>732</v>
      </c>
      <c r="L157" s="9" t="str">
        <f t="shared" si="57"/>
        <v>Yes</v>
      </c>
    </row>
    <row r="158" spans="1:12" x14ac:dyDescent="0.2">
      <c r="A158" s="16" t="s">
        <v>1010</v>
      </c>
      <c r="B158" s="34" t="s">
        <v>217</v>
      </c>
      <c r="C158" s="8">
        <v>8.0532494606</v>
      </c>
      <c r="D158" s="43" t="str">
        <f t="shared" si="54"/>
        <v>N/A</v>
      </c>
      <c r="E158" s="8">
        <v>8.6045238800000003</v>
      </c>
      <c r="F158" s="43" t="str">
        <f t="shared" si="55"/>
        <v>N/A</v>
      </c>
      <c r="G158" s="8">
        <v>9.1208704978000004</v>
      </c>
      <c r="H158" s="43" t="str">
        <f t="shared" si="56"/>
        <v>N/A</v>
      </c>
      <c r="I158" s="12">
        <v>6.8449999999999998</v>
      </c>
      <c r="J158" s="12">
        <v>6.0010000000000003</v>
      </c>
      <c r="K158" s="44" t="s">
        <v>732</v>
      </c>
      <c r="L158" s="9" t="str">
        <f t="shared" si="57"/>
        <v>Yes</v>
      </c>
    </row>
    <row r="159" spans="1:12" x14ac:dyDescent="0.2">
      <c r="A159" s="16" t="s">
        <v>1011</v>
      </c>
      <c r="B159" s="34" t="s">
        <v>217</v>
      </c>
      <c r="C159" s="8">
        <v>11.473928249</v>
      </c>
      <c r="D159" s="43" t="str">
        <f t="shared" si="54"/>
        <v>N/A</v>
      </c>
      <c r="E159" s="8">
        <v>12.1488528</v>
      </c>
      <c r="F159" s="43" t="str">
        <f t="shared" si="55"/>
        <v>N/A</v>
      </c>
      <c r="G159" s="8">
        <v>13.147382407</v>
      </c>
      <c r="H159" s="43" t="str">
        <f t="shared" si="56"/>
        <v>N/A</v>
      </c>
      <c r="I159" s="12">
        <v>5.8819999999999997</v>
      </c>
      <c r="J159" s="12">
        <v>8.2189999999999994</v>
      </c>
      <c r="K159" s="44" t="s">
        <v>732</v>
      </c>
      <c r="L159" s="9" t="str">
        <f t="shared" si="57"/>
        <v>Yes</v>
      </c>
    </row>
    <row r="160" spans="1:12" x14ac:dyDescent="0.2">
      <c r="A160" s="16" t="s">
        <v>1012</v>
      </c>
      <c r="B160" s="34" t="s">
        <v>217</v>
      </c>
      <c r="C160" s="8">
        <v>1.3329944324</v>
      </c>
      <c r="D160" s="43" t="str">
        <f t="shared" si="54"/>
        <v>N/A</v>
      </c>
      <c r="E160" s="8">
        <v>1.4864876021</v>
      </c>
      <c r="F160" s="43" t="str">
        <f t="shared" si="55"/>
        <v>N/A</v>
      </c>
      <c r="G160" s="8">
        <v>1.796308196</v>
      </c>
      <c r="H160" s="43" t="str">
        <f t="shared" si="56"/>
        <v>N/A</v>
      </c>
      <c r="I160" s="12">
        <v>11.51</v>
      </c>
      <c r="J160" s="12">
        <v>20.84</v>
      </c>
      <c r="K160" s="44" t="s">
        <v>732</v>
      </c>
      <c r="L160" s="9" t="str">
        <f t="shared" si="57"/>
        <v>Yes</v>
      </c>
    </row>
    <row r="161" spans="1:12" x14ac:dyDescent="0.2">
      <c r="A161" s="16" t="s">
        <v>1013</v>
      </c>
      <c r="B161" s="34" t="s">
        <v>217</v>
      </c>
      <c r="C161" s="8">
        <v>0.54507800340000001</v>
      </c>
      <c r="D161" s="43" t="str">
        <f t="shared" si="54"/>
        <v>N/A</v>
      </c>
      <c r="E161" s="8">
        <v>0.5518402469</v>
      </c>
      <c r="F161" s="43" t="str">
        <f t="shared" si="55"/>
        <v>N/A</v>
      </c>
      <c r="G161" s="8">
        <v>0.67381898340000002</v>
      </c>
      <c r="H161" s="43" t="str">
        <f t="shared" si="56"/>
        <v>N/A</v>
      </c>
      <c r="I161" s="12">
        <v>1.2410000000000001</v>
      </c>
      <c r="J161" s="12">
        <v>22.1</v>
      </c>
      <c r="K161" s="44" t="s">
        <v>732</v>
      </c>
      <c r="L161" s="9" t="str">
        <f t="shared" si="57"/>
        <v>Yes</v>
      </c>
    </row>
    <row r="162" spans="1:12" x14ac:dyDescent="0.2">
      <c r="A162" s="2" t="s">
        <v>1014</v>
      </c>
      <c r="B162" s="34" t="s">
        <v>217</v>
      </c>
      <c r="C162" s="35">
        <v>2979</v>
      </c>
      <c r="D162" s="43" t="str">
        <f t="shared" si="54"/>
        <v>N/A</v>
      </c>
      <c r="E162" s="35">
        <v>3371</v>
      </c>
      <c r="F162" s="43" t="str">
        <f t="shared" si="55"/>
        <v>N/A</v>
      </c>
      <c r="G162" s="35">
        <v>3989</v>
      </c>
      <c r="H162" s="43" t="str">
        <f t="shared" si="56"/>
        <v>N/A</v>
      </c>
      <c r="I162" s="12">
        <v>13.16</v>
      </c>
      <c r="J162" s="12">
        <v>18.329999999999998</v>
      </c>
      <c r="K162" s="44" t="s">
        <v>732</v>
      </c>
      <c r="L162" s="9" t="str">
        <f t="shared" si="57"/>
        <v>Yes</v>
      </c>
    </row>
    <row r="163" spans="1:12" ht="25.5" x14ac:dyDescent="0.2">
      <c r="A163" s="16" t="s">
        <v>1015</v>
      </c>
      <c r="B163" s="34" t="s">
        <v>217</v>
      </c>
      <c r="C163" s="35">
        <v>42934</v>
      </c>
      <c r="D163" s="43" t="str">
        <f>IF($B163="N/A","N/A",IF(C163&gt;10,"No",IF(C163&lt;-10,"No","Yes")))</f>
        <v>N/A</v>
      </c>
      <c r="E163" s="35">
        <v>48256</v>
      </c>
      <c r="F163" s="43" t="str">
        <f>IF($B163="N/A","N/A",IF(E163&gt;10,"No",IF(E163&lt;-10,"No","Yes")))</f>
        <v>N/A</v>
      </c>
      <c r="G163" s="35">
        <v>55790</v>
      </c>
      <c r="H163" s="43" t="str">
        <f>IF($B163="N/A","N/A",IF(G163&gt;10,"No",IF(G163&lt;-10,"No","Yes")))</f>
        <v>N/A</v>
      </c>
      <c r="I163" s="12">
        <v>12.4</v>
      </c>
      <c r="J163" s="12">
        <v>15.61</v>
      </c>
      <c r="K163" s="44" t="s">
        <v>732</v>
      </c>
      <c r="L163" s="9" t="str">
        <f t="shared" si="57"/>
        <v>Yes</v>
      </c>
    </row>
    <row r="164" spans="1:12" x14ac:dyDescent="0.2">
      <c r="A164" s="4" t="s">
        <v>1016</v>
      </c>
      <c r="B164" s="34" t="s">
        <v>217</v>
      </c>
      <c r="C164" s="35">
        <v>14646</v>
      </c>
      <c r="D164" s="43" t="str">
        <f t="shared" ref="D164:D238" si="58">IF($B164="N/A","N/A",IF(C164&gt;10,"No",IF(C164&lt;-10,"No","Yes")))</f>
        <v>N/A</v>
      </c>
      <c r="E164" s="35">
        <v>15234</v>
      </c>
      <c r="F164" s="43" t="str">
        <f t="shared" ref="F164:F238" si="59">IF($B164="N/A","N/A",IF(E164&gt;10,"No",IF(E164&lt;-10,"No","Yes")))</f>
        <v>N/A</v>
      </c>
      <c r="G164" s="35">
        <v>16246</v>
      </c>
      <c r="H164" s="43" t="str">
        <f t="shared" ref="H164:H227" si="60">IF($B164="N/A","N/A",IF(G164&gt;10,"No",IF(G164&lt;-10,"No","Yes")))</f>
        <v>N/A</v>
      </c>
      <c r="I164" s="12">
        <v>4.0149999999999997</v>
      </c>
      <c r="J164" s="12">
        <v>6.6429999999999998</v>
      </c>
      <c r="K164" s="44" t="s">
        <v>732</v>
      </c>
      <c r="L164" s="9" t="str">
        <f t="shared" ref="L164:L227" si="61">IF(J164="Div by 0", "N/A", IF(K164="N/A","N/A", IF(J164&gt;VALUE(MID(K164,1,2)), "No", IF(J164&lt;-1*VALUE(MID(K164,1,2)), "No", "Yes"))))</f>
        <v>Yes</v>
      </c>
    </row>
    <row r="165" spans="1:12" x14ac:dyDescent="0.2">
      <c r="A165" s="60" t="s">
        <v>71</v>
      </c>
      <c r="B165" s="34" t="s">
        <v>217</v>
      </c>
      <c r="C165" s="8">
        <v>1.2169353934</v>
      </c>
      <c r="D165" s="43" t="str">
        <f t="shared" si="58"/>
        <v>N/A</v>
      </c>
      <c r="E165" s="8">
        <v>1.2002098831000001</v>
      </c>
      <c r="F165" s="43" t="str">
        <f t="shared" si="59"/>
        <v>N/A</v>
      </c>
      <c r="G165" s="8">
        <v>1.2264343945</v>
      </c>
      <c r="H165" s="43" t="str">
        <f t="shared" si="60"/>
        <v>N/A</v>
      </c>
      <c r="I165" s="12">
        <v>-1.37</v>
      </c>
      <c r="J165" s="12">
        <v>2.1850000000000001</v>
      </c>
      <c r="K165" s="44" t="s">
        <v>732</v>
      </c>
      <c r="L165" s="9" t="str">
        <f t="shared" si="61"/>
        <v>Yes</v>
      </c>
    </row>
    <row r="166" spans="1:12" x14ac:dyDescent="0.2">
      <c r="A166" s="4" t="s">
        <v>111</v>
      </c>
      <c r="B166" s="34" t="s">
        <v>217</v>
      </c>
      <c r="C166" s="8">
        <v>3.9754233259</v>
      </c>
      <c r="D166" s="43" t="str">
        <f t="shared" si="58"/>
        <v>N/A</v>
      </c>
      <c r="E166" s="8">
        <v>3.8473616681</v>
      </c>
      <c r="F166" s="43" t="str">
        <f t="shared" si="59"/>
        <v>N/A</v>
      </c>
      <c r="G166" s="8">
        <v>3.8982326732999999</v>
      </c>
      <c r="H166" s="43" t="str">
        <f t="shared" si="60"/>
        <v>N/A</v>
      </c>
      <c r="I166" s="12">
        <v>-3.22</v>
      </c>
      <c r="J166" s="12">
        <v>1.3220000000000001</v>
      </c>
      <c r="K166" s="44" t="s">
        <v>732</v>
      </c>
      <c r="L166" s="9" t="str">
        <f t="shared" si="61"/>
        <v>Yes</v>
      </c>
    </row>
    <row r="167" spans="1:12" x14ac:dyDescent="0.2">
      <c r="A167" s="4" t="s">
        <v>112</v>
      </c>
      <c r="B167" s="34" t="s">
        <v>217</v>
      </c>
      <c r="C167" s="8">
        <v>5.0247553931000004</v>
      </c>
      <c r="D167" s="43" t="str">
        <f t="shared" si="58"/>
        <v>N/A</v>
      </c>
      <c r="E167" s="8">
        <v>5.0091858864000001</v>
      </c>
      <c r="F167" s="43" t="str">
        <f t="shared" si="59"/>
        <v>N/A</v>
      </c>
      <c r="G167" s="8">
        <v>5.1312633466999999</v>
      </c>
      <c r="H167" s="43" t="str">
        <f t="shared" si="60"/>
        <v>N/A</v>
      </c>
      <c r="I167" s="12">
        <v>-0.31</v>
      </c>
      <c r="J167" s="12">
        <v>2.4369999999999998</v>
      </c>
      <c r="K167" s="44" t="s">
        <v>732</v>
      </c>
      <c r="L167" s="9" t="str">
        <f t="shared" si="61"/>
        <v>Yes</v>
      </c>
    </row>
    <row r="168" spans="1:12" x14ac:dyDescent="0.2">
      <c r="A168" s="4" t="s">
        <v>113</v>
      </c>
      <c r="B168" s="34" t="s">
        <v>217</v>
      </c>
      <c r="C168" s="8">
        <v>9.5672872999999995E-3</v>
      </c>
      <c r="D168" s="43" t="str">
        <f t="shared" si="58"/>
        <v>N/A</v>
      </c>
      <c r="E168" s="8">
        <v>9.0807276999999992E-3</v>
      </c>
      <c r="F168" s="43" t="str">
        <f t="shared" si="59"/>
        <v>N/A</v>
      </c>
      <c r="G168" s="8">
        <v>9.7321135999999999E-3</v>
      </c>
      <c r="H168" s="43" t="str">
        <f t="shared" si="60"/>
        <v>N/A</v>
      </c>
      <c r="I168" s="12">
        <v>-5.09</v>
      </c>
      <c r="J168" s="12">
        <v>7.173</v>
      </c>
      <c r="K168" s="44" t="s">
        <v>732</v>
      </c>
      <c r="L168" s="9" t="str">
        <f t="shared" si="61"/>
        <v>Yes</v>
      </c>
    </row>
    <row r="169" spans="1:12" x14ac:dyDescent="0.2">
      <c r="A169" s="4" t="s">
        <v>114</v>
      </c>
      <c r="B169" s="34" t="s">
        <v>217</v>
      </c>
      <c r="C169" s="8">
        <v>5.2562970000000003E-4</v>
      </c>
      <c r="D169" s="43" t="str">
        <f t="shared" si="58"/>
        <v>N/A</v>
      </c>
      <c r="E169" s="8">
        <v>4.6766119999999998E-4</v>
      </c>
      <c r="F169" s="43" t="str">
        <f t="shared" si="59"/>
        <v>N/A</v>
      </c>
      <c r="G169" s="8">
        <v>0</v>
      </c>
      <c r="H169" s="43" t="str">
        <f t="shared" si="60"/>
        <v>N/A</v>
      </c>
      <c r="I169" s="12">
        <v>-11</v>
      </c>
      <c r="J169" s="12">
        <v>-100</v>
      </c>
      <c r="K169" s="44" t="s">
        <v>732</v>
      </c>
      <c r="L169" s="9" t="str">
        <f t="shared" si="61"/>
        <v>No</v>
      </c>
    </row>
    <row r="170" spans="1:12" x14ac:dyDescent="0.2">
      <c r="A170" s="4" t="s">
        <v>428</v>
      </c>
      <c r="B170" s="34" t="s">
        <v>217</v>
      </c>
      <c r="C170" s="35">
        <v>4227</v>
      </c>
      <c r="D170" s="43" t="str">
        <f>IF($B170="N/A","N/A",IF(C170&gt;10,"No",IF(C170&lt;-10,"No","Yes")))</f>
        <v>N/A</v>
      </c>
      <c r="E170" s="35">
        <v>4169</v>
      </c>
      <c r="F170" s="43" t="str">
        <f>IF($B170="N/A","N/A",IF(E170&gt;10,"No",IF(E170&lt;-10,"No","Yes")))</f>
        <v>N/A</v>
      </c>
      <c r="G170" s="35">
        <v>4327</v>
      </c>
      <c r="H170" s="43" t="str">
        <f>IF($B170="N/A","N/A",IF(G170&gt;10,"No",IF(G170&lt;-10,"No","Yes")))</f>
        <v>N/A</v>
      </c>
      <c r="I170" s="12">
        <v>-1.37</v>
      </c>
      <c r="J170" s="12">
        <v>3.79</v>
      </c>
      <c r="K170" s="44" t="s">
        <v>732</v>
      </c>
      <c r="L170" s="9" t="str">
        <f t="shared" si="61"/>
        <v>Yes</v>
      </c>
    </row>
    <row r="171" spans="1:12" x14ac:dyDescent="0.2">
      <c r="A171" s="4" t="s">
        <v>429</v>
      </c>
      <c r="B171" s="34" t="s">
        <v>217</v>
      </c>
      <c r="C171" s="35">
        <v>121</v>
      </c>
      <c r="D171" s="43" t="str">
        <f>IF($B171="N/A","N/A",IF(C171&gt;10,"No",IF(C171&lt;-10,"No","Yes")))</f>
        <v>N/A</v>
      </c>
      <c r="E171" s="35">
        <v>119</v>
      </c>
      <c r="F171" s="43" t="str">
        <f>IF($B171="N/A","N/A",IF(E171&gt;10,"No",IF(E171&lt;-10,"No","Yes")))</f>
        <v>N/A</v>
      </c>
      <c r="G171" s="35">
        <v>144</v>
      </c>
      <c r="H171" s="43" t="str">
        <f>IF($B171="N/A","N/A",IF(G171&gt;10,"No",IF(G171&lt;-10,"No","Yes")))</f>
        <v>N/A</v>
      </c>
      <c r="I171" s="12">
        <v>-1.65</v>
      </c>
      <c r="J171" s="12">
        <v>21.01</v>
      </c>
      <c r="K171" s="44" t="s">
        <v>732</v>
      </c>
      <c r="L171" s="9" t="str">
        <f t="shared" si="61"/>
        <v>Yes</v>
      </c>
    </row>
    <row r="172" spans="1:12" x14ac:dyDescent="0.2">
      <c r="A172" s="4" t="s">
        <v>430</v>
      </c>
      <c r="B172" s="34" t="s">
        <v>217</v>
      </c>
      <c r="C172" s="35">
        <v>4700</v>
      </c>
      <c r="D172" s="43" t="str">
        <f>IF($B172="N/A","N/A",IF(C172&gt;10,"No",IF(C172&lt;-10,"No","Yes")))</f>
        <v>N/A</v>
      </c>
      <c r="E172" s="35">
        <v>5006</v>
      </c>
      <c r="F172" s="43" t="str">
        <f>IF($B172="N/A","N/A",IF(E172&gt;10,"No",IF(E172&lt;-10,"No","Yes")))</f>
        <v>N/A</v>
      </c>
      <c r="G172" s="35">
        <v>5486</v>
      </c>
      <c r="H172" s="43" t="str">
        <f>IF($B172="N/A","N/A",IF(G172&gt;10,"No",IF(G172&lt;-10,"No","Yes")))</f>
        <v>N/A</v>
      </c>
      <c r="I172" s="12">
        <v>6.5110000000000001</v>
      </c>
      <c r="J172" s="12">
        <v>9.5879999999999992</v>
      </c>
      <c r="K172" s="44" t="s">
        <v>732</v>
      </c>
      <c r="L172" s="9" t="str">
        <f t="shared" si="61"/>
        <v>Yes</v>
      </c>
    </row>
    <row r="173" spans="1:12" x14ac:dyDescent="0.2">
      <c r="A173" s="4" t="s">
        <v>431</v>
      </c>
      <c r="B173" s="34" t="s">
        <v>217</v>
      </c>
      <c r="C173" s="35">
        <v>5530</v>
      </c>
      <c r="D173" s="43" t="str">
        <f>IF($B173="N/A","N/A",IF(C173&gt;10,"No",IF(C173&lt;-10,"No","Yes")))</f>
        <v>N/A</v>
      </c>
      <c r="E173" s="35">
        <v>5873</v>
      </c>
      <c r="F173" s="43" t="str">
        <f>IF($B173="N/A","N/A",IF(E173&gt;10,"No",IF(E173&lt;-10,"No","Yes")))</f>
        <v>N/A</v>
      </c>
      <c r="G173" s="35">
        <v>6216</v>
      </c>
      <c r="H173" s="43" t="str">
        <f>IF($B173="N/A","N/A",IF(G173&gt;10,"No",IF(G173&lt;-10,"No","Yes")))</f>
        <v>N/A</v>
      </c>
      <c r="I173" s="12">
        <v>6.2030000000000003</v>
      </c>
      <c r="J173" s="12">
        <v>5.84</v>
      </c>
      <c r="K173" s="44" t="s">
        <v>732</v>
      </c>
      <c r="L173" s="9" t="str">
        <f t="shared" si="61"/>
        <v>Yes</v>
      </c>
    </row>
    <row r="174" spans="1:12" x14ac:dyDescent="0.2">
      <c r="A174" s="4" t="s">
        <v>432</v>
      </c>
      <c r="B174" s="34" t="s">
        <v>217</v>
      </c>
      <c r="C174" s="35">
        <v>68</v>
      </c>
      <c r="D174" s="43" t="str">
        <f>IF($B174="N/A","N/A",IF(C174&gt;10,"No",IF(C174&lt;-10,"No","Yes")))</f>
        <v>N/A</v>
      </c>
      <c r="E174" s="35">
        <v>67</v>
      </c>
      <c r="F174" s="43" t="str">
        <f>IF($B174="N/A","N/A",IF(E174&gt;10,"No",IF(E174&lt;-10,"No","Yes")))</f>
        <v>N/A</v>
      </c>
      <c r="G174" s="35">
        <v>73</v>
      </c>
      <c r="H174" s="43" t="str">
        <f>IF($B174="N/A","N/A",IF(G174&gt;10,"No",IF(G174&lt;-10,"No","Yes")))</f>
        <v>N/A</v>
      </c>
      <c r="I174" s="12">
        <v>-1.47</v>
      </c>
      <c r="J174" s="12">
        <v>8.9550000000000001</v>
      </c>
      <c r="K174" s="44" t="s">
        <v>732</v>
      </c>
      <c r="L174" s="9" t="str">
        <f t="shared" si="61"/>
        <v>Yes</v>
      </c>
    </row>
    <row r="175" spans="1:12" x14ac:dyDescent="0.2">
      <c r="A175" s="6" t="s">
        <v>1017</v>
      </c>
      <c r="B175" s="34" t="s">
        <v>217</v>
      </c>
      <c r="C175" s="35">
        <v>5498</v>
      </c>
      <c r="D175" s="43" t="str">
        <f t="shared" si="58"/>
        <v>N/A</v>
      </c>
      <c r="E175" s="35">
        <v>5457</v>
      </c>
      <c r="F175" s="43" t="str">
        <f t="shared" si="59"/>
        <v>N/A</v>
      </c>
      <c r="G175" s="35">
        <v>5875</v>
      </c>
      <c r="H175" s="43" t="str">
        <f t="shared" si="60"/>
        <v>N/A</v>
      </c>
      <c r="I175" s="12">
        <v>-0.746</v>
      </c>
      <c r="J175" s="12">
        <v>7.66</v>
      </c>
      <c r="K175" s="44" t="s">
        <v>732</v>
      </c>
      <c r="L175" s="9" t="str">
        <f t="shared" si="61"/>
        <v>Yes</v>
      </c>
    </row>
    <row r="176" spans="1:12" x14ac:dyDescent="0.2">
      <c r="A176" s="4" t="s">
        <v>1018</v>
      </c>
      <c r="B176" s="34" t="s">
        <v>217</v>
      </c>
      <c r="C176" s="35">
        <v>4038</v>
      </c>
      <c r="D176" s="43" t="str">
        <f>IF($B176="N/A","N/A",IF(C176&gt;10,"No",IF(C176&lt;-10,"No","Yes")))</f>
        <v>N/A</v>
      </c>
      <c r="E176" s="35">
        <v>3946</v>
      </c>
      <c r="F176" s="43" t="str">
        <f>IF($B176="N/A","N/A",IF(E176&gt;10,"No",IF(E176&lt;-10,"No","Yes")))</f>
        <v>N/A</v>
      </c>
      <c r="G176" s="35">
        <v>4058</v>
      </c>
      <c r="H176" s="43" t="str">
        <f>IF($B176="N/A","N/A",IF(G176&gt;10,"No",IF(G176&lt;-10,"No","Yes")))</f>
        <v>N/A</v>
      </c>
      <c r="I176" s="12">
        <v>-2.2799999999999998</v>
      </c>
      <c r="J176" s="12">
        <v>2.8380000000000001</v>
      </c>
      <c r="K176" s="44" t="s">
        <v>732</v>
      </c>
      <c r="L176" s="9" t="str">
        <f t="shared" si="61"/>
        <v>Yes</v>
      </c>
    </row>
    <row r="177" spans="1:12" x14ac:dyDescent="0.2">
      <c r="A177" s="4" t="s">
        <v>1019</v>
      </c>
      <c r="B177" s="34" t="s">
        <v>217</v>
      </c>
      <c r="C177" s="35">
        <v>110</v>
      </c>
      <c r="D177" s="43" t="str">
        <f>IF($B177="N/A","N/A",IF(C177&gt;10,"No",IF(C177&lt;-10,"No","Yes")))</f>
        <v>N/A</v>
      </c>
      <c r="E177" s="35">
        <v>109</v>
      </c>
      <c r="F177" s="43" t="str">
        <f>IF($B177="N/A","N/A",IF(E177&gt;10,"No",IF(E177&lt;-10,"No","Yes")))</f>
        <v>N/A</v>
      </c>
      <c r="G177" s="35">
        <v>138</v>
      </c>
      <c r="H177" s="43" t="str">
        <f>IF($B177="N/A","N/A",IF(G177&gt;10,"No",IF(G177&lt;-10,"No","Yes")))</f>
        <v>N/A</v>
      </c>
      <c r="I177" s="12">
        <v>-0.90900000000000003</v>
      </c>
      <c r="J177" s="12">
        <v>26.61</v>
      </c>
      <c r="K177" s="44" t="s">
        <v>732</v>
      </c>
      <c r="L177" s="9" t="str">
        <f t="shared" si="61"/>
        <v>Yes</v>
      </c>
    </row>
    <row r="178" spans="1:12" ht="25.5" x14ac:dyDescent="0.2">
      <c r="A178" s="4" t="s">
        <v>1020</v>
      </c>
      <c r="B178" s="34" t="s">
        <v>217</v>
      </c>
      <c r="C178" s="35">
        <v>869</v>
      </c>
      <c r="D178" s="43" t="str">
        <f>IF($B178="N/A","N/A",IF(C178&gt;10,"No",IF(C178&lt;-10,"No","Yes")))</f>
        <v>N/A</v>
      </c>
      <c r="E178" s="35">
        <v>920</v>
      </c>
      <c r="F178" s="43" t="str">
        <f>IF($B178="N/A","N/A",IF(E178&gt;10,"No",IF(E178&lt;-10,"No","Yes")))</f>
        <v>N/A</v>
      </c>
      <c r="G178" s="35">
        <v>1122</v>
      </c>
      <c r="H178" s="43" t="str">
        <f>IF($B178="N/A","N/A",IF(G178&gt;10,"No",IF(G178&lt;-10,"No","Yes")))</f>
        <v>N/A</v>
      </c>
      <c r="I178" s="12">
        <v>5.8689999999999998</v>
      </c>
      <c r="J178" s="12">
        <v>21.96</v>
      </c>
      <c r="K178" s="44" t="s">
        <v>732</v>
      </c>
      <c r="L178" s="9" t="str">
        <f t="shared" si="61"/>
        <v>Yes</v>
      </c>
    </row>
    <row r="179" spans="1:12" ht="25.5" x14ac:dyDescent="0.2">
      <c r="A179" s="4" t="s">
        <v>1021</v>
      </c>
      <c r="B179" s="34" t="s">
        <v>217</v>
      </c>
      <c r="C179" s="35">
        <v>480</v>
      </c>
      <c r="D179" s="43" t="str">
        <f>IF($B179="N/A","N/A",IF(C179&gt;10,"No",IF(C179&lt;-10,"No","Yes")))</f>
        <v>N/A</v>
      </c>
      <c r="E179" s="35">
        <v>482</v>
      </c>
      <c r="F179" s="43" t="str">
        <f>IF($B179="N/A","N/A",IF(E179&gt;10,"No",IF(E179&lt;-10,"No","Yes")))</f>
        <v>N/A</v>
      </c>
      <c r="G179" s="35">
        <v>557</v>
      </c>
      <c r="H179" s="43" t="str">
        <f>IF($B179="N/A","N/A",IF(G179&gt;10,"No",IF(G179&lt;-10,"No","Yes")))</f>
        <v>N/A</v>
      </c>
      <c r="I179" s="12">
        <v>0.41670000000000001</v>
      </c>
      <c r="J179" s="12">
        <v>15.56</v>
      </c>
      <c r="K179" s="44" t="s">
        <v>732</v>
      </c>
      <c r="L179" s="9" t="str">
        <f t="shared" si="61"/>
        <v>Yes</v>
      </c>
    </row>
    <row r="180" spans="1:12" ht="25.5" x14ac:dyDescent="0.2">
      <c r="A180" s="4" t="s">
        <v>1022</v>
      </c>
      <c r="B180" s="34" t="s">
        <v>217</v>
      </c>
      <c r="C180" s="35">
        <v>11</v>
      </c>
      <c r="D180" s="43" t="str">
        <f>IF($B180="N/A","N/A",IF(C180&gt;10,"No",IF(C180&lt;-10,"No","Yes")))</f>
        <v>N/A</v>
      </c>
      <c r="E180" s="35">
        <v>0</v>
      </c>
      <c r="F180" s="43" t="str">
        <f>IF($B180="N/A","N/A",IF(E180&gt;10,"No",IF(E180&lt;-10,"No","Yes")))</f>
        <v>N/A</v>
      </c>
      <c r="G180" s="35">
        <v>0</v>
      </c>
      <c r="H180" s="43" t="str">
        <f>IF($B180="N/A","N/A",IF(G180&gt;10,"No",IF(G180&lt;-10,"No","Yes")))</f>
        <v>N/A</v>
      </c>
      <c r="I180" s="12">
        <v>-100</v>
      </c>
      <c r="J180" s="12" t="s">
        <v>1743</v>
      </c>
      <c r="K180" s="44" t="s">
        <v>732</v>
      </c>
      <c r="L180" s="9" t="str">
        <f t="shared" si="61"/>
        <v>N/A</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9148</v>
      </c>
      <c r="D205" s="11" t="str">
        <f t="shared" si="58"/>
        <v>N/A</v>
      </c>
      <c r="E205" s="1">
        <v>9777</v>
      </c>
      <c r="F205" s="11" t="str">
        <f t="shared" si="59"/>
        <v>N/A</v>
      </c>
      <c r="G205" s="1">
        <v>10371</v>
      </c>
      <c r="H205" s="11" t="str">
        <f t="shared" si="60"/>
        <v>N/A</v>
      </c>
      <c r="I205" s="56">
        <v>6.8760000000000003</v>
      </c>
      <c r="J205" s="56">
        <v>6.0750000000000002</v>
      </c>
      <c r="K205" s="47" t="s">
        <v>732</v>
      </c>
      <c r="L205" s="11" t="str">
        <f t="shared" si="61"/>
        <v>Yes</v>
      </c>
    </row>
    <row r="206" spans="1:12" x14ac:dyDescent="0.2">
      <c r="A206" s="4" t="s">
        <v>1048</v>
      </c>
      <c r="B206" s="34" t="s">
        <v>217</v>
      </c>
      <c r="C206" s="35">
        <v>189</v>
      </c>
      <c r="D206" s="43" t="str">
        <f t="shared" si="58"/>
        <v>N/A</v>
      </c>
      <c r="E206" s="35">
        <v>223</v>
      </c>
      <c r="F206" s="43" t="str">
        <f t="shared" si="59"/>
        <v>N/A</v>
      </c>
      <c r="G206" s="35">
        <v>269</v>
      </c>
      <c r="H206" s="43" t="str">
        <f t="shared" si="60"/>
        <v>N/A</v>
      </c>
      <c r="I206" s="12">
        <v>17.989999999999998</v>
      </c>
      <c r="J206" s="12">
        <v>20.63</v>
      </c>
      <c r="K206" s="44" t="s">
        <v>732</v>
      </c>
      <c r="L206" s="9" t="str">
        <f t="shared" si="61"/>
        <v>Yes</v>
      </c>
    </row>
    <row r="207" spans="1:12" x14ac:dyDescent="0.2">
      <c r="A207" s="4" t="s">
        <v>1049</v>
      </c>
      <c r="B207" s="34" t="s">
        <v>217</v>
      </c>
      <c r="C207" s="35">
        <v>11</v>
      </c>
      <c r="D207" s="43" t="str">
        <f t="shared" si="58"/>
        <v>N/A</v>
      </c>
      <c r="E207" s="35">
        <v>11</v>
      </c>
      <c r="F207" s="43" t="str">
        <f t="shared" si="59"/>
        <v>N/A</v>
      </c>
      <c r="G207" s="35">
        <v>11</v>
      </c>
      <c r="H207" s="43" t="str">
        <f t="shared" si="60"/>
        <v>N/A</v>
      </c>
      <c r="I207" s="12">
        <v>-9.09</v>
      </c>
      <c r="J207" s="12">
        <v>-40</v>
      </c>
      <c r="K207" s="44" t="s">
        <v>732</v>
      </c>
      <c r="L207" s="9" t="str">
        <f t="shared" si="61"/>
        <v>No</v>
      </c>
    </row>
    <row r="208" spans="1:12" ht="25.5" x14ac:dyDescent="0.2">
      <c r="A208" s="4" t="s">
        <v>1050</v>
      </c>
      <c r="B208" s="34" t="s">
        <v>217</v>
      </c>
      <c r="C208" s="35">
        <v>3831</v>
      </c>
      <c r="D208" s="43" t="str">
        <f t="shared" si="58"/>
        <v>N/A</v>
      </c>
      <c r="E208" s="35">
        <v>4086</v>
      </c>
      <c r="F208" s="43" t="str">
        <f t="shared" si="59"/>
        <v>N/A</v>
      </c>
      <c r="G208" s="35">
        <v>4364</v>
      </c>
      <c r="H208" s="43" t="str">
        <f t="shared" si="60"/>
        <v>N/A</v>
      </c>
      <c r="I208" s="12">
        <v>6.6559999999999997</v>
      </c>
      <c r="J208" s="12">
        <v>6.8040000000000003</v>
      </c>
      <c r="K208" s="44" t="s">
        <v>732</v>
      </c>
      <c r="L208" s="9" t="str">
        <f t="shared" si="61"/>
        <v>Yes</v>
      </c>
    </row>
    <row r="209" spans="1:12" ht="25.5" x14ac:dyDescent="0.2">
      <c r="A209" s="4" t="s">
        <v>1051</v>
      </c>
      <c r="B209" s="34" t="s">
        <v>217</v>
      </c>
      <c r="C209" s="35">
        <v>5050</v>
      </c>
      <c r="D209" s="43" t="str">
        <f t="shared" si="58"/>
        <v>N/A</v>
      </c>
      <c r="E209" s="35">
        <v>5391</v>
      </c>
      <c r="F209" s="43" t="str">
        <f t="shared" si="59"/>
        <v>N/A</v>
      </c>
      <c r="G209" s="35">
        <v>5659</v>
      </c>
      <c r="H209" s="43" t="str">
        <f t="shared" si="60"/>
        <v>N/A</v>
      </c>
      <c r="I209" s="12">
        <v>6.7519999999999998</v>
      </c>
      <c r="J209" s="12">
        <v>4.9710000000000001</v>
      </c>
      <c r="K209" s="44" t="s">
        <v>732</v>
      </c>
      <c r="L209" s="9" t="str">
        <f t="shared" si="61"/>
        <v>Yes</v>
      </c>
    </row>
    <row r="210" spans="1:12" ht="25.5" x14ac:dyDescent="0.2">
      <c r="A210" s="4" t="s">
        <v>1052</v>
      </c>
      <c r="B210" s="34" t="s">
        <v>217</v>
      </c>
      <c r="C210" s="35">
        <v>67</v>
      </c>
      <c r="D210" s="43" t="str">
        <f t="shared" si="58"/>
        <v>N/A</v>
      </c>
      <c r="E210" s="35">
        <v>67</v>
      </c>
      <c r="F210" s="43" t="str">
        <f t="shared" si="59"/>
        <v>N/A</v>
      </c>
      <c r="G210" s="35">
        <v>73</v>
      </c>
      <c r="H210" s="43" t="str">
        <f t="shared" si="60"/>
        <v>N/A</v>
      </c>
      <c r="I210" s="12">
        <v>0</v>
      </c>
      <c r="J210" s="12">
        <v>8.9550000000000001</v>
      </c>
      <c r="K210" s="44" t="s">
        <v>732</v>
      </c>
      <c r="L210" s="9" t="str">
        <f t="shared" si="61"/>
        <v>Yes</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3.2090673221000001</v>
      </c>
      <c r="D235" s="43" t="str">
        <f>IF($B235="N/A","N/A",IF(C235&lt;15,"Yes","No"))</f>
        <v>Yes</v>
      </c>
      <c r="E235" s="8">
        <v>2.3106209793999999</v>
      </c>
      <c r="F235" s="43" t="str">
        <f>IF($B235="N/A","N/A",IF(E235&lt;15,"Yes","No"))</f>
        <v>Yes</v>
      </c>
      <c r="G235" s="8">
        <v>2.2036193525000001</v>
      </c>
      <c r="H235" s="43" t="str">
        <f>IF($B235="N/A","N/A",IF(G235&lt;15,"Yes","No"))</f>
        <v>Yes</v>
      </c>
      <c r="I235" s="12">
        <v>-28</v>
      </c>
      <c r="J235" s="12">
        <v>-4.63</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16703</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39.218796896000001</v>
      </c>
      <c r="D237" s="43" t="str">
        <f>IF($B237="N/A","N/A",IF(C237&lt;10,"Yes","No"))</f>
        <v>No</v>
      </c>
      <c r="E237" s="8">
        <v>44.930432207999999</v>
      </c>
      <c r="F237" s="43" t="str">
        <f>IF($B237="N/A","N/A",IF(E237&lt;10,"Yes","No"))</f>
        <v>No</v>
      </c>
      <c r="G237" s="8">
        <v>51.250345187000001</v>
      </c>
      <c r="H237" s="43" t="str">
        <f>IF($B237="N/A","N/A",IF(G237&lt;10,"Yes","No"))</f>
        <v>No</v>
      </c>
      <c r="I237" s="12">
        <v>14.56</v>
      </c>
      <c r="J237" s="12">
        <v>14.07</v>
      </c>
      <c r="K237" s="44" t="s">
        <v>732</v>
      </c>
      <c r="L237" s="9" t="str">
        <f t="shared" si="63"/>
        <v>Yes</v>
      </c>
    </row>
    <row r="238" spans="1:12" x14ac:dyDescent="0.2">
      <c r="A238" s="2" t="s">
        <v>72</v>
      </c>
      <c r="B238" s="34" t="s">
        <v>217</v>
      </c>
      <c r="C238" s="8">
        <v>7.5105830900000004E-2</v>
      </c>
      <c r="D238" s="43" t="str">
        <f t="shared" si="58"/>
        <v>N/A</v>
      </c>
      <c r="E238" s="8">
        <v>1.9692792399999999E-2</v>
      </c>
      <c r="F238" s="43" t="str">
        <f t="shared" si="59"/>
        <v>N/A</v>
      </c>
      <c r="G238" s="8">
        <v>3.69321679E-2</v>
      </c>
      <c r="H238" s="43" t="str">
        <f>IF($B238="N/A","N/A",IF(G238&gt;10,"No",IF(G238&lt;-10,"No","Yes")))</f>
        <v>N/A</v>
      </c>
      <c r="I238" s="12">
        <v>-73.8</v>
      </c>
      <c r="J238" s="12">
        <v>87.54</v>
      </c>
      <c r="K238" s="44" t="s">
        <v>732</v>
      </c>
      <c r="L238" s="9" t="str">
        <f t="shared" si="63"/>
        <v>No</v>
      </c>
    </row>
    <row r="239" spans="1:12" ht="25.5" x14ac:dyDescent="0.2">
      <c r="A239" s="16" t="s">
        <v>1080</v>
      </c>
      <c r="B239" s="34" t="s">
        <v>293</v>
      </c>
      <c r="C239" s="9">
        <v>3.1954117165000002</v>
      </c>
      <c r="D239" s="43" t="str">
        <f>IF($B239="N/A","N/A",IF(C239&lt;15,"Yes","No"))</f>
        <v>Yes</v>
      </c>
      <c r="E239" s="9">
        <v>2.3106209793999999</v>
      </c>
      <c r="F239" s="43" t="str">
        <f>IF($B239="N/A","N/A",IF(E239&lt;15,"Yes","No"))</f>
        <v>Yes</v>
      </c>
      <c r="G239" s="9">
        <v>2.2036193525000001</v>
      </c>
      <c r="H239" s="43" t="str">
        <f>IF($B239="N/A","N/A",IF(G239&lt;15,"Yes","No"))</f>
        <v>Yes</v>
      </c>
      <c r="I239" s="12">
        <v>-27.7</v>
      </c>
      <c r="J239" s="12">
        <v>-4.63</v>
      </c>
      <c r="K239" s="44" t="s">
        <v>732</v>
      </c>
      <c r="L239" s="9" t="str">
        <f t="shared" si="63"/>
        <v>Yes</v>
      </c>
    </row>
    <row r="240" spans="1:12" ht="25.5" x14ac:dyDescent="0.2">
      <c r="A240" s="16" t="s">
        <v>156</v>
      </c>
      <c r="B240" s="34" t="s">
        <v>217</v>
      </c>
      <c r="C240" s="35">
        <v>509</v>
      </c>
      <c r="D240" s="43" t="str">
        <f>IF($B240="N/A","N/A",IF(C240&gt;10,"No",IF(C240&lt;-10,"No","Yes")))</f>
        <v>N/A</v>
      </c>
      <c r="E240" s="35">
        <v>380</v>
      </c>
      <c r="F240" s="43" t="str">
        <f>IF($B240="N/A","N/A",IF(E240&gt;10,"No",IF(E240&lt;-10,"No","Yes")))</f>
        <v>N/A</v>
      </c>
      <c r="G240" s="35">
        <v>371</v>
      </c>
      <c r="H240" s="43" t="str">
        <f>IF($B240="N/A","N/A",IF(G240&gt;10,"No",IF(G240&lt;-10,"No","Yes")))</f>
        <v>N/A</v>
      </c>
      <c r="I240" s="12">
        <v>-25.3</v>
      </c>
      <c r="J240" s="12">
        <v>-2.37</v>
      </c>
      <c r="K240" s="44" t="s">
        <v>732</v>
      </c>
      <c r="L240" s="9" t="str">
        <f>IF(J240="Div by 0", "N/A", IF(K240="N/A","N/A", IF(J240&gt;VALUE(MID(K240,1,2)), "No", IF(J240&lt;-1*VALUE(MID(K240,1,2)), "No", "Yes"))))</f>
        <v>Yes</v>
      </c>
    </row>
    <row r="241" spans="1:12" x14ac:dyDescent="0.2">
      <c r="A241" s="16" t="s">
        <v>1081</v>
      </c>
      <c r="B241" s="34" t="s">
        <v>217</v>
      </c>
      <c r="C241" s="35">
        <v>23323</v>
      </c>
      <c r="D241" s="43" t="str">
        <f t="shared" ref="D241" si="67">IF($B241="N/A","N/A",IF(C241&gt;10,"No",IF(C241&lt;-10,"No","Yes")))</f>
        <v>N/A</v>
      </c>
      <c r="E241" s="35">
        <v>27024</v>
      </c>
      <c r="F241" s="43" t="str">
        <f t="shared" ref="F241" si="68">IF($B241="N/A","N/A",IF(E241&gt;10,"No",IF(E241&lt;-10,"No","Yes")))</f>
        <v>N/A</v>
      </c>
      <c r="G241" s="35">
        <v>32591</v>
      </c>
      <c r="H241" s="43" t="str">
        <f>IF($B241="N/A","N/A",IF(G241&gt;10,"No",IF(G241&lt;-10,"No","Yes")))</f>
        <v>N/A</v>
      </c>
      <c r="I241" s="12">
        <v>15.87</v>
      </c>
      <c r="J241" s="12">
        <v>20.6</v>
      </c>
      <c r="K241" s="44" t="s">
        <v>732</v>
      </c>
      <c r="L241" s="9" t="str">
        <f>IF(J241="Div by 0", "N/A", IF(OR(J241="N/A",K241="N/A"),"N/A", IF(J241&gt;VALUE(MID(K241,1,2)), "No", IF(J241&lt;-1*VALUE(MID(K241,1,2)), "No", "Yes"))))</f>
        <v>Yes</v>
      </c>
    </row>
    <row r="242" spans="1:12" x14ac:dyDescent="0.2">
      <c r="A242" s="6" t="s">
        <v>1082</v>
      </c>
      <c r="B242" s="34" t="s">
        <v>217</v>
      </c>
      <c r="C242" s="35">
        <v>74686</v>
      </c>
      <c r="D242" s="43" t="str">
        <f>IF($B242="N/A","N/A",IF(C242&gt;10,"No",IF(C242&lt;-10,"No","Yes")))</f>
        <v>N/A</v>
      </c>
      <c r="E242" s="35">
        <v>93484</v>
      </c>
      <c r="F242" s="43" t="str">
        <f>IF($B242="N/A","N/A",IF(E242&gt;10,"No",IF(E242&lt;-10,"No","Yes")))</f>
        <v>N/A</v>
      </c>
      <c r="G242" s="35">
        <v>107263</v>
      </c>
      <c r="H242" s="43" t="str">
        <f>IF($B242="N/A","N/A",IF(G242&gt;10,"No",IF(G242&lt;-10,"No","Yes")))</f>
        <v>N/A</v>
      </c>
      <c r="I242" s="12">
        <v>25.17</v>
      </c>
      <c r="J242" s="12">
        <v>14.74</v>
      </c>
      <c r="K242" s="44" t="s">
        <v>732</v>
      </c>
      <c r="L242" s="9" t="str">
        <f t="shared" ref="L242:L275" si="69">IF(J242="Div by 0", "N/A", IF(K242="N/A","N/A", IF(J242&gt;VALUE(MID(K242,1,2)), "No", IF(J242&lt;-1*VALUE(MID(K242,1,2)), "No", "Yes"))))</f>
        <v>Yes</v>
      </c>
    </row>
    <row r="243" spans="1:12" x14ac:dyDescent="0.2">
      <c r="A243" s="2" t="s">
        <v>1083</v>
      </c>
      <c r="B243" s="34" t="s">
        <v>217</v>
      </c>
      <c r="C243" s="8">
        <v>9.1431080000000005E-4</v>
      </c>
      <c r="D243" s="43" t="str">
        <f>IF($B243="N/A","N/A",IF(C243&gt;10,"No",IF(C243&lt;-10,"No","Yes")))</f>
        <v>N/A</v>
      </c>
      <c r="E243" s="8">
        <v>1.7944784000000001E-3</v>
      </c>
      <c r="F243" s="43" t="str">
        <f>IF($B243="N/A","N/A",IF(E243&gt;10,"No",IF(E243&lt;-10,"No","Yes")))</f>
        <v>N/A</v>
      </c>
      <c r="G243" s="8">
        <v>0</v>
      </c>
      <c r="H243" s="43" t="str">
        <f>IF($B243="N/A","N/A",IF(G243&gt;10,"No",IF(G243&lt;-10,"No","Yes")))</f>
        <v>N/A</v>
      </c>
      <c r="I243" s="12">
        <v>96.27</v>
      </c>
      <c r="J243" s="12">
        <v>-100</v>
      </c>
      <c r="K243" s="44" t="s">
        <v>732</v>
      </c>
      <c r="L243" s="9" t="str">
        <f t="shared" si="69"/>
        <v>No</v>
      </c>
    </row>
    <row r="244" spans="1:12" x14ac:dyDescent="0.2">
      <c r="A244" s="2" t="s">
        <v>1084</v>
      </c>
      <c r="B244" s="34" t="s">
        <v>217</v>
      </c>
      <c r="C244" s="8">
        <v>0.1056033636</v>
      </c>
      <c r="D244" s="43" t="str">
        <f>IF($B244="N/A","N/A",IF(C244&gt;10,"No",IF(C244&lt;-10,"No","Yes")))</f>
        <v>N/A</v>
      </c>
      <c r="E244" s="8">
        <v>0.16806258369999999</v>
      </c>
      <c r="F244" s="43" t="str">
        <f>IF($B244="N/A","N/A",IF(E244&gt;10,"No",IF(E244&lt;-10,"No","Yes")))</f>
        <v>N/A</v>
      </c>
      <c r="G244" s="8">
        <v>0.1710128786</v>
      </c>
      <c r="H244" s="43" t="str">
        <f>IF($B244="N/A","N/A",IF(G244&gt;10,"No",IF(G244&lt;-10,"No","Yes")))</f>
        <v>N/A</v>
      </c>
      <c r="I244" s="12">
        <v>59.15</v>
      </c>
      <c r="J244" s="12">
        <v>1.7549999999999999</v>
      </c>
      <c r="K244" s="44" t="s">
        <v>732</v>
      </c>
      <c r="L244" s="9" t="str">
        <f t="shared" si="69"/>
        <v>Yes</v>
      </c>
    </row>
    <row r="245" spans="1:12" x14ac:dyDescent="0.2">
      <c r="A245" s="2" t="s">
        <v>1085</v>
      </c>
      <c r="B245" s="34" t="s">
        <v>217</v>
      </c>
      <c r="C245" s="8">
        <v>8.8533106000000007E-3</v>
      </c>
      <c r="D245" s="43" t="str">
        <f t="shared" ref="D245:D273" si="70">IF($B245="N/A","N/A",IF(C245&gt;10,"No",IF(C245&lt;-10,"No","Yes")))</f>
        <v>N/A</v>
      </c>
      <c r="E245" s="8">
        <v>1.16948765E-2</v>
      </c>
      <c r="F245" s="43" t="str">
        <f t="shared" ref="F245:F273" si="71">IF($B245="N/A","N/A",IF(E245&gt;10,"No",IF(E245&lt;-10,"No","Yes")))</f>
        <v>N/A</v>
      </c>
      <c r="G245" s="8">
        <v>7.7323642000000003E-3</v>
      </c>
      <c r="H245" s="43" t="str">
        <f t="shared" ref="H245:H273" si="72">IF($B245="N/A","N/A",IF(G245&gt;10,"No",IF(G245&lt;-10,"No","Yes")))</f>
        <v>N/A</v>
      </c>
      <c r="I245" s="12">
        <v>32.1</v>
      </c>
      <c r="J245" s="12">
        <v>-33.9</v>
      </c>
      <c r="K245" s="44" t="s">
        <v>732</v>
      </c>
      <c r="L245" s="9" t="str">
        <f t="shared" si="69"/>
        <v>No</v>
      </c>
    </row>
    <row r="246" spans="1:12" x14ac:dyDescent="0.2">
      <c r="A246" s="2" t="s">
        <v>1086</v>
      </c>
      <c r="B246" s="34" t="s">
        <v>217</v>
      </c>
      <c r="C246" s="8">
        <v>39.111055043999997</v>
      </c>
      <c r="D246" s="43" t="str">
        <f t="shared" si="70"/>
        <v>N/A</v>
      </c>
      <c r="E246" s="8">
        <v>43.507459197000003</v>
      </c>
      <c r="F246" s="43" t="str">
        <f t="shared" si="71"/>
        <v>N/A</v>
      </c>
      <c r="G246" s="8">
        <v>46.078088803999997</v>
      </c>
      <c r="H246" s="43" t="str">
        <f t="shared" si="72"/>
        <v>N/A</v>
      </c>
      <c r="I246" s="12">
        <v>11.24</v>
      </c>
      <c r="J246" s="12">
        <v>5.9080000000000004</v>
      </c>
      <c r="K246" s="44" t="s">
        <v>732</v>
      </c>
      <c r="L246" s="9" t="str">
        <f t="shared" si="69"/>
        <v>Yes</v>
      </c>
    </row>
    <row r="247" spans="1:12" x14ac:dyDescent="0.2">
      <c r="A247" s="2" t="s">
        <v>1087</v>
      </c>
      <c r="B247" s="34" t="s">
        <v>217</v>
      </c>
      <c r="C247" s="8">
        <v>0</v>
      </c>
      <c r="D247" s="43" t="str">
        <f t="shared" si="70"/>
        <v>N/A</v>
      </c>
      <c r="E247" s="8">
        <v>0</v>
      </c>
      <c r="F247" s="43" t="str">
        <f t="shared" si="71"/>
        <v>N/A</v>
      </c>
      <c r="G247" s="8">
        <v>0</v>
      </c>
      <c r="H247" s="43" t="str">
        <f t="shared" si="72"/>
        <v>N/A</v>
      </c>
      <c r="I247" s="12" t="s">
        <v>1743</v>
      </c>
      <c r="J247" s="12" t="s">
        <v>1743</v>
      </c>
      <c r="K247" s="44" t="s">
        <v>732</v>
      </c>
      <c r="L247" s="9" t="str">
        <f t="shared" si="69"/>
        <v>N/A</v>
      </c>
    </row>
    <row r="248" spans="1:12" x14ac:dyDescent="0.2">
      <c r="A248" s="6" t="s">
        <v>1088</v>
      </c>
      <c r="B248" s="34" t="s">
        <v>217</v>
      </c>
      <c r="C248" s="35">
        <v>0</v>
      </c>
      <c r="D248" s="43" t="str">
        <f t="shared" si="70"/>
        <v>N/A</v>
      </c>
      <c r="E248" s="35">
        <v>0</v>
      </c>
      <c r="F248" s="43" t="str">
        <f t="shared" si="71"/>
        <v>N/A</v>
      </c>
      <c r="G248" s="35">
        <v>0</v>
      </c>
      <c r="H248" s="43" t="str">
        <f t="shared" si="72"/>
        <v>N/A</v>
      </c>
      <c r="I248" s="12" t="s">
        <v>1743</v>
      </c>
      <c r="J248" s="12" t="s">
        <v>1743</v>
      </c>
      <c r="K248" s="44" t="s">
        <v>732</v>
      </c>
      <c r="L248" s="9" t="str">
        <f t="shared" si="69"/>
        <v>N/A</v>
      </c>
    </row>
    <row r="249" spans="1:12" x14ac:dyDescent="0.2">
      <c r="A249" s="2" t="s">
        <v>1089</v>
      </c>
      <c r="B249" s="34" t="s">
        <v>217</v>
      </c>
      <c r="C249" s="8">
        <v>0</v>
      </c>
      <c r="D249" s="43" t="str">
        <f t="shared" si="70"/>
        <v>N/A</v>
      </c>
      <c r="E249" s="8">
        <v>0</v>
      </c>
      <c r="F249" s="43" t="str">
        <f t="shared" si="71"/>
        <v>N/A</v>
      </c>
      <c r="G249" s="8">
        <v>0</v>
      </c>
      <c r="H249" s="43" t="str">
        <f t="shared" si="72"/>
        <v>N/A</v>
      </c>
      <c r="I249" s="12" t="s">
        <v>1743</v>
      </c>
      <c r="J249" s="12" t="s">
        <v>1743</v>
      </c>
      <c r="K249" s="44" t="s">
        <v>732</v>
      </c>
      <c r="L249" s="9" t="str">
        <f t="shared" si="69"/>
        <v>N/A</v>
      </c>
    </row>
    <row r="250" spans="1:12" x14ac:dyDescent="0.2">
      <c r="A250" s="2" t="s">
        <v>1090</v>
      </c>
      <c r="B250" s="34" t="s">
        <v>217</v>
      </c>
      <c r="C250" s="8">
        <v>0</v>
      </c>
      <c r="D250" s="43" t="str">
        <f t="shared" si="70"/>
        <v>N/A</v>
      </c>
      <c r="E250" s="8">
        <v>0</v>
      </c>
      <c r="F250" s="43" t="str">
        <f t="shared" si="71"/>
        <v>N/A</v>
      </c>
      <c r="G250" s="8">
        <v>0</v>
      </c>
      <c r="H250" s="43" t="str">
        <f t="shared" si="72"/>
        <v>N/A</v>
      </c>
      <c r="I250" s="12" t="s">
        <v>1743</v>
      </c>
      <c r="J250" s="12" t="s">
        <v>1743</v>
      </c>
      <c r="K250" s="44" t="s">
        <v>732</v>
      </c>
      <c r="L250" s="9" t="str">
        <f t="shared" si="69"/>
        <v>N/A</v>
      </c>
    </row>
    <row r="251" spans="1:12" x14ac:dyDescent="0.2">
      <c r="A251" s="2" t="s">
        <v>1091</v>
      </c>
      <c r="B251" s="34" t="s">
        <v>217</v>
      </c>
      <c r="C251" s="8">
        <v>0</v>
      </c>
      <c r="D251" s="43" t="str">
        <f t="shared" si="70"/>
        <v>N/A</v>
      </c>
      <c r="E251" s="8">
        <v>0</v>
      </c>
      <c r="F251" s="43" t="str">
        <f t="shared" si="71"/>
        <v>N/A</v>
      </c>
      <c r="G251" s="8">
        <v>0</v>
      </c>
      <c r="H251" s="43" t="str">
        <f t="shared" si="72"/>
        <v>N/A</v>
      </c>
      <c r="I251" s="12" t="s">
        <v>1743</v>
      </c>
      <c r="J251" s="12" t="s">
        <v>1743</v>
      </c>
      <c r="K251" s="44" t="s">
        <v>732</v>
      </c>
      <c r="L251" s="9" t="str">
        <f t="shared" si="69"/>
        <v>N/A</v>
      </c>
    </row>
    <row r="252" spans="1:12" x14ac:dyDescent="0.2">
      <c r="A252" s="2" t="s">
        <v>1092</v>
      </c>
      <c r="B252" s="34" t="s">
        <v>217</v>
      </c>
      <c r="C252" s="8">
        <v>0</v>
      </c>
      <c r="D252" s="43" t="str">
        <f t="shared" si="70"/>
        <v>N/A</v>
      </c>
      <c r="E252" s="8">
        <v>0</v>
      </c>
      <c r="F252" s="43" t="str">
        <f t="shared" si="71"/>
        <v>N/A</v>
      </c>
      <c r="G252" s="8">
        <v>0</v>
      </c>
      <c r="H252" s="43" t="str">
        <f t="shared" si="72"/>
        <v>N/A</v>
      </c>
      <c r="I252" s="12" t="s">
        <v>1743</v>
      </c>
      <c r="J252" s="12" t="s">
        <v>1743</v>
      </c>
      <c r="K252" s="44" t="s">
        <v>732</v>
      </c>
      <c r="L252" s="9" t="str">
        <f t="shared" si="69"/>
        <v>N/A</v>
      </c>
    </row>
    <row r="253" spans="1:12" x14ac:dyDescent="0.2">
      <c r="A253" s="2" t="s">
        <v>1093</v>
      </c>
      <c r="B253" s="34" t="s">
        <v>217</v>
      </c>
      <c r="C253" s="8" t="s">
        <v>1743</v>
      </c>
      <c r="D253" s="43" t="str">
        <f t="shared" si="70"/>
        <v>N/A</v>
      </c>
      <c r="E253" s="8" t="s">
        <v>1743</v>
      </c>
      <c r="F253" s="43" t="str">
        <f t="shared" si="71"/>
        <v>N/A</v>
      </c>
      <c r="G253" s="8" t="s">
        <v>1743</v>
      </c>
      <c r="H253" s="43" t="str">
        <f t="shared" si="72"/>
        <v>N/A</v>
      </c>
      <c r="I253" s="12" t="s">
        <v>1743</v>
      </c>
      <c r="J253" s="12" t="s">
        <v>1743</v>
      </c>
      <c r="K253" s="44" t="s">
        <v>732</v>
      </c>
      <c r="L253" s="9" t="str">
        <f t="shared" si="69"/>
        <v>N/A</v>
      </c>
    </row>
    <row r="254" spans="1:12" x14ac:dyDescent="0.2">
      <c r="A254" s="2" t="s">
        <v>1094</v>
      </c>
      <c r="B254" s="34" t="s">
        <v>217</v>
      </c>
      <c r="C254" s="8" t="s">
        <v>1743</v>
      </c>
      <c r="D254" s="43" t="str">
        <f t="shared" si="70"/>
        <v>N/A</v>
      </c>
      <c r="E254" s="8" t="s">
        <v>1743</v>
      </c>
      <c r="F254" s="43" t="str">
        <f t="shared" si="71"/>
        <v>N/A</v>
      </c>
      <c r="G254" s="8" t="s">
        <v>1743</v>
      </c>
      <c r="H254" s="43" t="str">
        <f t="shared" si="72"/>
        <v>N/A</v>
      </c>
      <c r="I254" s="12" t="s">
        <v>1743</v>
      </c>
      <c r="J254" s="12" t="s">
        <v>1743</v>
      </c>
      <c r="K254" s="44" t="s">
        <v>732</v>
      </c>
      <c r="L254" s="9" t="str">
        <f>IF(J254="Div by 0", "N/A", IF(OR(J254="N/A",K254="N/A"),"N/A", IF(J254&gt;VALUE(MID(K254,1,2)), "No", IF(J254&lt;-1*VALUE(MID(K254,1,2)), "No", "Yes"))))</f>
        <v>N/A</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74686</v>
      </c>
      <c r="D272" s="43" t="str">
        <f t="shared" si="70"/>
        <v>N/A</v>
      </c>
      <c r="E272" s="35">
        <v>93484</v>
      </c>
      <c r="F272" s="43" t="str">
        <f t="shared" si="71"/>
        <v>N/A</v>
      </c>
      <c r="G272" s="35">
        <v>104583</v>
      </c>
      <c r="H272" s="43" t="str">
        <f t="shared" si="72"/>
        <v>N/A</v>
      </c>
      <c r="I272" s="12">
        <v>25.17</v>
      </c>
      <c r="J272" s="12">
        <v>11.87</v>
      </c>
      <c r="K272" s="44" t="s">
        <v>732</v>
      </c>
      <c r="L272" s="9" t="str">
        <f t="shared" si="69"/>
        <v>Yes</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2</v>
      </c>
      <c r="H275" s="43" t="str">
        <f t="shared" si="75"/>
        <v>No</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1074424</v>
      </c>
      <c r="F276" s="11" t="str">
        <f t="shared" ref="F276:F277" si="77">IF($B276="N/A","N/A",IF(E276&gt;10,"No",IF(E276&lt;-10,"No","Yes")))</f>
        <v>N/A</v>
      </c>
      <c r="G276" s="1">
        <v>1110900</v>
      </c>
      <c r="H276" s="11" t="str">
        <f t="shared" ref="H276:H277" si="78">IF($B276="N/A","N/A",IF(G276&gt;10,"No",IF(G276&lt;-10,"No","Yes")))</f>
        <v>N/A</v>
      </c>
      <c r="I276" s="12" t="s">
        <v>217</v>
      </c>
      <c r="J276" s="12">
        <v>3.395</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941139.58333000005</v>
      </c>
      <c r="F277" s="11" t="str">
        <f t="shared" si="77"/>
        <v>N/A</v>
      </c>
      <c r="G277" s="1">
        <v>992422.91666999995</v>
      </c>
      <c r="H277" s="11" t="str">
        <f t="shared" si="78"/>
        <v>N/A</v>
      </c>
      <c r="I277" s="12" t="s">
        <v>217</v>
      </c>
      <c r="J277" s="12">
        <v>5.4489999999999998</v>
      </c>
      <c r="K277" s="1" t="s">
        <v>217</v>
      </c>
      <c r="L277" s="9" t="str">
        <f t="shared" si="79"/>
        <v>N/A</v>
      </c>
    </row>
    <row r="278" spans="1:12" x14ac:dyDescent="0.2">
      <c r="A278" s="16" t="s">
        <v>691</v>
      </c>
      <c r="B278" s="1" t="s">
        <v>217</v>
      </c>
      <c r="C278" s="1">
        <v>184</v>
      </c>
      <c r="D278" s="11" t="str">
        <f t="shared" si="76"/>
        <v>N/A</v>
      </c>
      <c r="E278" s="1">
        <v>230</v>
      </c>
      <c r="F278" s="11" t="str">
        <f t="shared" ref="F278:F283" si="80">IF($B278="N/A","N/A",IF(E278&gt;10,"No",IF(E278&lt;-10,"No","Yes")))</f>
        <v>N/A</v>
      </c>
      <c r="G278" s="1">
        <v>174</v>
      </c>
      <c r="H278" s="11" t="str">
        <f t="shared" ref="H278:H283" si="81">IF($B278="N/A","N/A",IF(G278&gt;10,"No",IF(G278&lt;-10,"No","Yes")))</f>
        <v>N/A</v>
      </c>
      <c r="I278" s="12">
        <v>25</v>
      </c>
      <c r="J278" s="12">
        <v>-24.3</v>
      </c>
      <c r="K278" s="1" t="s">
        <v>217</v>
      </c>
      <c r="L278" s="9" t="str">
        <f t="shared" ref="L278:L284" si="82">IF(J278="Div by 0", "N/A", IF(K278="N/A","N/A", IF(J278&gt;VALUE(MID(K278,1,2)), "No", IF(J278&lt;-1*VALUE(MID(K278,1,2)), "No", "Yes"))))</f>
        <v>N/A</v>
      </c>
    </row>
    <row r="279" spans="1:12" x14ac:dyDescent="0.2">
      <c r="A279" s="16" t="s">
        <v>692</v>
      </c>
      <c r="B279" s="1" t="s">
        <v>217</v>
      </c>
      <c r="C279" s="1">
        <v>185</v>
      </c>
      <c r="D279" s="11" t="str">
        <f t="shared" si="76"/>
        <v>N/A</v>
      </c>
      <c r="E279" s="1">
        <v>232</v>
      </c>
      <c r="F279" s="11" t="str">
        <f t="shared" si="80"/>
        <v>N/A</v>
      </c>
      <c r="G279" s="1">
        <v>178</v>
      </c>
      <c r="H279" s="11" t="str">
        <f t="shared" si="81"/>
        <v>N/A</v>
      </c>
      <c r="I279" s="12">
        <v>25.41</v>
      </c>
      <c r="J279" s="12">
        <v>-23.3</v>
      </c>
      <c r="K279" s="1" t="s">
        <v>217</v>
      </c>
      <c r="L279" s="9" t="str">
        <f t="shared" si="82"/>
        <v>N/A</v>
      </c>
    </row>
    <row r="280" spans="1:12" x14ac:dyDescent="0.2">
      <c r="A280" s="16" t="s">
        <v>693</v>
      </c>
      <c r="B280" s="1" t="s">
        <v>217</v>
      </c>
      <c r="C280" s="1" t="s">
        <v>1743</v>
      </c>
      <c r="D280" s="11" t="str">
        <f t="shared" si="76"/>
        <v>N/A</v>
      </c>
      <c r="E280" s="1">
        <v>23.083333332999999</v>
      </c>
      <c r="F280" s="11" t="str">
        <f t="shared" si="80"/>
        <v>N/A</v>
      </c>
      <c r="G280" s="1">
        <v>17.75</v>
      </c>
      <c r="H280" s="11" t="str">
        <f t="shared" si="81"/>
        <v>N/A</v>
      </c>
      <c r="I280" s="12" t="s">
        <v>1743</v>
      </c>
      <c r="J280" s="12">
        <v>-23.1</v>
      </c>
      <c r="K280" s="1" t="s">
        <v>217</v>
      </c>
      <c r="L280" s="9" t="str">
        <f t="shared" si="82"/>
        <v>N/A</v>
      </c>
    </row>
    <row r="281" spans="1:12" x14ac:dyDescent="0.2">
      <c r="A281" s="16" t="s">
        <v>694</v>
      </c>
      <c r="B281" s="1" t="s">
        <v>217</v>
      </c>
      <c r="C281" s="1">
        <v>69706</v>
      </c>
      <c r="D281" s="11" t="str">
        <f t="shared" si="76"/>
        <v>N/A</v>
      </c>
      <c r="E281" s="1">
        <v>73624</v>
      </c>
      <c r="F281" s="11" t="str">
        <f t="shared" si="80"/>
        <v>N/A</v>
      </c>
      <c r="G281" s="1">
        <v>79850</v>
      </c>
      <c r="H281" s="11" t="str">
        <f t="shared" si="81"/>
        <v>N/A</v>
      </c>
      <c r="I281" s="12">
        <v>5.6210000000000004</v>
      </c>
      <c r="J281" s="12">
        <v>8.4559999999999995</v>
      </c>
      <c r="K281" s="1" t="s">
        <v>217</v>
      </c>
      <c r="L281" s="9" t="str">
        <f t="shared" si="82"/>
        <v>N/A</v>
      </c>
    </row>
    <row r="282" spans="1:12" x14ac:dyDescent="0.2">
      <c r="A282" s="16" t="s">
        <v>695</v>
      </c>
      <c r="B282" s="1" t="s">
        <v>217</v>
      </c>
      <c r="C282" s="1">
        <v>75944</v>
      </c>
      <c r="D282" s="11" t="str">
        <f t="shared" si="76"/>
        <v>N/A</v>
      </c>
      <c r="E282" s="1">
        <v>79757</v>
      </c>
      <c r="F282" s="11" t="str">
        <f t="shared" si="80"/>
        <v>N/A</v>
      </c>
      <c r="G282" s="1">
        <v>86294</v>
      </c>
      <c r="H282" s="11" t="str">
        <f t="shared" si="81"/>
        <v>N/A</v>
      </c>
      <c r="I282" s="12">
        <v>5.0209999999999999</v>
      </c>
      <c r="J282" s="12">
        <v>8.1959999999999997</v>
      </c>
      <c r="K282" s="1" t="s">
        <v>217</v>
      </c>
      <c r="L282" s="9" t="str">
        <f t="shared" si="82"/>
        <v>N/A</v>
      </c>
    </row>
    <row r="283" spans="1:12" ht="25.5" x14ac:dyDescent="0.2">
      <c r="A283" s="16" t="s">
        <v>696</v>
      </c>
      <c r="B283" s="1" t="s">
        <v>217</v>
      </c>
      <c r="C283" s="1">
        <v>67167.666666999998</v>
      </c>
      <c r="D283" s="11" t="str">
        <f t="shared" si="76"/>
        <v>N/A</v>
      </c>
      <c r="E283" s="1">
        <v>71146.75</v>
      </c>
      <c r="F283" s="11" t="str">
        <f t="shared" si="80"/>
        <v>N/A</v>
      </c>
      <c r="G283" s="1">
        <v>76468</v>
      </c>
      <c r="H283" s="11" t="str">
        <f t="shared" si="81"/>
        <v>N/A</v>
      </c>
      <c r="I283" s="12">
        <v>5.9240000000000004</v>
      </c>
      <c r="J283" s="12">
        <v>7.4790000000000001</v>
      </c>
      <c r="K283" s="1" t="s">
        <v>217</v>
      </c>
      <c r="L283" s="9" t="str">
        <f t="shared" si="82"/>
        <v>N/A</v>
      </c>
    </row>
    <row r="284" spans="1:12" x14ac:dyDescent="0.2">
      <c r="A284" s="16" t="s">
        <v>403</v>
      </c>
      <c r="B284" s="34" t="s">
        <v>294</v>
      </c>
      <c r="C284" s="8">
        <v>38.809427040000003</v>
      </c>
      <c r="D284" s="43" t="str">
        <f>IF($B284="N/A","N/A",IF(C284&lt;=40,"Yes","No"))</f>
        <v>Yes</v>
      </c>
      <c r="E284" s="8">
        <v>39.707040309</v>
      </c>
      <c r="F284" s="43" t="str">
        <f>IF($B284="N/A","N/A",IF(E284&lt;=40,"Yes","No"))</f>
        <v>Yes</v>
      </c>
      <c r="G284" s="8">
        <v>41.186543837999999</v>
      </c>
      <c r="H284" s="43" t="str">
        <f>IF($B284="N/A","N/A",IF(G284&lt;=40,"Yes","No"))</f>
        <v>No</v>
      </c>
      <c r="I284" s="12">
        <v>2.3130000000000002</v>
      </c>
      <c r="J284" s="12">
        <v>3.726</v>
      </c>
      <c r="K284" s="44" t="s">
        <v>734</v>
      </c>
      <c r="L284" s="9" t="str">
        <f t="shared" si="82"/>
        <v>Yes</v>
      </c>
    </row>
    <row r="285" spans="1:12" x14ac:dyDescent="0.2">
      <c r="A285" s="16" t="s">
        <v>697</v>
      </c>
      <c r="B285" s="1" t="s">
        <v>217</v>
      </c>
      <c r="C285" s="1" t="s">
        <v>217</v>
      </c>
      <c r="D285" s="11" t="str">
        <f t="shared" ref="D285:D303" si="83">IF($B285="N/A","N/A",IF(C285&gt;10,"No",IF(C285&lt;-10,"No","Yes")))</f>
        <v>N/A</v>
      </c>
      <c r="E285" s="1">
        <v>61884</v>
      </c>
      <c r="F285" s="11" t="str">
        <f t="shared" ref="F285:F286" si="84">IF($B285="N/A","N/A",IF(E285&gt;10,"No",IF(E285&lt;-10,"No","Yes")))</f>
        <v>N/A</v>
      </c>
      <c r="G285" s="1">
        <v>60335</v>
      </c>
      <c r="H285" s="11" t="str">
        <f t="shared" ref="H285:H286" si="85">IF($B285="N/A","N/A",IF(G285&gt;10,"No",IF(G285&lt;-10,"No","Yes")))</f>
        <v>N/A</v>
      </c>
      <c r="I285" s="12" t="s">
        <v>217</v>
      </c>
      <c r="J285" s="12">
        <v>-2.5</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29391.916667000001</v>
      </c>
      <c r="F286" s="11" t="str">
        <f t="shared" si="84"/>
        <v>N/A</v>
      </c>
      <c r="G286" s="1">
        <v>28789.416667000001</v>
      </c>
      <c r="H286" s="11" t="str">
        <f t="shared" si="85"/>
        <v>N/A</v>
      </c>
      <c r="I286" s="12" t="s">
        <v>217</v>
      </c>
      <c r="J286" s="12">
        <v>-2.0499999999999998</v>
      </c>
      <c r="K286" s="1" t="s">
        <v>217</v>
      </c>
      <c r="L286" s="9" t="str">
        <f t="shared" si="86"/>
        <v>N/A</v>
      </c>
    </row>
    <row r="287" spans="1:12" x14ac:dyDescent="0.2">
      <c r="A287" s="16" t="s">
        <v>699</v>
      </c>
      <c r="B287" s="1" t="s">
        <v>217</v>
      </c>
      <c r="C287" s="1" t="s">
        <v>217</v>
      </c>
      <c r="D287" s="11" t="str">
        <f t="shared" si="83"/>
        <v>N/A</v>
      </c>
      <c r="E287" s="1">
        <v>13901</v>
      </c>
      <c r="F287" s="11" t="str">
        <f t="shared" ref="F287:F288" si="87">IF($B287="N/A","N/A",IF(E287&gt;10,"No",IF(E287&lt;-10,"No","Yes")))</f>
        <v>N/A</v>
      </c>
      <c r="G287" s="1">
        <v>18235</v>
      </c>
      <c r="H287" s="11" t="str">
        <f t="shared" ref="H287:H288" si="88">IF($B287="N/A","N/A",IF(G287&gt;10,"No",IF(G287&lt;-10,"No","Yes")))</f>
        <v>N/A</v>
      </c>
      <c r="I287" s="12" t="s">
        <v>217</v>
      </c>
      <c r="J287" s="12">
        <v>31.18</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4508.5833333</v>
      </c>
      <c r="F288" s="11" t="str">
        <f t="shared" si="87"/>
        <v>N/A</v>
      </c>
      <c r="G288" s="1">
        <v>5357.25</v>
      </c>
      <c r="H288" s="11" t="str">
        <f t="shared" si="88"/>
        <v>N/A</v>
      </c>
      <c r="I288" s="12" t="s">
        <v>217</v>
      </c>
      <c r="J288" s="12">
        <v>18.82</v>
      </c>
      <c r="K288" s="1" t="s">
        <v>217</v>
      </c>
      <c r="L288" s="9" t="str">
        <f t="shared" si="89"/>
        <v>N/A</v>
      </c>
    </row>
    <row r="289" spans="1:12" x14ac:dyDescent="0.2">
      <c r="A289" s="16" t="s">
        <v>700</v>
      </c>
      <c r="B289" s="1" t="s">
        <v>217</v>
      </c>
      <c r="C289" s="1">
        <v>46486</v>
      </c>
      <c r="D289" s="11" t="str">
        <f t="shared" si="83"/>
        <v>N/A</v>
      </c>
      <c r="E289" s="1">
        <v>61297</v>
      </c>
      <c r="F289" s="11" t="str">
        <f t="shared" ref="F289:F303" si="90">IF($B289="N/A","N/A",IF(E289&gt;10,"No",IF(E289&lt;-10,"No","Yes")))</f>
        <v>N/A</v>
      </c>
      <c r="G289" s="1">
        <v>70667</v>
      </c>
      <c r="H289" s="11" t="str">
        <f t="shared" ref="H289:H303" si="91">IF($B289="N/A","N/A",IF(G289&gt;10,"No",IF(G289&lt;-10,"No","Yes")))</f>
        <v>N/A</v>
      </c>
      <c r="I289" s="12">
        <v>31.86</v>
      </c>
      <c r="J289" s="12">
        <v>15.29</v>
      </c>
      <c r="K289" s="1" t="s">
        <v>217</v>
      </c>
      <c r="L289" s="9" t="str">
        <f t="shared" ref="L289:L300" si="92">IF(J289="Div by 0", "N/A", IF(K289="N/A","N/A", IF(J289&gt;VALUE(MID(K289,1,2)), "No", IF(J289&lt;-1*VALUE(MID(K289,1,2)), "No", "Yes"))))</f>
        <v>N/A</v>
      </c>
    </row>
    <row r="290" spans="1:12" x14ac:dyDescent="0.2">
      <c r="A290" s="16" t="s">
        <v>701</v>
      </c>
      <c r="B290" s="1" t="s">
        <v>217</v>
      </c>
      <c r="C290" s="1">
        <v>74685</v>
      </c>
      <c r="D290" s="11" t="str">
        <f t="shared" si="83"/>
        <v>N/A</v>
      </c>
      <c r="E290" s="1">
        <v>93482</v>
      </c>
      <c r="F290" s="11" t="str">
        <f t="shared" si="90"/>
        <v>N/A</v>
      </c>
      <c r="G290" s="1">
        <v>104583</v>
      </c>
      <c r="H290" s="11" t="str">
        <f t="shared" si="91"/>
        <v>N/A</v>
      </c>
      <c r="I290" s="12">
        <v>25.17</v>
      </c>
      <c r="J290" s="12">
        <v>11.88</v>
      </c>
      <c r="K290" s="1" t="s">
        <v>217</v>
      </c>
      <c r="L290" s="9" t="str">
        <f t="shared" si="92"/>
        <v>N/A</v>
      </c>
    </row>
    <row r="291" spans="1:12" x14ac:dyDescent="0.2">
      <c r="A291" s="16" t="s">
        <v>719</v>
      </c>
      <c r="B291" s="34" t="s">
        <v>217</v>
      </c>
      <c r="C291" s="13">
        <v>1.338957E-3</v>
      </c>
      <c r="D291" s="11" t="str">
        <f t="shared" si="83"/>
        <v>N/A</v>
      </c>
      <c r="E291" s="13">
        <v>9.6275218999999999E-3</v>
      </c>
      <c r="F291" s="11" t="str">
        <f t="shared" si="90"/>
        <v>N/A</v>
      </c>
      <c r="G291" s="13">
        <v>5.7370701E-3</v>
      </c>
      <c r="H291" s="11" t="str">
        <f t="shared" si="91"/>
        <v>N/A</v>
      </c>
      <c r="I291" s="12">
        <v>619</v>
      </c>
      <c r="J291" s="12">
        <v>-40.4</v>
      </c>
      <c r="K291" s="34" t="s">
        <v>217</v>
      </c>
      <c r="L291" s="9" t="str">
        <f t="shared" si="92"/>
        <v>N/A</v>
      </c>
    </row>
    <row r="292" spans="1:12" x14ac:dyDescent="0.2">
      <c r="A292" s="16" t="s">
        <v>712</v>
      </c>
      <c r="B292" s="1" t="s">
        <v>217</v>
      </c>
      <c r="C292" s="1">
        <v>47650.083333000002</v>
      </c>
      <c r="D292" s="11" t="str">
        <f t="shared" si="83"/>
        <v>N/A</v>
      </c>
      <c r="E292" s="1">
        <v>60425.166666999998</v>
      </c>
      <c r="F292" s="11" t="str">
        <f t="shared" si="90"/>
        <v>N/A</v>
      </c>
      <c r="G292" s="1">
        <v>68626</v>
      </c>
      <c r="H292" s="11" t="str">
        <f t="shared" si="91"/>
        <v>N/A</v>
      </c>
      <c r="I292" s="12">
        <v>26.81</v>
      </c>
      <c r="J292" s="12">
        <v>13.57</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11</v>
      </c>
      <c r="F295" s="11" t="str">
        <f t="shared" si="90"/>
        <v>N/A</v>
      </c>
      <c r="G295" s="1">
        <v>75</v>
      </c>
      <c r="H295" s="11" t="str">
        <f t="shared" si="91"/>
        <v>N/A</v>
      </c>
      <c r="I295" s="12" t="s">
        <v>1743</v>
      </c>
      <c r="J295" s="12">
        <v>733.3</v>
      </c>
      <c r="K295" s="1" t="s">
        <v>217</v>
      </c>
      <c r="L295" s="9" t="str">
        <f t="shared" si="92"/>
        <v>N/A</v>
      </c>
    </row>
    <row r="296" spans="1:12" x14ac:dyDescent="0.2">
      <c r="A296" s="16" t="s">
        <v>714</v>
      </c>
      <c r="B296" s="1" t="s">
        <v>217</v>
      </c>
      <c r="C296" s="1">
        <v>0</v>
      </c>
      <c r="D296" s="11" t="str">
        <f t="shared" si="83"/>
        <v>N/A</v>
      </c>
      <c r="E296" s="1">
        <v>1.75</v>
      </c>
      <c r="F296" s="11" t="str">
        <f t="shared" si="90"/>
        <v>N/A</v>
      </c>
      <c r="G296" s="1">
        <v>45.333333332999999</v>
      </c>
      <c r="H296" s="11" t="str">
        <f t="shared" si="91"/>
        <v>N/A</v>
      </c>
      <c r="I296" s="12" t="s">
        <v>1743</v>
      </c>
      <c r="J296" s="12">
        <v>2490</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136669</v>
      </c>
      <c r="F308" s="1" t="s">
        <v>217</v>
      </c>
      <c r="G308" s="1">
        <v>152467</v>
      </c>
      <c r="H308" s="1" t="s">
        <v>217</v>
      </c>
      <c r="I308" s="12" t="s">
        <v>217</v>
      </c>
      <c r="J308" s="12">
        <v>11.56</v>
      </c>
      <c r="K308" s="1" t="s">
        <v>217</v>
      </c>
      <c r="L308" s="9" t="str">
        <f>IF(J308="Div by 0", "N/A", IF(K308="N/A","N/A", IF(J308&gt;VALUE(MID(K308,1,2)), "No", IF(J308&lt;-1*VALUE(MID(K308,1,2)), "No", "Yes"))))</f>
        <v>N/A</v>
      </c>
    </row>
    <row r="309" spans="1:12" x14ac:dyDescent="0.2">
      <c r="A309" s="72" t="s">
        <v>73</v>
      </c>
      <c r="B309" s="34" t="s">
        <v>217</v>
      </c>
      <c r="C309" s="35">
        <v>1048669</v>
      </c>
      <c r="D309" s="43" t="str">
        <f>IF($B309="N/A","N/A",IF(C309&gt;10,"No",IF(C309&lt;-10,"No","Yes")))</f>
        <v>N/A</v>
      </c>
      <c r="E309" s="35">
        <v>1102956</v>
      </c>
      <c r="F309" s="43" t="str">
        <f>IF($B309="N/A","N/A",IF(E309&gt;10,"No",IF(E309&lt;-10,"No","Yes")))</f>
        <v>N/A</v>
      </c>
      <c r="G309" s="35">
        <v>1174260</v>
      </c>
      <c r="H309" s="43" t="str">
        <f>IF($B309="N/A","N/A",IF(G309&gt;10,"No",IF(G309&lt;-10,"No","Yes")))</f>
        <v>N/A</v>
      </c>
      <c r="I309" s="12">
        <v>5.1769999999999996</v>
      </c>
      <c r="J309" s="12">
        <v>6.4649999999999999</v>
      </c>
      <c r="K309" s="44" t="s">
        <v>734</v>
      </c>
      <c r="L309" s="9" t="str">
        <f t="shared" ref="L309:L338" si="94">IF(J309="Div by 0", "N/A", IF(K309="N/A","N/A", IF(J309&gt;VALUE(MID(K309,1,2)), "No", IF(J309&lt;-1*VALUE(MID(K309,1,2)), "No", "Yes"))))</f>
        <v>Yes</v>
      </c>
    </row>
    <row r="310" spans="1:12" x14ac:dyDescent="0.2">
      <c r="A310" s="57" t="s">
        <v>186</v>
      </c>
      <c r="B310" s="34" t="s">
        <v>217</v>
      </c>
      <c r="C310" s="35">
        <v>97566</v>
      </c>
      <c r="D310" s="11" t="str">
        <f t="shared" ref="D310:D313" si="95">IF($B310="N/A","N/A",IF(C310&gt;10,"No",IF(C310&lt;-10,"No","Yes")))</f>
        <v>N/A</v>
      </c>
      <c r="E310" s="35">
        <v>99388</v>
      </c>
      <c r="F310" s="11" t="str">
        <f t="shared" ref="F310:F313" si="96">IF($B310="N/A","N/A",IF(E310&gt;10,"No",IF(E310&lt;-10,"No","Yes")))</f>
        <v>N/A</v>
      </c>
      <c r="G310" s="35">
        <v>102263</v>
      </c>
      <c r="H310" s="11" t="str">
        <f t="shared" ref="H310:H313" si="97">IF($B310="N/A","N/A",IF(G310&gt;10,"No",IF(G310&lt;-10,"No","Yes")))</f>
        <v>N/A</v>
      </c>
      <c r="I310" s="12">
        <v>1.867</v>
      </c>
      <c r="J310" s="12">
        <v>2.8929999999999998</v>
      </c>
      <c r="K310" s="44" t="s">
        <v>734</v>
      </c>
      <c r="L310" s="9" t="str">
        <f>IF(J310="Div by 0", "N/A", IF(OR(J310="N/A",K310="N/A"),"N/A", IF(J310&gt;VALUE(MID(K310,1,2)), "No", IF(J310&lt;-1*VALUE(MID(K310,1,2)), "No", "Yes"))))</f>
        <v>Yes</v>
      </c>
    </row>
    <row r="311" spans="1:12" x14ac:dyDescent="0.2">
      <c r="A311" s="57" t="s">
        <v>187</v>
      </c>
      <c r="B311" s="34" t="s">
        <v>217</v>
      </c>
      <c r="C311" s="35">
        <v>187224</v>
      </c>
      <c r="D311" s="11" t="str">
        <f t="shared" si="95"/>
        <v>N/A</v>
      </c>
      <c r="E311" s="35">
        <v>195769</v>
      </c>
      <c r="F311" s="11" t="str">
        <f t="shared" si="96"/>
        <v>N/A</v>
      </c>
      <c r="G311" s="35">
        <v>207193</v>
      </c>
      <c r="H311" s="11" t="str">
        <f t="shared" si="97"/>
        <v>N/A</v>
      </c>
      <c r="I311" s="12">
        <v>4.5640000000000001</v>
      </c>
      <c r="J311" s="12">
        <v>5.835</v>
      </c>
      <c r="K311" s="44" t="s">
        <v>734</v>
      </c>
      <c r="L311" s="9" t="str">
        <f t="shared" ref="L311:L313" si="98">IF(J311="Div by 0", "N/A", IF(OR(J311="N/A",K311="N/A"),"N/A", IF(J311&gt;VALUE(MID(K311,1,2)), "No", IF(J311&lt;-1*VALUE(MID(K311,1,2)), "No", "Yes"))))</f>
        <v>Yes</v>
      </c>
    </row>
    <row r="312" spans="1:12" x14ac:dyDescent="0.2">
      <c r="A312" s="57" t="s">
        <v>188</v>
      </c>
      <c r="B312" s="34" t="s">
        <v>217</v>
      </c>
      <c r="C312" s="35">
        <v>622027</v>
      </c>
      <c r="D312" s="11" t="str">
        <f t="shared" si="95"/>
        <v>N/A</v>
      </c>
      <c r="E312" s="35">
        <v>647518</v>
      </c>
      <c r="F312" s="11" t="str">
        <f t="shared" si="96"/>
        <v>N/A</v>
      </c>
      <c r="G312" s="35">
        <v>690780</v>
      </c>
      <c r="H312" s="11" t="str">
        <f t="shared" si="97"/>
        <v>N/A</v>
      </c>
      <c r="I312" s="12">
        <v>4.0979999999999999</v>
      </c>
      <c r="J312" s="12">
        <v>6.681</v>
      </c>
      <c r="K312" s="44" t="s">
        <v>734</v>
      </c>
      <c r="L312" s="9" t="str">
        <f t="shared" si="98"/>
        <v>Yes</v>
      </c>
    </row>
    <row r="313" spans="1:12" x14ac:dyDescent="0.2">
      <c r="A313" s="7" t="s">
        <v>189</v>
      </c>
      <c r="B313" s="34" t="s">
        <v>217</v>
      </c>
      <c r="C313" s="35">
        <v>141852</v>
      </c>
      <c r="D313" s="11" t="str">
        <f t="shared" si="95"/>
        <v>N/A</v>
      </c>
      <c r="E313" s="35">
        <v>160281</v>
      </c>
      <c r="F313" s="11" t="str">
        <f t="shared" si="96"/>
        <v>N/A</v>
      </c>
      <c r="G313" s="35">
        <v>174024</v>
      </c>
      <c r="H313" s="11" t="str">
        <f t="shared" si="97"/>
        <v>N/A</v>
      </c>
      <c r="I313" s="12">
        <v>12.99</v>
      </c>
      <c r="J313" s="12">
        <v>8.5739999999999998</v>
      </c>
      <c r="K313" s="44" t="s">
        <v>734</v>
      </c>
      <c r="L313" s="9" t="str">
        <f t="shared" si="98"/>
        <v>Yes</v>
      </c>
    </row>
    <row r="314" spans="1:12" x14ac:dyDescent="0.2">
      <c r="A314" s="57" t="s">
        <v>1113</v>
      </c>
      <c r="B314" s="13" t="s">
        <v>217</v>
      </c>
      <c r="C314" s="35" t="s">
        <v>217</v>
      </c>
      <c r="D314" s="9" t="str">
        <f t="shared" ref="D314:F317" si="99">IF($B314="N/A","N/A",IF(C314&lt;0,"No","Yes"))</f>
        <v>N/A</v>
      </c>
      <c r="E314" s="35">
        <v>663138</v>
      </c>
      <c r="F314" s="9" t="str">
        <f t="shared" si="99"/>
        <v>N/A</v>
      </c>
      <c r="G314" s="35">
        <v>705765</v>
      </c>
      <c r="H314" s="9" t="str">
        <f t="shared" ref="H314:H317" si="100">IF($B314="N/A","N/A",IF(G314&lt;0,"No","Yes"))</f>
        <v>N/A</v>
      </c>
      <c r="I314" s="12" t="s">
        <v>217</v>
      </c>
      <c r="J314" s="12">
        <v>6.4279999999999999</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35035</v>
      </c>
      <c r="F315" s="9" t="str">
        <f t="shared" si="99"/>
        <v>N/A</v>
      </c>
      <c r="G315" s="35">
        <v>37553</v>
      </c>
      <c r="H315" s="9" t="str">
        <f t="shared" si="100"/>
        <v>N/A</v>
      </c>
      <c r="I315" s="12" t="s">
        <v>217</v>
      </c>
      <c r="J315" s="12">
        <v>7.1870000000000003</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282154</v>
      </c>
      <c r="F316" s="9" t="str">
        <f t="shared" si="99"/>
        <v>N/A</v>
      </c>
      <c r="G316" s="35">
        <v>305143</v>
      </c>
      <c r="H316" s="9" t="str">
        <f t="shared" si="100"/>
        <v>N/A</v>
      </c>
      <c r="I316" s="12" t="s">
        <v>217</v>
      </c>
      <c r="J316" s="12">
        <v>8.1479999999999997</v>
      </c>
      <c r="K316" s="1" t="s">
        <v>733</v>
      </c>
      <c r="L316" s="9" t="str">
        <f t="shared" si="101"/>
        <v>Yes</v>
      </c>
    </row>
    <row r="317" spans="1:12" x14ac:dyDescent="0.2">
      <c r="A317" s="57" t="s">
        <v>1114</v>
      </c>
      <c r="B317" s="13" t="s">
        <v>217</v>
      </c>
      <c r="C317" s="35" t="s">
        <v>217</v>
      </c>
      <c r="D317" s="9" t="str">
        <f t="shared" si="99"/>
        <v>N/A</v>
      </c>
      <c r="E317" s="35">
        <v>83228</v>
      </c>
      <c r="F317" s="9" t="str">
        <f t="shared" si="99"/>
        <v>N/A</v>
      </c>
      <c r="G317" s="35">
        <v>86027</v>
      </c>
      <c r="H317" s="9" t="str">
        <f t="shared" si="100"/>
        <v>N/A</v>
      </c>
      <c r="I317" s="12" t="s">
        <v>217</v>
      </c>
      <c r="J317" s="12">
        <v>3.363</v>
      </c>
      <c r="K317" s="1" t="s">
        <v>733</v>
      </c>
      <c r="L317" s="9" t="str">
        <f t="shared" si="101"/>
        <v>Yes</v>
      </c>
    </row>
    <row r="318" spans="1:12" x14ac:dyDescent="0.2">
      <c r="A318" s="57" t="s">
        <v>98</v>
      </c>
      <c r="B318" s="34" t="s">
        <v>295</v>
      </c>
      <c r="C318" s="8">
        <v>85.767005604000005</v>
      </c>
      <c r="D318" s="43" t="str">
        <f>IF($B318="N/A","N/A",IF(C318&gt;80,"Yes","No"))</f>
        <v>Yes</v>
      </c>
      <c r="E318" s="8">
        <v>84.891147063000005</v>
      </c>
      <c r="F318" s="43" t="str">
        <f>IF($B318="N/A","N/A",IF(E318&gt;80,"Yes","No"))</f>
        <v>Yes</v>
      </c>
      <c r="G318" s="8">
        <v>84.596086045999996</v>
      </c>
      <c r="H318" s="43" t="str">
        <f>IF($B318="N/A","N/A",IF(G318&gt;80,"Yes","No"))</f>
        <v>Yes</v>
      </c>
      <c r="I318" s="12">
        <v>-1.02</v>
      </c>
      <c r="J318" s="12">
        <v>-0.34799999999999998</v>
      </c>
      <c r="K318" s="44" t="s">
        <v>734</v>
      </c>
      <c r="L318" s="9" t="str">
        <f t="shared" si="94"/>
        <v>Yes</v>
      </c>
    </row>
    <row r="319" spans="1:12" x14ac:dyDescent="0.2">
      <c r="A319" s="57" t="s">
        <v>336</v>
      </c>
      <c r="B319" s="34" t="s">
        <v>282</v>
      </c>
      <c r="C319" s="8">
        <v>2.0978974000000002E-3</v>
      </c>
      <c r="D319" s="43" t="str">
        <f>IF($B319="N/A","N/A",IF(C319&gt;=5,"No",IF(C319&lt;0,"No","Yes")))</f>
        <v>Yes</v>
      </c>
      <c r="E319" s="8">
        <v>1.8133089999999999E-3</v>
      </c>
      <c r="F319" s="43" t="str">
        <f>IF($B319="N/A","N/A",IF(E319&gt;=5,"No",IF(E319&lt;0,"No","Yes")))</f>
        <v>Yes</v>
      </c>
      <c r="G319" s="8">
        <v>2.2141603999999999E-3</v>
      </c>
      <c r="H319" s="43" t="str">
        <f>IF($B319="N/A","N/A",IF(G319&gt;=5,"No",IF(G319&lt;0,"No","Yes")))</f>
        <v>Yes</v>
      </c>
      <c r="I319" s="12">
        <v>-13.6</v>
      </c>
      <c r="J319" s="12">
        <v>22.11</v>
      </c>
      <c r="K319" s="44" t="s">
        <v>734</v>
      </c>
      <c r="L319" s="9" t="str">
        <f t="shared" si="94"/>
        <v>No</v>
      </c>
    </row>
    <row r="320" spans="1:12" x14ac:dyDescent="0.2">
      <c r="A320" s="57" t="s">
        <v>344</v>
      </c>
      <c r="B320" s="47" t="s">
        <v>282</v>
      </c>
      <c r="C320" s="8">
        <v>6.4778304688999997</v>
      </c>
      <c r="D320" s="43" t="str">
        <f>IF($B320="N/A","N/A",IF(C320&gt;=5,"No",IF(C320&lt;0,"No","Yes")))</f>
        <v>No</v>
      </c>
      <c r="E320" s="8">
        <v>6.5493093106</v>
      </c>
      <c r="F320" s="43" t="str">
        <f>IF($B320="N/A","N/A",IF(E320&gt;=5,"No",IF(E320&lt;0,"No","Yes")))</f>
        <v>No</v>
      </c>
      <c r="G320" s="8">
        <v>6.6328581403999998</v>
      </c>
      <c r="H320" s="43" t="str">
        <f>IF($B320="N/A","N/A",IF(G320&gt;=5,"No",IF(G320&lt;0,"No","Yes")))</f>
        <v>No</v>
      </c>
      <c r="I320" s="12">
        <v>1.103</v>
      </c>
      <c r="J320" s="12">
        <v>1.276</v>
      </c>
      <c r="K320" s="44" t="s">
        <v>734</v>
      </c>
      <c r="L320" s="9" t="str">
        <f t="shared" si="94"/>
        <v>Yes</v>
      </c>
    </row>
    <row r="321" spans="1:12" x14ac:dyDescent="0.2">
      <c r="A321" s="57" t="s">
        <v>337</v>
      </c>
      <c r="B321" s="47" t="s">
        <v>282</v>
      </c>
      <c r="C321" s="8">
        <v>2.8086078638999998</v>
      </c>
      <c r="D321" s="43" t="str">
        <f>IF($B321="N/A","N/A",IF(C321&gt;=5,"No",IF(C321&lt;0,"No","Yes")))</f>
        <v>Yes</v>
      </c>
      <c r="E321" s="8">
        <v>2.6971157508000001</v>
      </c>
      <c r="F321" s="43" t="str">
        <f>IF($B321="N/A","N/A",IF(E321&gt;=5,"No",IF(E321&lt;0,"No","Yes")))</f>
        <v>Yes</v>
      </c>
      <c r="G321" s="8">
        <v>2.4894827381</v>
      </c>
      <c r="H321" s="43" t="str">
        <f>IF($B321="N/A","N/A",IF(G321&gt;=5,"No",IF(G321&lt;0,"No","Yes")))</f>
        <v>Yes</v>
      </c>
      <c r="I321" s="12">
        <v>-3.97</v>
      </c>
      <c r="J321" s="12">
        <v>-7.7</v>
      </c>
      <c r="K321" s="44" t="s">
        <v>734</v>
      </c>
      <c r="L321" s="9" t="str">
        <f t="shared" si="94"/>
        <v>Yes</v>
      </c>
    </row>
    <row r="322" spans="1:12" x14ac:dyDescent="0.2">
      <c r="A322" s="57" t="s">
        <v>338</v>
      </c>
      <c r="B322" s="47" t="s">
        <v>296</v>
      </c>
      <c r="C322" s="8">
        <v>0.40861320400000001</v>
      </c>
      <c r="D322" s="43" t="str">
        <f>IF($B322="N/A","N/A",IF(C322&gt;0,"No",IF(C322&lt;0,"No","Yes")))</f>
        <v>No</v>
      </c>
      <c r="E322" s="8">
        <v>0.40808518199999999</v>
      </c>
      <c r="F322" s="43" t="str">
        <f>IF($B322="N/A","N/A",IF(E322&gt;0,"No",IF(E322&lt;0,"No","Yes")))</f>
        <v>No</v>
      </c>
      <c r="G322" s="8">
        <v>0.4327831996</v>
      </c>
      <c r="H322" s="43" t="str">
        <f>IF($B322="N/A","N/A",IF(G322&gt;0,"No",IF(G322&lt;0,"No","Yes")))</f>
        <v>No</v>
      </c>
      <c r="I322" s="12">
        <v>-0.129</v>
      </c>
      <c r="J322" s="12">
        <v>6.0519999999999996</v>
      </c>
      <c r="K322" s="44" t="s">
        <v>734</v>
      </c>
      <c r="L322" s="9" t="str">
        <f t="shared" si="94"/>
        <v>Yes</v>
      </c>
    </row>
    <row r="323" spans="1:12" x14ac:dyDescent="0.2">
      <c r="A323" s="57" t="s">
        <v>339</v>
      </c>
      <c r="B323" s="47" t="s">
        <v>282</v>
      </c>
      <c r="C323" s="8">
        <v>4.5358449615999996</v>
      </c>
      <c r="D323" s="43" t="str">
        <f>IF($B323="N/A","N/A",IF(C323&gt;=5,"No",IF(C323&lt;0,"No","Yes")))</f>
        <v>Yes</v>
      </c>
      <c r="E323" s="8">
        <v>5.4525293847</v>
      </c>
      <c r="F323" s="43" t="str">
        <f>IF($B323="N/A","N/A",IF(E323&gt;=5,"No",IF(E323&lt;0,"No","Yes")))</f>
        <v>No</v>
      </c>
      <c r="G323" s="8">
        <v>5.8422325549999998</v>
      </c>
      <c r="H323" s="43" t="str">
        <f>IF($B323="N/A","N/A",IF(G323&gt;=5,"No",IF(G323&lt;0,"No","Yes")))</f>
        <v>No</v>
      </c>
      <c r="I323" s="12">
        <v>20.21</v>
      </c>
      <c r="J323" s="12">
        <v>7.1470000000000002</v>
      </c>
      <c r="K323" s="44" t="s">
        <v>734</v>
      </c>
      <c r="L323" s="9" t="str">
        <f t="shared" si="94"/>
        <v>Yes</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0</v>
      </c>
      <c r="F325" s="43" t="str">
        <f t="shared" si="103"/>
        <v>Yes</v>
      </c>
      <c r="G325" s="8">
        <v>4.3431607999999998E-3</v>
      </c>
      <c r="H325" s="43" t="str">
        <f t="shared" si="104"/>
        <v>No</v>
      </c>
      <c r="I325" s="12" t="s">
        <v>1743</v>
      </c>
      <c r="J325" s="12" t="s">
        <v>1743</v>
      </c>
      <c r="K325" s="44" t="s">
        <v>734</v>
      </c>
      <c r="L325" s="9" t="str">
        <f t="shared" si="94"/>
        <v>N/A</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5.2930905747999999</v>
      </c>
      <c r="D333" s="43" t="str">
        <f>IF($B333="N/A","N/A",IF(C333&gt;15,"No",IF(C333&lt;2,"No","Yes")))</f>
        <v>Yes</v>
      </c>
      <c r="E333" s="8">
        <v>6.5676237311000003</v>
      </c>
      <c r="F333" s="43" t="str">
        <f>IF($B333="N/A","N/A",IF(E333&gt;15,"No",IF(E333&lt;2,"No","Yes")))</f>
        <v>Yes</v>
      </c>
      <c r="G333" s="8">
        <v>7.0003236081000004</v>
      </c>
      <c r="H333" s="43" t="str">
        <f>IF($B333="N/A","N/A",IF(G333&gt;15,"No",IF(G333&lt;2,"No","Yes")))</f>
        <v>Yes</v>
      </c>
      <c r="I333" s="12">
        <v>24.08</v>
      </c>
      <c r="J333" s="12">
        <v>6.5880000000000001</v>
      </c>
      <c r="K333" s="44" t="s">
        <v>734</v>
      </c>
      <c r="L333" s="9" t="str">
        <f t="shared" si="94"/>
        <v>Yes</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116935</v>
      </c>
      <c r="D335" s="43" t="str">
        <f>IF($B335="N/A","N/A",IF(C335&gt;10,"No",IF(C335&lt;-10,"No","Yes")))</f>
        <v>N/A</v>
      </c>
      <c r="E335" s="35">
        <v>119597</v>
      </c>
      <c r="F335" s="43" t="str">
        <f>IF($B335="N/A","N/A",IF(E335&gt;10,"No",IF(E335&lt;-10,"No","Yes")))</f>
        <v>N/A</v>
      </c>
      <c r="G335" s="35">
        <v>115571</v>
      </c>
      <c r="H335" s="43" t="str">
        <f>IF($B335="N/A","N/A",IF(G335&gt;10,"No",IF(G335&lt;-10,"No","Yes")))</f>
        <v>N/A</v>
      </c>
      <c r="I335" s="12">
        <v>2.2759999999999998</v>
      </c>
      <c r="J335" s="12">
        <v>-3.37</v>
      </c>
      <c r="K335" s="44" t="s">
        <v>734</v>
      </c>
      <c r="L335" s="9" t="str">
        <f t="shared" si="94"/>
        <v>Yes</v>
      </c>
    </row>
    <row r="336" spans="1:12" x14ac:dyDescent="0.2">
      <c r="A336" s="57" t="s">
        <v>146</v>
      </c>
      <c r="B336" s="34" t="s">
        <v>217</v>
      </c>
      <c r="C336" s="35">
        <v>4213</v>
      </c>
      <c r="D336" s="43" t="str">
        <f>IF($B336="N/A","N/A",IF(C336&gt;10,"No",IF(C336&lt;-10,"No","Yes")))</f>
        <v>N/A</v>
      </c>
      <c r="E336" s="35">
        <v>4646</v>
      </c>
      <c r="F336" s="43" t="str">
        <f>IF($B336="N/A","N/A",IF(E336&gt;10,"No",IF(E336&lt;-10,"No","Yes")))</f>
        <v>N/A</v>
      </c>
      <c r="G336" s="35">
        <v>4887</v>
      </c>
      <c r="H336" s="43" t="str">
        <f>IF($B336="N/A","N/A",IF(G336&gt;10,"No",IF(G336&lt;-10,"No","Yes")))</f>
        <v>N/A</v>
      </c>
      <c r="I336" s="12">
        <v>10.28</v>
      </c>
      <c r="J336" s="12">
        <v>5.1870000000000003</v>
      </c>
      <c r="K336" s="44" t="s">
        <v>734</v>
      </c>
      <c r="L336" s="9" t="str">
        <f t="shared" si="94"/>
        <v>Yes</v>
      </c>
    </row>
    <row r="337" spans="1:12" x14ac:dyDescent="0.2">
      <c r="A337" s="57" t="s">
        <v>147</v>
      </c>
      <c r="B337" s="34" t="s">
        <v>217</v>
      </c>
      <c r="C337" s="35">
        <v>153</v>
      </c>
      <c r="D337" s="43" t="str">
        <f>IF($B337="N/A","N/A",IF(C337&gt;10,"No",IF(C337&lt;-10,"No","Yes")))</f>
        <v>N/A</v>
      </c>
      <c r="E337" s="35">
        <v>1054</v>
      </c>
      <c r="F337" s="43" t="str">
        <f>IF($B337="N/A","N/A",IF(E337&gt;10,"No",IF(E337&lt;-10,"No","Yes")))</f>
        <v>N/A</v>
      </c>
      <c r="G337" s="35">
        <v>1178</v>
      </c>
      <c r="H337" s="43" t="str">
        <f>IF($B337="N/A","N/A",IF(G337&gt;10,"No",IF(G337&lt;-10,"No","Yes")))</f>
        <v>N/A</v>
      </c>
      <c r="I337" s="12">
        <v>588.9</v>
      </c>
      <c r="J337" s="12">
        <v>11.76</v>
      </c>
      <c r="K337" s="44" t="s">
        <v>734</v>
      </c>
      <c r="L337" s="9" t="str">
        <f t="shared" si="94"/>
        <v>Yes</v>
      </c>
    </row>
    <row r="338" spans="1:12" x14ac:dyDescent="0.2">
      <c r="A338" s="57" t="s">
        <v>148</v>
      </c>
      <c r="B338" s="34" t="s">
        <v>217</v>
      </c>
      <c r="C338" s="35">
        <v>20</v>
      </c>
      <c r="D338" s="43" t="str">
        <f>IF($B338="N/A","N/A",IF(C338&gt;10,"No",IF(C338&lt;-10,"No","Yes")))</f>
        <v>N/A</v>
      </c>
      <c r="E338" s="35">
        <v>52</v>
      </c>
      <c r="F338" s="43" t="str">
        <f>IF($B338="N/A","N/A",IF(E338&gt;10,"No",IF(E338&lt;-10,"No","Yes")))</f>
        <v>N/A</v>
      </c>
      <c r="G338" s="35">
        <v>53</v>
      </c>
      <c r="H338" s="43" t="str">
        <f>IF($B338="N/A","N/A",IF(G338&gt;10,"No",IF(G338&lt;-10,"No","Yes")))</f>
        <v>N/A</v>
      </c>
      <c r="I338" s="12">
        <v>160</v>
      </c>
      <c r="J338" s="12">
        <v>1.923</v>
      </c>
      <c r="K338" s="44" t="s">
        <v>734</v>
      </c>
      <c r="L338" s="9" t="str">
        <f t="shared" si="94"/>
        <v>Yes</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5067093677</v>
      </c>
      <c r="D6" s="11" t="str">
        <f t="shared" ref="D6:D12" si="0">IF($B6="N/A","N/A",IF(C6&gt;10,"No",IF(C6&lt;-10,"No","Yes")))</f>
        <v>N/A</v>
      </c>
      <c r="E6" s="14">
        <v>5447774093</v>
      </c>
      <c r="F6" s="11" t="str">
        <f t="shared" ref="F6:F12" si="1">IF($B6="N/A","N/A",IF(E6&gt;10,"No",IF(E6&lt;-10,"No","Yes")))</f>
        <v>N/A</v>
      </c>
      <c r="G6" s="14">
        <v>5514819383</v>
      </c>
      <c r="H6" s="11" t="str">
        <f t="shared" ref="H6:H12" si="2">IF($B6="N/A","N/A",IF(G6&gt;10,"No",IF(G6&lt;-10,"No","Yes")))</f>
        <v>N/A</v>
      </c>
      <c r="I6" s="12">
        <v>7.5129999999999999</v>
      </c>
      <c r="J6" s="12">
        <v>1.2310000000000001</v>
      </c>
      <c r="K6" s="47" t="s">
        <v>732</v>
      </c>
      <c r="L6" s="9" t="str">
        <f t="shared" ref="L6:L13" si="3">IF(J6="Div by 0", "N/A", IF(K6="N/A","N/A", IF(J6&gt;VALUE(MID(K6,1,2)), "No", IF(J6&lt;-1*VALUE(MID(K6,1,2)), "No", "Yes"))))</f>
        <v>Yes</v>
      </c>
    </row>
    <row r="7" spans="1:12" x14ac:dyDescent="0.2">
      <c r="A7" s="4" t="s">
        <v>1121</v>
      </c>
      <c r="B7" s="47" t="s">
        <v>217</v>
      </c>
      <c r="C7" s="14">
        <v>4210.2455532000004</v>
      </c>
      <c r="D7" s="11" t="str">
        <f t="shared" si="0"/>
        <v>N/A</v>
      </c>
      <c r="E7" s="14">
        <v>4292.0259335999999</v>
      </c>
      <c r="F7" s="11" t="str">
        <f t="shared" si="1"/>
        <v>N/A</v>
      </c>
      <c r="G7" s="14">
        <v>4163.2181281000003</v>
      </c>
      <c r="H7" s="11" t="str">
        <f t="shared" si="2"/>
        <v>N/A</v>
      </c>
      <c r="I7" s="12">
        <v>1.9419999999999999</v>
      </c>
      <c r="J7" s="12">
        <v>-3</v>
      </c>
      <c r="K7" s="47" t="s">
        <v>732</v>
      </c>
      <c r="L7" s="9" t="str">
        <f t="shared" si="3"/>
        <v>Yes</v>
      </c>
    </row>
    <row r="8" spans="1:12" x14ac:dyDescent="0.2">
      <c r="A8" s="4" t="s">
        <v>720</v>
      </c>
      <c r="B8" s="47" t="s">
        <v>217</v>
      </c>
      <c r="C8" s="14">
        <v>200</v>
      </c>
      <c r="D8" s="11" t="str">
        <f t="shared" si="0"/>
        <v>N/A</v>
      </c>
      <c r="E8" s="14">
        <v>223</v>
      </c>
      <c r="F8" s="11" t="str">
        <f t="shared" si="1"/>
        <v>N/A</v>
      </c>
      <c r="G8" s="14">
        <v>207</v>
      </c>
      <c r="H8" s="11" t="str">
        <f t="shared" si="2"/>
        <v>N/A</v>
      </c>
      <c r="I8" s="12">
        <v>11.5</v>
      </c>
      <c r="J8" s="12">
        <v>-7.17</v>
      </c>
      <c r="K8" s="47" t="s">
        <v>732</v>
      </c>
      <c r="L8" s="9" t="str">
        <f t="shared" si="3"/>
        <v>Yes</v>
      </c>
    </row>
    <row r="9" spans="1:12" x14ac:dyDescent="0.2">
      <c r="A9" s="4" t="s">
        <v>721</v>
      </c>
      <c r="B9" s="47" t="s">
        <v>217</v>
      </c>
      <c r="C9" s="14">
        <v>745</v>
      </c>
      <c r="D9" s="11" t="str">
        <f t="shared" si="0"/>
        <v>N/A</v>
      </c>
      <c r="E9" s="14">
        <v>833</v>
      </c>
      <c r="F9" s="11" t="str">
        <f t="shared" si="1"/>
        <v>N/A</v>
      </c>
      <c r="G9" s="14">
        <v>799</v>
      </c>
      <c r="H9" s="11" t="str">
        <f t="shared" si="2"/>
        <v>N/A</v>
      </c>
      <c r="I9" s="12">
        <v>11.81</v>
      </c>
      <c r="J9" s="12">
        <v>-4.08</v>
      </c>
      <c r="K9" s="47" t="s">
        <v>732</v>
      </c>
      <c r="L9" s="9" t="str">
        <f t="shared" si="3"/>
        <v>Yes</v>
      </c>
    </row>
    <row r="10" spans="1:12" x14ac:dyDescent="0.2">
      <c r="A10" s="4" t="s">
        <v>722</v>
      </c>
      <c r="B10" s="47" t="s">
        <v>217</v>
      </c>
      <c r="C10" s="14">
        <v>2283</v>
      </c>
      <c r="D10" s="11" t="str">
        <f t="shared" si="0"/>
        <v>N/A</v>
      </c>
      <c r="E10" s="14">
        <v>2460</v>
      </c>
      <c r="F10" s="11" t="str">
        <f t="shared" si="1"/>
        <v>N/A</v>
      </c>
      <c r="G10" s="14">
        <v>2374</v>
      </c>
      <c r="H10" s="11" t="str">
        <f t="shared" si="2"/>
        <v>N/A</v>
      </c>
      <c r="I10" s="12">
        <v>7.7530000000000001</v>
      </c>
      <c r="J10" s="12">
        <v>-3.5</v>
      </c>
      <c r="K10" s="47" t="s">
        <v>732</v>
      </c>
      <c r="L10" s="9" t="str">
        <f t="shared" si="3"/>
        <v>Yes</v>
      </c>
    </row>
    <row r="11" spans="1:12" x14ac:dyDescent="0.2">
      <c r="A11" s="4" t="s">
        <v>723</v>
      </c>
      <c r="B11" s="47" t="s">
        <v>217</v>
      </c>
      <c r="C11" s="14">
        <v>19713</v>
      </c>
      <c r="D11" s="11" t="str">
        <f t="shared" si="0"/>
        <v>N/A</v>
      </c>
      <c r="E11" s="14">
        <v>19764</v>
      </c>
      <c r="F11" s="11" t="str">
        <f t="shared" si="1"/>
        <v>N/A</v>
      </c>
      <c r="G11" s="14">
        <v>18795</v>
      </c>
      <c r="H11" s="11" t="str">
        <f t="shared" si="2"/>
        <v>N/A</v>
      </c>
      <c r="I11" s="12">
        <v>0.25869999999999999</v>
      </c>
      <c r="J11" s="12">
        <v>-4.9000000000000004</v>
      </c>
      <c r="K11" s="47" t="s">
        <v>732</v>
      </c>
      <c r="L11" s="9" t="str">
        <f t="shared" si="3"/>
        <v>Yes</v>
      </c>
    </row>
    <row r="12" spans="1:12" x14ac:dyDescent="0.2">
      <c r="A12" s="4" t="s">
        <v>724</v>
      </c>
      <c r="B12" s="47" t="s">
        <v>217</v>
      </c>
      <c r="C12" s="14">
        <v>62086</v>
      </c>
      <c r="D12" s="11" t="str">
        <f t="shared" si="0"/>
        <v>N/A</v>
      </c>
      <c r="E12" s="14">
        <v>61258</v>
      </c>
      <c r="F12" s="11" t="str">
        <f t="shared" si="1"/>
        <v>N/A</v>
      </c>
      <c r="G12" s="14">
        <v>60653</v>
      </c>
      <c r="H12" s="11" t="str">
        <f t="shared" si="2"/>
        <v>N/A</v>
      </c>
      <c r="I12" s="12">
        <v>-1.33</v>
      </c>
      <c r="J12" s="12">
        <v>-0.98799999999999999</v>
      </c>
      <c r="K12" s="47" t="s">
        <v>732</v>
      </c>
      <c r="L12" s="9" t="str">
        <f t="shared" si="3"/>
        <v>Yes</v>
      </c>
    </row>
    <row r="13" spans="1:12" x14ac:dyDescent="0.2">
      <c r="A13" s="4" t="s">
        <v>74</v>
      </c>
      <c r="B13" s="47" t="s">
        <v>217</v>
      </c>
      <c r="C13" s="14">
        <v>3825446</v>
      </c>
      <c r="D13" s="11" t="str">
        <f>IF($B13="N/A","N/A",IF(C13&gt;10,"No",IF(C13&lt;-10,"No","Yes")))</f>
        <v>N/A</v>
      </c>
      <c r="E13" s="14">
        <v>2519689</v>
      </c>
      <c r="F13" s="11" t="str">
        <f>IF($B13="N/A","N/A",IF(E13&gt;10,"No",IF(E13&lt;-10,"No","Yes")))</f>
        <v>N/A</v>
      </c>
      <c r="G13" s="14">
        <v>1614983</v>
      </c>
      <c r="H13" s="11" t="str">
        <f>IF($B13="N/A","N/A",IF(G13&gt;10,"No",IF(G13&lt;-10,"No","Yes")))</f>
        <v>N/A</v>
      </c>
      <c r="I13" s="12">
        <v>-34.1</v>
      </c>
      <c r="J13" s="12">
        <v>-35.9</v>
      </c>
      <c r="K13" s="47" t="s">
        <v>732</v>
      </c>
      <c r="L13" s="9" t="str">
        <f t="shared" si="3"/>
        <v>No</v>
      </c>
    </row>
    <row r="14" spans="1:12" x14ac:dyDescent="0.2">
      <c r="A14" s="60" t="s">
        <v>161</v>
      </c>
      <c r="B14" s="34" t="s">
        <v>217</v>
      </c>
      <c r="C14" s="8">
        <v>7.6384590138000004</v>
      </c>
      <c r="D14" s="43" t="str">
        <f t="shared" ref="D14:D18" si="4">IF($B14="N/A","N/A",IF(C14&gt;10,"No",IF(C14&lt;-10,"No","Yes")))</f>
        <v>N/A</v>
      </c>
      <c r="E14" s="8">
        <v>8.7935818631</v>
      </c>
      <c r="F14" s="43" t="str">
        <f t="shared" ref="F14:F18" si="5">IF($B14="N/A","N/A",IF(E14&gt;10,"No",IF(E14&lt;-10,"No","Yes")))</f>
        <v>N/A</v>
      </c>
      <c r="G14" s="8">
        <v>9.3315004004999995</v>
      </c>
      <c r="H14" s="43" t="str">
        <f t="shared" ref="H14:H18" si="6">IF($B14="N/A","N/A",IF(G14&gt;10,"No",IF(G14&lt;-10,"No","Yes")))</f>
        <v>N/A</v>
      </c>
      <c r="I14" s="12">
        <v>15.12</v>
      </c>
      <c r="J14" s="12">
        <v>6.117</v>
      </c>
      <c r="K14" s="44" t="s">
        <v>732</v>
      </c>
      <c r="L14" s="9" t="str">
        <f t="shared" ref="L14:L18" si="7">IF(J14="Div by 0", "N/A", IF(K14="N/A","N/A", IF(J14&gt;VALUE(MID(K14,1,2)), "No", IF(J14&lt;-1*VALUE(MID(K14,1,2)), "No", "Yes"))))</f>
        <v>Yes</v>
      </c>
    </row>
    <row r="15" spans="1:12" x14ac:dyDescent="0.2">
      <c r="A15" s="4" t="s">
        <v>418</v>
      </c>
      <c r="B15" s="34" t="s">
        <v>217</v>
      </c>
      <c r="C15" s="8">
        <v>29.472808397000001</v>
      </c>
      <c r="D15" s="43" t="str">
        <f t="shared" si="4"/>
        <v>N/A</v>
      </c>
      <c r="E15" s="8">
        <v>30.153517625999999</v>
      </c>
      <c r="F15" s="43" t="str">
        <f t="shared" si="5"/>
        <v>N/A</v>
      </c>
      <c r="G15" s="8">
        <v>31.847628016000002</v>
      </c>
      <c r="H15" s="43" t="str">
        <f t="shared" si="6"/>
        <v>N/A</v>
      </c>
      <c r="I15" s="12">
        <v>2.31</v>
      </c>
      <c r="J15" s="12">
        <v>5.6180000000000003</v>
      </c>
      <c r="K15" s="44" t="s">
        <v>732</v>
      </c>
      <c r="L15" s="9" t="str">
        <f t="shared" si="7"/>
        <v>Yes</v>
      </c>
    </row>
    <row r="16" spans="1:12" x14ac:dyDescent="0.2">
      <c r="A16" s="4" t="s">
        <v>419</v>
      </c>
      <c r="B16" s="34" t="s">
        <v>217</v>
      </c>
      <c r="C16" s="8">
        <v>11.181185900999999</v>
      </c>
      <c r="D16" s="43" t="str">
        <f t="shared" si="4"/>
        <v>N/A</v>
      </c>
      <c r="E16" s="8">
        <v>11.089828300000001</v>
      </c>
      <c r="F16" s="43" t="str">
        <f t="shared" si="5"/>
        <v>N/A</v>
      </c>
      <c r="G16" s="8">
        <v>11.324122023999999</v>
      </c>
      <c r="H16" s="43" t="str">
        <f t="shared" si="6"/>
        <v>N/A</v>
      </c>
      <c r="I16" s="12">
        <v>-0.81699999999999995</v>
      </c>
      <c r="J16" s="12">
        <v>2.113</v>
      </c>
      <c r="K16" s="44" t="s">
        <v>732</v>
      </c>
      <c r="L16" s="9" t="str">
        <f t="shared" si="7"/>
        <v>Yes</v>
      </c>
    </row>
    <row r="17" spans="1:12" x14ac:dyDescent="0.2">
      <c r="A17" s="4" t="s">
        <v>420</v>
      </c>
      <c r="B17" s="34" t="s">
        <v>217</v>
      </c>
      <c r="C17" s="8">
        <v>1.3844007521999999</v>
      </c>
      <c r="D17" s="43" t="str">
        <f t="shared" si="4"/>
        <v>N/A</v>
      </c>
      <c r="E17" s="8">
        <v>2.4508333631000001</v>
      </c>
      <c r="F17" s="43" t="str">
        <f t="shared" si="5"/>
        <v>N/A</v>
      </c>
      <c r="G17" s="8">
        <v>2.2839804078000001</v>
      </c>
      <c r="H17" s="43" t="str">
        <f t="shared" si="6"/>
        <v>N/A</v>
      </c>
      <c r="I17" s="12">
        <v>77.03</v>
      </c>
      <c r="J17" s="12">
        <v>-6.81</v>
      </c>
      <c r="K17" s="44" t="s">
        <v>732</v>
      </c>
      <c r="L17" s="9" t="str">
        <f t="shared" si="7"/>
        <v>Yes</v>
      </c>
    </row>
    <row r="18" spans="1:12" x14ac:dyDescent="0.2">
      <c r="A18" s="4" t="s">
        <v>421</v>
      </c>
      <c r="B18" s="34" t="s">
        <v>217</v>
      </c>
      <c r="C18" s="8">
        <v>14.316050628999999</v>
      </c>
      <c r="D18" s="43" t="str">
        <f t="shared" si="4"/>
        <v>N/A</v>
      </c>
      <c r="E18" s="8">
        <v>16.887246877999999</v>
      </c>
      <c r="F18" s="43" t="str">
        <f t="shared" si="5"/>
        <v>N/A</v>
      </c>
      <c r="G18" s="8">
        <v>19.03517059</v>
      </c>
      <c r="H18" s="43" t="str">
        <f t="shared" si="6"/>
        <v>N/A</v>
      </c>
      <c r="I18" s="12">
        <v>17.96</v>
      </c>
      <c r="J18" s="12">
        <v>12.72</v>
      </c>
      <c r="K18" s="44" t="s">
        <v>732</v>
      </c>
      <c r="L18" s="9" t="str">
        <f t="shared" si="7"/>
        <v>Yes</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-14.3</v>
      </c>
      <c r="J19" s="12">
        <v>0</v>
      </c>
      <c r="K19" s="47" t="s">
        <v>217</v>
      </c>
      <c r="L19" s="9" t="str">
        <f t="shared" ref="L19:L25" si="11">IF(J19="Div by 0", "N/A", IF(K19="N/A","N/A", IF(J19&gt;VALUE(MID(K19,1,2)), "No", IF(J19&lt;-1*VALUE(MID(K19,1,2)), "No", "Yes"))))</f>
        <v>N/A</v>
      </c>
    </row>
    <row r="20" spans="1:12" x14ac:dyDescent="0.2">
      <c r="A20" s="4" t="s">
        <v>76</v>
      </c>
      <c r="B20" s="47" t="s">
        <v>217</v>
      </c>
      <c r="C20" s="35">
        <v>32</v>
      </c>
      <c r="D20" s="43" t="str">
        <f t="shared" si="8"/>
        <v>N/A</v>
      </c>
      <c r="E20" s="35">
        <v>28</v>
      </c>
      <c r="F20" s="43" t="str">
        <f t="shared" si="9"/>
        <v>N/A</v>
      </c>
      <c r="G20" s="35">
        <v>41</v>
      </c>
      <c r="H20" s="43" t="str">
        <f t="shared" si="10"/>
        <v>N/A</v>
      </c>
      <c r="I20" s="12">
        <v>-12.5</v>
      </c>
      <c r="J20" s="12">
        <v>46.43</v>
      </c>
      <c r="K20" s="47" t="s">
        <v>217</v>
      </c>
      <c r="L20" s="9" t="str">
        <f t="shared" si="11"/>
        <v>N/A</v>
      </c>
    </row>
    <row r="21" spans="1:12" x14ac:dyDescent="0.2">
      <c r="A21" s="60" t="s">
        <v>1121</v>
      </c>
      <c r="B21" s="47" t="s">
        <v>217</v>
      </c>
      <c r="C21" s="14">
        <v>4210.2455532000004</v>
      </c>
      <c r="D21" s="11" t="str">
        <f t="shared" si="8"/>
        <v>N/A</v>
      </c>
      <c r="E21" s="14">
        <v>4292.0259335999999</v>
      </c>
      <c r="F21" s="11" t="str">
        <f t="shared" si="9"/>
        <v>N/A</v>
      </c>
      <c r="G21" s="14">
        <v>4163.2181281000003</v>
      </c>
      <c r="H21" s="11" t="str">
        <f t="shared" si="10"/>
        <v>N/A</v>
      </c>
      <c r="I21" s="12">
        <v>1.9419999999999999</v>
      </c>
      <c r="J21" s="12">
        <v>-3</v>
      </c>
      <c r="K21" s="47" t="s">
        <v>732</v>
      </c>
      <c r="L21" s="9" t="str">
        <f t="shared" si="11"/>
        <v>Yes</v>
      </c>
    </row>
    <row r="22" spans="1:12" x14ac:dyDescent="0.2">
      <c r="A22" s="4" t="s">
        <v>1726</v>
      </c>
      <c r="B22" s="47" t="s">
        <v>217</v>
      </c>
      <c r="C22" s="14">
        <v>8430.8801703999998</v>
      </c>
      <c r="D22" s="11" t="str">
        <f t="shared" si="8"/>
        <v>N/A</v>
      </c>
      <c r="E22" s="14">
        <v>8573.8850815999995</v>
      </c>
      <c r="F22" s="11" t="str">
        <f t="shared" si="9"/>
        <v>N/A</v>
      </c>
      <c r="G22" s="14">
        <v>8440.1798801999994</v>
      </c>
      <c r="H22" s="11" t="str">
        <f t="shared" si="10"/>
        <v>N/A</v>
      </c>
      <c r="I22" s="12">
        <v>1.696</v>
      </c>
      <c r="J22" s="12">
        <v>-1.56</v>
      </c>
      <c r="K22" s="47" t="s">
        <v>732</v>
      </c>
      <c r="L22" s="9" t="str">
        <f t="shared" si="11"/>
        <v>Yes</v>
      </c>
    </row>
    <row r="23" spans="1:12" x14ac:dyDescent="0.2">
      <c r="A23" s="4" t="s">
        <v>1122</v>
      </c>
      <c r="B23" s="47" t="s">
        <v>217</v>
      </c>
      <c r="C23" s="14">
        <v>12330.270963000001</v>
      </c>
      <c r="D23" s="11" t="str">
        <f t="shared" si="8"/>
        <v>N/A</v>
      </c>
      <c r="E23" s="14">
        <v>12294.858915000001</v>
      </c>
      <c r="F23" s="11" t="str">
        <f t="shared" si="9"/>
        <v>N/A</v>
      </c>
      <c r="G23" s="14">
        <v>12039.895042</v>
      </c>
      <c r="H23" s="11" t="str">
        <f t="shared" si="10"/>
        <v>N/A</v>
      </c>
      <c r="I23" s="12">
        <v>-0.28699999999999998</v>
      </c>
      <c r="J23" s="12">
        <v>-2.0699999999999998</v>
      </c>
      <c r="K23" s="47" t="s">
        <v>732</v>
      </c>
      <c r="L23" s="9" t="str">
        <f t="shared" si="11"/>
        <v>Yes</v>
      </c>
    </row>
    <row r="24" spans="1:12" x14ac:dyDescent="0.2">
      <c r="A24" s="4" t="s">
        <v>1123</v>
      </c>
      <c r="B24" s="47" t="s">
        <v>217</v>
      </c>
      <c r="C24" s="14">
        <v>1599.1118687000001</v>
      </c>
      <c r="D24" s="11" t="str">
        <f t="shared" si="8"/>
        <v>N/A</v>
      </c>
      <c r="E24" s="14">
        <v>1740.6599708000001</v>
      </c>
      <c r="F24" s="11" t="str">
        <f t="shared" si="9"/>
        <v>N/A</v>
      </c>
      <c r="G24" s="14">
        <v>1679.0538239</v>
      </c>
      <c r="H24" s="11" t="str">
        <f t="shared" si="10"/>
        <v>N/A</v>
      </c>
      <c r="I24" s="12">
        <v>8.8520000000000003</v>
      </c>
      <c r="J24" s="12">
        <v>-3.54</v>
      </c>
      <c r="K24" s="47" t="s">
        <v>732</v>
      </c>
      <c r="L24" s="9" t="str">
        <f t="shared" si="11"/>
        <v>Yes</v>
      </c>
    </row>
    <row r="25" spans="1:12" x14ac:dyDescent="0.2">
      <c r="A25" s="4" t="s">
        <v>1124</v>
      </c>
      <c r="B25" s="47" t="s">
        <v>217</v>
      </c>
      <c r="C25" s="14">
        <v>2705.8580695000001</v>
      </c>
      <c r="D25" s="11" t="str">
        <f t="shared" si="8"/>
        <v>N/A</v>
      </c>
      <c r="E25" s="14">
        <v>2604.1392181000001</v>
      </c>
      <c r="F25" s="11" t="str">
        <f t="shared" si="9"/>
        <v>N/A</v>
      </c>
      <c r="G25" s="14">
        <v>2336.3980838000002</v>
      </c>
      <c r="H25" s="11" t="str">
        <f t="shared" si="10"/>
        <v>N/A</v>
      </c>
      <c r="I25" s="12">
        <v>-3.76</v>
      </c>
      <c r="J25" s="12">
        <v>-10.3</v>
      </c>
      <c r="K25" s="47" t="s">
        <v>732</v>
      </c>
      <c r="L25" s="9" t="str">
        <f t="shared" si="11"/>
        <v>Yes</v>
      </c>
    </row>
    <row r="26" spans="1:12" x14ac:dyDescent="0.2">
      <c r="A26" s="2" t="s">
        <v>1125</v>
      </c>
      <c r="B26" s="47" t="s">
        <v>217</v>
      </c>
      <c r="C26" s="14">
        <v>4143.2178415999997</v>
      </c>
      <c r="D26" s="11" t="str">
        <f t="shared" si="8"/>
        <v>N/A</v>
      </c>
      <c r="E26" s="14">
        <v>4185.1489551000004</v>
      </c>
      <c r="F26" s="11" t="str">
        <f t="shared" si="9"/>
        <v>N/A</v>
      </c>
      <c r="G26" s="14">
        <v>4008.0262708</v>
      </c>
      <c r="H26" s="11" t="str">
        <f t="shared" si="10"/>
        <v>N/A</v>
      </c>
      <c r="I26" s="12">
        <v>1.012</v>
      </c>
      <c r="J26" s="12">
        <v>-4.2300000000000004</v>
      </c>
      <c r="K26" s="47" t="s">
        <v>732</v>
      </c>
      <c r="L26" s="9" t="str">
        <f>IF(J26="Div by 0", "N/A", IF(OR(J26="N/A",K26="N/A"),"N/A", IF(J26&gt;VALUE(MID(K26,1,2)), "No", IF(J26&lt;-1*VALUE(MID(K26,1,2)), "No", "Yes"))))</f>
        <v>Yes</v>
      </c>
    </row>
    <row r="27" spans="1:12" x14ac:dyDescent="0.2">
      <c r="A27" s="2" t="s">
        <v>1126</v>
      </c>
      <c r="B27" s="47" t="s">
        <v>217</v>
      </c>
      <c r="C27" s="14">
        <v>4306.9223507999995</v>
      </c>
      <c r="D27" s="11" t="str">
        <f t="shared" si="8"/>
        <v>N/A</v>
      </c>
      <c r="E27" s="14">
        <v>4448.4040611999999</v>
      </c>
      <c r="F27" s="11" t="str">
        <f t="shared" si="9"/>
        <v>N/A</v>
      </c>
      <c r="G27" s="14">
        <v>4390.4312178</v>
      </c>
      <c r="H27" s="11" t="str">
        <f t="shared" si="10"/>
        <v>N/A</v>
      </c>
      <c r="I27" s="12">
        <v>3.2850000000000001</v>
      </c>
      <c r="J27" s="12">
        <v>-1.3</v>
      </c>
      <c r="K27" s="47" t="s">
        <v>732</v>
      </c>
      <c r="L27" s="9" t="str">
        <f>IF(J27="Div by 0", "N/A", IF(OR(J27="N/A",K27="N/A"),"N/A", IF(J27&gt;VALUE(MID(K27,1,2)), "No", IF(J27&lt;-1*VALUE(MID(K27,1,2)), "No", "Yes"))))</f>
        <v>Yes</v>
      </c>
    </row>
    <row r="28" spans="1:12" x14ac:dyDescent="0.2">
      <c r="A28" s="60" t="s">
        <v>1127</v>
      </c>
      <c r="B28" s="47" t="s">
        <v>217</v>
      </c>
      <c r="C28" s="14">
        <v>8679.8283456999998</v>
      </c>
      <c r="D28" s="11" t="str">
        <f t="shared" si="8"/>
        <v>N/A</v>
      </c>
      <c r="E28" s="14">
        <v>8727.6148324000005</v>
      </c>
      <c r="F28" s="11" t="str">
        <f t="shared" si="9"/>
        <v>N/A</v>
      </c>
      <c r="G28" s="14">
        <v>8525.0108369000009</v>
      </c>
      <c r="H28" s="11" t="str">
        <f t="shared" si="10"/>
        <v>N/A</v>
      </c>
      <c r="I28" s="12">
        <v>0.55049999999999999</v>
      </c>
      <c r="J28" s="12">
        <v>-2.3199999999999998</v>
      </c>
      <c r="K28" s="47" t="s">
        <v>732</v>
      </c>
      <c r="L28" s="9" t="str">
        <f>IF(J28="Div by 0", "N/A", IF(K28="N/A","N/A", IF(J28&gt;VALUE(MID(K28,1,2)), "No", IF(J28&lt;-1*VALUE(MID(K28,1,2)), "No", "Yes"))))</f>
        <v>Yes</v>
      </c>
    </row>
    <row r="29" spans="1:12" x14ac:dyDescent="0.2">
      <c r="A29" s="2" t="s">
        <v>1128</v>
      </c>
      <c r="B29" s="47" t="s">
        <v>217</v>
      </c>
      <c r="C29" s="14">
        <v>8256.2384512999997</v>
      </c>
      <c r="D29" s="11" t="str">
        <f t="shared" si="8"/>
        <v>N/A</v>
      </c>
      <c r="E29" s="14">
        <v>8460.3398087999994</v>
      </c>
      <c r="F29" s="11" t="str">
        <f t="shared" si="9"/>
        <v>N/A</v>
      </c>
      <c r="G29" s="14">
        <v>8375.9457457999997</v>
      </c>
      <c r="H29" s="11" t="str">
        <f t="shared" si="10"/>
        <v>N/A</v>
      </c>
      <c r="I29" s="12">
        <v>2.472</v>
      </c>
      <c r="J29" s="12">
        <v>-0.998</v>
      </c>
      <c r="K29" s="47" t="s">
        <v>732</v>
      </c>
      <c r="L29" s="9" t="str">
        <f>IF(J29="Div by 0", "N/A", IF(K29="N/A","N/A", IF(J29&gt;VALUE(MID(K29,1,2)), "No", IF(J29&lt;-1*VALUE(MID(K29,1,2)), "No", "Yes"))))</f>
        <v>Yes</v>
      </c>
    </row>
    <row r="30" spans="1:12" x14ac:dyDescent="0.2">
      <c r="A30" s="2" t="s">
        <v>1129</v>
      </c>
      <c r="B30" s="47" t="s">
        <v>217</v>
      </c>
      <c r="C30" s="14">
        <v>9335.1682989000001</v>
      </c>
      <c r="D30" s="11" t="str">
        <f t="shared" si="8"/>
        <v>N/A</v>
      </c>
      <c r="E30" s="14">
        <v>9137.4887799999997</v>
      </c>
      <c r="F30" s="11" t="str">
        <f t="shared" si="9"/>
        <v>N/A</v>
      </c>
      <c r="G30" s="14">
        <v>8757.0804993000002</v>
      </c>
      <c r="H30" s="11" t="str">
        <f t="shared" si="10"/>
        <v>N/A</v>
      </c>
      <c r="I30" s="12">
        <v>-2.12</v>
      </c>
      <c r="J30" s="12">
        <v>-4.16</v>
      </c>
      <c r="K30" s="47" t="s">
        <v>732</v>
      </c>
      <c r="L30" s="9" t="str">
        <f>IF(J30="Div by 0", "N/A", IF(K30="N/A","N/A", IF(J30&gt;VALUE(MID(K30,1,2)), "No", IF(J30&lt;-1*VALUE(MID(K30,1,2)), "No", "Yes"))))</f>
        <v>Yes</v>
      </c>
    </row>
    <row r="31" spans="1:12" x14ac:dyDescent="0.2">
      <c r="A31" s="2" t="s">
        <v>1130</v>
      </c>
      <c r="B31" s="47" t="s">
        <v>217</v>
      </c>
      <c r="C31" s="14">
        <v>8418.0248828000003</v>
      </c>
      <c r="D31" s="11" t="str">
        <f t="shared" si="8"/>
        <v>N/A</v>
      </c>
      <c r="E31" s="14">
        <v>8498.4685363000008</v>
      </c>
      <c r="F31" s="11" t="str">
        <f t="shared" si="9"/>
        <v>N/A</v>
      </c>
      <c r="G31" s="14">
        <v>8301.6165356000001</v>
      </c>
      <c r="H31" s="11" t="str">
        <f t="shared" si="10"/>
        <v>N/A</v>
      </c>
      <c r="I31" s="12">
        <v>0.9556</v>
      </c>
      <c r="J31" s="12">
        <v>-2.3199999999999998</v>
      </c>
      <c r="K31" s="47" t="s">
        <v>732</v>
      </c>
      <c r="L31" s="9" t="str">
        <f>IF(J31="Div by 0", "N/A", IF(OR(J31="N/A",K31="N/A"),"N/A", IF(J31&gt;VALUE(MID(K31,1,2)), "No", IF(J31&lt;-1*VALUE(MID(K31,1,2)), "No", "Yes"))))</f>
        <v>Yes</v>
      </c>
    </row>
    <row r="32" spans="1:12" x14ac:dyDescent="0.2">
      <c r="A32" s="2" t="s">
        <v>1131</v>
      </c>
      <c r="B32" s="47" t="s">
        <v>217</v>
      </c>
      <c r="C32" s="14">
        <v>9124.4863509000006</v>
      </c>
      <c r="D32" s="11" t="str">
        <f t="shared" si="8"/>
        <v>N/A</v>
      </c>
      <c r="E32" s="14">
        <v>9111.7103805000006</v>
      </c>
      <c r="F32" s="11" t="str">
        <f t="shared" si="9"/>
        <v>N/A</v>
      </c>
      <c r="G32" s="14">
        <v>8894.5515716999998</v>
      </c>
      <c r="H32" s="11" t="str">
        <f t="shared" si="10"/>
        <v>N/A</v>
      </c>
      <c r="I32" s="12">
        <v>-0.14000000000000001</v>
      </c>
      <c r="J32" s="12">
        <v>-2.38</v>
      </c>
      <c r="K32" s="47" t="s">
        <v>732</v>
      </c>
      <c r="L32" s="9" t="str">
        <f>IF(J32="Div by 0", "N/A", IF(OR(J32="N/A",K32="N/A"),"N/A", IF(J32&gt;VALUE(MID(K32,1,2)), "No", IF(J32&lt;-1*VALUE(MID(K32,1,2)), "No", "Yes"))))</f>
        <v>Yes</v>
      </c>
    </row>
    <row r="33" spans="1:12" x14ac:dyDescent="0.2">
      <c r="A33" s="2" t="s">
        <v>1731</v>
      </c>
      <c r="B33" s="47" t="s">
        <v>217</v>
      </c>
      <c r="C33" s="14">
        <v>7323.0231659999999</v>
      </c>
      <c r="D33" s="11" t="str">
        <f t="shared" si="8"/>
        <v>N/A</v>
      </c>
      <c r="E33" s="14">
        <v>13016.597583000001</v>
      </c>
      <c r="F33" s="11" t="str">
        <f t="shared" si="9"/>
        <v>N/A</v>
      </c>
      <c r="G33" s="14">
        <v>9379.2462962999998</v>
      </c>
      <c r="H33" s="11" t="str">
        <f t="shared" si="10"/>
        <v>N/A</v>
      </c>
      <c r="I33" s="12">
        <v>77.75</v>
      </c>
      <c r="J33" s="12">
        <v>-27.9</v>
      </c>
      <c r="K33" s="47" t="s">
        <v>732</v>
      </c>
      <c r="L33" s="9" t="str">
        <f t="shared" ref="L33:L45" si="12">IF(J33="Div by 0", "N/A", IF(K33="N/A","N/A", IF(J33&gt;VALUE(MID(K33,1,2)), "No", IF(J33&lt;-1*VALUE(MID(K33,1,2)), "No", "Yes"))))</f>
        <v>Yes</v>
      </c>
    </row>
    <row r="34" spans="1:12" x14ac:dyDescent="0.2">
      <c r="A34" s="2" t="s">
        <v>1732</v>
      </c>
      <c r="B34" s="47" t="s">
        <v>217</v>
      </c>
      <c r="C34" s="14">
        <v>891.65918002000001</v>
      </c>
      <c r="D34" s="11" t="str">
        <f t="shared" si="8"/>
        <v>N/A</v>
      </c>
      <c r="E34" s="14">
        <v>832.54162914000005</v>
      </c>
      <c r="F34" s="11" t="str">
        <f t="shared" si="9"/>
        <v>N/A</v>
      </c>
      <c r="G34" s="14">
        <v>707.37696771000003</v>
      </c>
      <c r="H34" s="11" t="str">
        <f t="shared" si="10"/>
        <v>N/A</v>
      </c>
      <c r="I34" s="12">
        <v>-6.63</v>
      </c>
      <c r="J34" s="12">
        <v>-15</v>
      </c>
      <c r="K34" s="47" t="s">
        <v>732</v>
      </c>
      <c r="L34" s="9" t="str">
        <f t="shared" si="12"/>
        <v>Yes</v>
      </c>
    </row>
    <row r="35" spans="1:12" x14ac:dyDescent="0.2">
      <c r="A35" s="2" t="s">
        <v>1733</v>
      </c>
      <c r="B35" s="47" t="s">
        <v>217</v>
      </c>
      <c r="C35" s="14">
        <v>12005.455182</v>
      </c>
      <c r="D35" s="11" t="str">
        <f t="shared" si="8"/>
        <v>N/A</v>
      </c>
      <c r="E35" s="14">
        <v>12220.242292999999</v>
      </c>
      <c r="F35" s="11" t="str">
        <f t="shared" si="9"/>
        <v>N/A</v>
      </c>
      <c r="G35" s="14">
        <v>12063.846374999999</v>
      </c>
      <c r="H35" s="11" t="str">
        <f t="shared" si="10"/>
        <v>N/A</v>
      </c>
      <c r="I35" s="12">
        <v>1.7889999999999999</v>
      </c>
      <c r="J35" s="12">
        <v>-1.28</v>
      </c>
      <c r="K35" s="47" t="s">
        <v>732</v>
      </c>
      <c r="L35" s="9" t="str">
        <f t="shared" si="12"/>
        <v>Yes</v>
      </c>
    </row>
    <row r="36" spans="1:12" x14ac:dyDescent="0.2">
      <c r="A36" s="2" t="s">
        <v>1734</v>
      </c>
      <c r="B36" s="47" t="s">
        <v>217</v>
      </c>
      <c r="C36" s="14">
        <v>42.857149419000002</v>
      </c>
      <c r="D36" s="11" t="str">
        <f t="shared" si="8"/>
        <v>N/A</v>
      </c>
      <c r="E36" s="14">
        <v>136.09425893</v>
      </c>
      <c r="F36" s="11" t="str">
        <f t="shared" si="9"/>
        <v>N/A</v>
      </c>
      <c r="G36" s="14">
        <v>127.04926128</v>
      </c>
      <c r="H36" s="11" t="str">
        <f t="shared" si="10"/>
        <v>N/A</v>
      </c>
      <c r="I36" s="12">
        <v>217.6</v>
      </c>
      <c r="J36" s="12">
        <v>-6.65</v>
      </c>
      <c r="K36" s="47" t="s">
        <v>732</v>
      </c>
      <c r="L36" s="9" t="str">
        <f t="shared" si="12"/>
        <v>Yes</v>
      </c>
    </row>
    <row r="37" spans="1:12" x14ac:dyDescent="0.2">
      <c r="A37" s="2" t="s">
        <v>1735</v>
      </c>
      <c r="B37" s="47" t="s">
        <v>217</v>
      </c>
      <c r="C37" s="14">
        <v>28593.484949000002</v>
      </c>
      <c r="D37" s="11" t="str">
        <f t="shared" si="8"/>
        <v>N/A</v>
      </c>
      <c r="E37" s="14">
        <v>28628.967292000001</v>
      </c>
      <c r="F37" s="11" t="str">
        <f t="shared" si="9"/>
        <v>N/A</v>
      </c>
      <c r="G37" s="14">
        <v>28928.560710999998</v>
      </c>
      <c r="H37" s="11" t="str">
        <f t="shared" si="10"/>
        <v>N/A</v>
      </c>
      <c r="I37" s="12">
        <v>0.1241</v>
      </c>
      <c r="J37" s="12">
        <v>1.046</v>
      </c>
      <c r="K37" s="47" t="s">
        <v>732</v>
      </c>
      <c r="L37" s="9" t="str">
        <f t="shared" si="12"/>
        <v>Yes</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37.155237495999998</v>
      </c>
      <c r="D39" s="11" t="str">
        <f t="shared" si="8"/>
        <v>N/A</v>
      </c>
      <c r="E39" s="14">
        <v>111.47428982</v>
      </c>
      <c r="F39" s="11" t="str">
        <f t="shared" si="9"/>
        <v>N/A</v>
      </c>
      <c r="G39" s="14">
        <v>94.018884008000001</v>
      </c>
      <c r="H39" s="11" t="str">
        <f t="shared" si="10"/>
        <v>N/A</v>
      </c>
      <c r="I39" s="12">
        <v>200</v>
      </c>
      <c r="J39" s="12">
        <v>-15.7</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21986.277568000001</v>
      </c>
      <c r="D41" s="11" t="str">
        <f t="shared" si="8"/>
        <v>N/A</v>
      </c>
      <c r="E41" s="14">
        <v>22407.478066</v>
      </c>
      <c r="F41" s="11" t="str">
        <f t="shared" si="9"/>
        <v>N/A</v>
      </c>
      <c r="G41" s="14">
        <v>22955.449185000001</v>
      </c>
      <c r="H41" s="11" t="str">
        <f t="shared" si="10"/>
        <v>N/A</v>
      </c>
      <c r="I41" s="12">
        <v>1.9159999999999999</v>
      </c>
      <c r="J41" s="12">
        <v>2.4449999999999998</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14287.894026</v>
      </c>
      <c r="D44" s="11" t="str">
        <f t="shared" si="8"/>
        <v>N/A</v>
      </c>
      <c r="E44" s="14">
        <v>14579.286636000001</v>
      </c>
      <c r="F44" s="11" t="str">
        <f t="shared" si="9"/>
        <v>N/A</v>
      </c>
      <c r="G44" s="14">
        <v>14644.808617000001</v>
      </c>
      <c r="H44" s="11" t="str">
        <f t="shared" si="10"/>
        <v>N/A</v>
      </c>
      <c r="I44" s="12">
        <v>2.0390000000000001</v>
      </c>
      <c r="J44" s="12">
        <v>0.44940000000000002</v>
      </c>
      <c r="K44" s="47" t="s">
        <v>732</v>
      </c>
      <c r="L44" s="9" t="str">
        <f t="shared" si="12"/>
        <v>Yes</v>
      </c>
    </row>
    <row r="45" spans="1:12" ht="25.5" x14ac:dyDescent="0.2">
      <c r="A45" s="2" t="s">
        <v>1133</v>
      </c>
      <c r="B45" s="47" t="s">
        <v>217</v>
      </c>
      <c r="C45" s="14">
        <v>489.67094521000001</v>
      </c>
      <c r="D45" s="11" t="str">
        <f t="shared" si="8"/>
        <v>N/A</v>
      </c>
      <c r="E45" s="14">
        <v>493.06532858999998</v>
      </c>
      <c r="F45" s="11" t="str">
        <f t="shared" si="9"/>
        <v>N/A</v>
      </c>
      <c r="G45" s="14">
        <v>421.96427714999999</v>
      </c>
      <c r="H45" s="11" t="str">
        <f t="shared" si="10"/>
        <v>N/A</v>
      </c>
      <c r="I45" s="12">
        <v>0.69320000000000004</v>
      </c>
      <c r="J45" s="12">
        <v>-14.4</v>
      </c>
      <c r="K45" s="47" t="s">
        <v>732</v>
      </c>
      <c r="L45" s="9" t="str">
        <f t="shared" si="12"/>
        <v>Yes</v>
      </c>
    </row>
    <row r="46" spans="1:12" x14ac:dyDescent="0.2">
      <c r="A46" s="2" t="s">
        <v>1134</v>
      </c>
      <c r="B46" s="34" t="s">
        <v>217</v>
      </c>
      <c r="C46" s="46">
        <v>36666.705564000004</v>
      </c>
      <c r="D46" s="43" t="str">
        <f t="shared" si="8"/>
        <v>N/A</v>
      </c>
      <c r="E46" s="46">
        <v>36603.787929999999</v>
      </c>
      <c r="F46" s="43" t="str">
        <f t="shared" si="9"/>
        <v>N/A</v>
      </c>
      <c r="G46" s="46">
        <v>37569.669964000001</v>
      </c>
      <c r="H46" s="43" t="str">
        <f t="shared" si="10"/>
        <v>N/A</v>
      </c>
      <c r="I46" s="12">
        <v>-0.17199999999999999</v>
      </c>
      <c r="J46" s="12">
        <v>2.6389999999999998</v>
      </c>
      <c r="K46" s="44" t="s">
        <v>732</v>
      </c>
      <c r="L46" s="9" t="str">
        <f>IF(J46="Div by 0", "N/A", IF(K46="N/A","N/A", IF(J46&gt;VALUE(MID(K46,1,2)), "No", IF(J46&lt;-1*VALUE(MID(K46,1,2)), "No", "Yes"))))</f>
        <v>Yes</v>
      </c>
    </row>
    <row r="47" spans="1:12" x14ac:dyDescent="0.2">
      <c r="A47" s="61" t="s">
        <v>1135</v>
      </c>
      <c r="B47" s="34" t="s">
        <v>217</v>
      </c>
      <c r="C47" s="46">
        <v>30562.505735999999</v>
      </c>
      <c r="D47" s="43" t="str">
        <f t="shared" si="8"/>
        <v>N/A</v>
      </c>
      <c r="E47" s="46">
        <v>29316.592861000001</v>
      </c>
      <c r="F47" s="43" t="str">
        <f t="shared" si="9"/>
        <v>N/A</v>
      </c>
      <c r="G47" s="46">
        <v>26003.566330000001</v>
      </c>
      <c r="H47" s="43" t="str">
        <f t="shared" si="10"/>
        <v>N/A</v>
      </c>
      <c r="I47" s="12">
        <v>-4.08</v>
      </c>
      <c r="J47" s="12">
        <v>-11.3</v>
      </c>
      <c r="K47" s="44" t="s">
        <v>732</v>
      </c>
      <c r="L47" s="9" t="str">
        <f>IF(J47="Div by 0", "N/A", IF(K47="N/A","N/A", IF(J47&gt;VALUE(MID(K47,1,2)), "No", IF(J47&lt;-1*VALUE(MID(K47,1,2)), "No", "Yes"))))</f>
        <v>Yes</v>
      </c>
    </row>
    <row r="48" spans="1:12" ht="25.5" x14ac:dyDescent="0.2">
      <c r="A48" s="2" t="s">
        <v>1136</v>
      </c>
      <c r="B48" s="34" t="s">
        <v>217</v>
      </c>
      <c r="C48" s="46">
        <v>40141.143337000001</v>
      </c>
      <c r="D48" s="43" t="str">
        <f t="shared" si="8"/>
        <v>N/A</v>
      </c>
      <c r="E48" s="46">
        <v>37732.308216999998</v>
      </c>
      <c r="F48" s="43" t="str">
        <f t="shared" si="9"/>
        <v>N/A</v>
      </c>
      <c r="G48" s="46">
        <v>35099.408874000001</v>
      </c>
      <c r="H48" s="43" t="str">
        <f t="shared" si="10"/>
        <v>N/A</v>
      </c>
      <c r="I48" s="12">
        <v>-6</v>
      </c>
      <c r="J48" s="12">
        <v>-6.98</v>
      </c>
      <c r="K48" s="44" t="s">
        <v>732</v>
      </c>
      <c r="L48" s="9" t="str">
        <f>IF(J48="Div by 0", "N/A", IF(K48="N/A","N/A", IF(J48&gt;VALUE(MID(K48,1,2)), "No", IF(J48&lt;-1*VALUE(MID(K48,1,2)), "No", "Yes"))))</f>
        <v>Yes</v>
      </c>
    </row>
    <row r="49" spans="1:12" x14ac:dyDescent="0.2">
      <c r="A49" s="6" t="s">
        <v>1137</v>
      </c>
      <c r="B49" s="34" t="s">
        <v>217</v>
      </c>
      <c r="C49" s="46">
        <v>42976.563021000002</v>
      </c>
      <c r="D49" s="43" t="str">
        <f t="shared" si="8"/>
        <v>N/A</v>
      </c>
      <c r="E49" s="46">
        <v>43261.903045999999</v>
      </c>
      <c r="F49" s="43" t="str">
        <f t="shared" si="9"/>
        <v>N/A</v>
      </c>
      <c r="G49" s="46">
        <v>40200.371660999997</v>
      </c>
      <c r="H49" s="43" t="str">
        <f t="shared" si="10"/>
        <v>N/A</v>
      </c>
      <c r="I49" s="12">
        <v>0.66390000000000005</v>
      </c>
      <c r="J49" s="12">
        <v>-7.08</v>
      </c>
      <c r="K49" s="44" t="s">
        <v>732</v>
      </c>
      <c r="L49" s="9" t="str">
        <f t="shared" ref="L49:L59" si="13">IF(J49="Div by 0", "N/A", IF(K49="N/A","N/A", IF(J49&gt;VALUE(MID(K49,1,2)), "No", IF(J49&lt;-1*VALUE(MID(K49,1,2)), "No", "Yes"))))</f>
        <v>Yes</v>
      </c>
    </row>
    <row r="50" spans="1:12" ht="25.5" x14ac:dyDescent="0.2">
      <c r="A50" s="2" t="s">
        <v>1138</v>
      </c>
      <c r="B50" s="34" t="s">
        <v>217</v>
      </c>
      <c r="C50" s="46">
        <v>31727.345398000001</v>
      </c>
      <c r="D50" s="43" t="str">
        <f t="shared" si="8"/>
        <v>N/A</v>
      </c>
      <c r="E50" s="46">
        <v>31521.532894</v>
      </c>
      <c r="F50" s="43" t="str">
        <f t="shared" si="9"/>
        <v>N/A</v>
      </c>
      <c r="G50" s="46">
        <v>25578.440511000001</v>
      </c>
      <c r="H50" s="43" t="str">
        <f t="shared" si="10"/>
        <v>N/A</v>
      </c>
      <c r="I50" s="12">
        <v>-0.64900000000000002</v>
      </c>
      <c r="J50" s="12">
        <v>-18.899999999999999</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49737.406755999997</v>
      </c>
      <c r="D55" s="43" t="str">
        <f t="shared" si="14"/>
        <v>N/A</v>
      </c>
      <c r="E55" s="46">
        <v>49814.751559999997</v>
      </c>
      <c r="F55" s="43" t="str">
        <f t="shared" si="15"/>
        <v>N/A</v>
      </c>
      <c r="G55" s="46">
        <v>48483.453862000002</v>
      </c>
      <c r="H55" s="43" t="str">
        <f t="shared" si="16"/>
        <v>N/A</v>
      </c>
      <c r="I55" s="12">
        <v>0.1555</v>
      </c>
      <c r="J55" s="12">
        <v>-2.67</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495826503</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82665484</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413161019</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24977.466133999998</v>
      </c>
      <c r="D71" s="43" t="str">
        <f t="shared" si="14"/>
        <v>N/A</v>
      </c>
      <c r="E71" s="46">
        <v>31105.939543</v>
      </c>
      <c r="F71" s="43" t="str">
        <f t="shared" si="15"/>
        <v>N/A</v>
      </c>
      <c r="G71" s="46">
        <v>30519.912778999998</v>
      </c>
      <c r="H71" s="43" t="str">
        <f t="shared" si="16"/>
        <v>N/A</v>
      </c>
      <c r="I71" s="12">
        <v>24.54</v>
      </c>
      <c r="J71" s="12">
        <v>-1.88</v>
      </c>
      <c r="K71" s="44" t="s">
        <v>732</v>
      </c>
      <c r="L71" s="9" t="str">
        <f t="shared" ref="L71:L81" si="18">IF(J71="Div by 0", "N/A", IF(K71="N/A","N/A", IF(J71&gt;VALUE(MID(K71,1,2)), "No", IF(J71&lt;-1*VALUE(MID(K71,1,2)), "No", "Yes"))))</f>
        <v>Yes</v>
      </c>
    </row>
    <row r="72" spans="1:12" ht="25.5" x14ac:dyDescent="0.2">
      <c r="A72" s="2" t="s">
        <v>1159</v>
      </c>
      <c r="B72" s="34" t="s">
        <v>217</v>
      </c>
      <c r="C72" s="46">
        <v>9894.5038196000005</v>
      </c>
      <c r="D72" s="43" t="str">
        <f t="shared" si="14"/>
        <v>N/A</v>
      </c>
      <c r="E72" s="46">
        <v>12034.290086000001</v>
      </c>
      <c r="F72" s="43" t="str">
        <f t="shared" si="15"/>
        <v>N/A</v>
      </c>
      <c r="G72" s="46">
        <v>14070.720681000001</v>
      </c>
      <c r="H72" s="43" t="str">
        <f t="shared" si="16"/>
        <v>N/A</v>
      </c>
      <c r="I72" s="12">
        <v>21.63</v>
      </c>
      <c r="J72" s="12">
        <v>16.920000000000002</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34042.412220999999</v>
      </c>
      <c r="D77" s="43" t="str">
        <f t="shared" si="14"/>
        <v>N/A</v>
      </c>
      <c r="E77" s="46">
        <v>41750.717192999997</v>
      </c>
      <c r="F77" s="43" t="str">
        <f t="shared" si="15"/>
        <v>N/A</v>
      </c>
      <c r="G77" s="46">
        <v>39838.108090000002</v>
      </c>
      <c r="H77" s="43" t="str">
        <f t="shared" si="16"/>
        <v>N/A</v>
      </c>
      <c r="I77" s="12">
        <v>22.64</v>
      </c>
      <c r="J77" s="12">
        <v>-4.58</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555404004</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32593</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17040.591660999999</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11557572</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8618</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1341.0967742</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197392</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41</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4814.4390243999997</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14956100</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2279</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6562.5713032000003</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11468055</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2150</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5333.9790697999997</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5557569</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68</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81728.955881999995</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0</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0</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t="s">
        <v>1743</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439206326</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13097</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33534.880202</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721395</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169</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4268.6094675000004</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56693476</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13317</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4257.2258015999996</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2088104</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7232</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288.73119469</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1329613</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2149</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618.71242438000002</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2287212</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3174</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720.60869564999996</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2582517</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1439</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1794.6608756000001</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197818</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93</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v>2127.0752687999998</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0</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0</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t="s">
        <v>1743</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6560855</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879</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7463.9988622999999</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5139692592</v>
      </c>
      <c r="F139" s="11" t="str">
        <f t="shared" si="24"/>
        <v>N/A</v>
      </c>
      <c r="G139" s="14">
        <v>5213690165</v>
      </c>
      <c r="H139" s="11" t="str">
        <f t="shared" si="25"/>
        <v>N/A</v>
      </c>
      <c r="I139" s="12" t="s">
        <v>217</v>
      </c>
      <c r="J139" s="12">
        <v>1.44</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4783.6725464000001</v>
      </c>
      <c r="F140" s="11" t="str">
        <f t="shared" si="24"/>
        <v>N/A</v>
      </c>
      <c r="G140" s="14">
        <v>4693.2128589000004</v>
      </c>
      <c r="H140" s="11" t="str">
        <f t="shared" si="25"/>
        <v>N/A</v>
      </c>
      <c r="I140" s="12" t="s">
        <v>217</v>
      </c>
      <c r="J140" s="12">
        <v>-1.89</v>
      </c>
      <c r="K140" s="14" t="s">
        <v>217</v>
      </c>
      <c r="L140" s="9" t="str">
        <f t="shared" si="26"/>
        <v>N/A</v>
      </c>
    </row>
    <row r="141" spans="1:12" x14ac:dyDescent="0.2">
      <c r="A141" s="57" t="s">
        <v>406</v>
      </c>
      <c r="B141" s="14" t="s">
        <v>217</v>
      </c>
      <c r="C141" s="14">
        <v>1543165</v>
      </c>
      <c r="D141" s="11" t="str">
        <f t="shared" si="23"/>
        <v>N/A</v>
      </c>
      <c r="E141" s="14">
        <v>1929682</v>
      </c>
      <c r="F141" s="11" t="str">
        <f t="shared" si="24"/>
        <v>N/A</v>
      </c>
      <c r="G141" s="14">
        <v>1795475</v>
      </c>
      <c r="H141" s="11" t="str">
        <f t="shared" si="25"/>
        <v>N/A</v>
      </c>
      <c r="I141" s="12">
        <v>25.05</v>
      </c>
      <c r="J141" s="12">
        <v>-6.95</v>
      </c>
      <c r="K141" s="14" t="s">
        <v>217</v>
      </c>
      <c r="L141" s="9" t="str">
        <f t="shared" si="26"/>
        <v>N/A</v>
      </c>
    </row>
    <row r="142" spans="1:12" x14ac:dyDescent="0.2">
      <c r="A142" s="57" t="s">
        <v>1206</v>
      </c>
      <c r="B142" s="14" t="s">
        <v>217</v>
      </c>
      <c r="C142" s="14">
        <v>8386.7663042999993</v>
      </c>
      <c r="D142" s="11" t="str">
        <f t="shared" si="23"/>
        <v>N/A</v>
      </c>
      <c r="E142" s="14">
        <v>8389.9217391000002</v>
      </c>
      <c r="F142" s="11" t="str">
        <f t="shared" si="24"/>
        <v>N/A</v>
      </c>
      <c r="G142" s="14">
        <v>10318.821839</v>
      </c>
      <c r="H142" s="11" t="str">
        <f t="shared" si="25"/>
        <v>N/A</v>
      </c>
      <c r="I142" s="12">
        <v>3.7600000000000001E-2</v>
      </c>
      <c r="J142" s="12">
        <v>22.99</v>
      </c>
      <c r="K142" s="14" t="s">
        <v>217</v>
      </c>
      <c r="L142" s="9" t="str">
        <f t="shared" si="26"/>
        <v>N/A</v>
      </c>
    </row>
    <row r="143" spans="1:12" x14ac:dyDescent="0.2">
      <c r="A143" s="57" t="s">
        <v>407</v>
      </c>
      <c r="B143" s="14" t="s">
        <v>217</v>
      </c>
      <c r="C143" s="14">
        <v>26674239</v>
      </c>
      <c r="D143" s="11" t="str">
        <f t="shared" si="23"/>
        <v>N/A</v>
      </c>
      <c r="E143" s="14">
        <v>25907304</v>
      </c>
      <c r="F143" s="11" t="str">
        <f t="shared" si="24"/>
        <v>N/A</v>
      </c>
      <c r="G143" s="14">
        <v>23167846</v>
      </c>
      <c r="H143" s="11" t="str">
        <f t="shared" si="25"/>
        <v>N/A</v>
      </c>
      <c r="I143" s="12">
        <v>-2.88</v>
      </c>
      <c r="J143" s="12">
        <v>-10.6</v>
      </c>
      <c r="K143" s="14" t="s">
        <v>217</v>
      </c>
      <c r="L143" s="9" t="str">
        <f t="shared" si="26"/>
        <v>N/A</v>
      </c>
    </row>
    <row r="144" spans="1:12" ht="25.5" x14ac:dyDescent="0.2">
      <c r="A144" s="57" t="s">
        <v>1207</v>
      </c>
      <c r="B144" s="14" t="s">
        <v>217</v>
      </c>
      <c r="C144" s="14">
        <v>382.66776174</v>
      </c>
      <c r="D144" s="11" t="str">
        <f t="shared" si="23"/>
        <v>N/A</v>
      </c>
      <c r="E144" s="14">
        <v>351.88666739000001</v>
      </c>
      <c r="F144" s="11" t="str">
        <f t="shared" si="24"/>
        <v>N/A</v>
      </c>
      <c r="G144" s="14">
        <v>290.14209141999999</v>
      </c>
      <c r="H144" s="11" t="str">
        <f t="shared" si="25"/>
        <v>N/A</v>
      </c>
      <c r="I144" s="12">
        <v>-8.0399999999999991</v>
      </c>
      <c r="J144" s="12">
        <v>-17.5</v>
      </c>
      <c r="K144" s="14" t="s">
        <v>217</v>
      </c>
      <c r="L144" s="9" t="str">
        <f t="shared" si="26"/>
        <v>N/A</v>
      </c>
    </row>
    <row r="145" spans="1:13" x14ac:dyDescent="0.2">
      <c r="A145" s="57" t="s">
        <v>408</v>
      </c>
      <c r="B145" s="14" t="s">
        <v>217</v>
      </c>
      <c r="C145" s="14" t="s">
        <v>217</v>
      </c>
      <c r="D145" s="11" t="str">
        <f t="shared" si="23"/>
        <v>N/A</v>
      </c>
      <c r="E145" s="14">
        <v>272598749</v>
      </c>
      <c r="F145" s="11" t="str">
        <f t="shared" si="24"/>
        <v>N/A</v>
      </c>
      <c r="G145" s="14">
        <v>244491405</v>
      </c>
      <c r="H145" s="11" t="str">
        <f t="shared" si="25"/>
        <v>N/A</v>
      </c>
      <c r="I145" s="12" t="s">
        <v>217</v>
      </c>
      <c r="J145" s="12">
        <v>-10.3</v>
      </c>
      <c r="K145" s="14" t="s">
        <v>217</v>
      </c>
      <c r="L145" s="9" t="str">
        <f t="shared" si="26"/>
        <v>N/A</v>
      </c>
    </row>
    <row r="146" spans="1:13" x14ac:dyDescent="0.2">
      <c r="A146" s="57" t="s">
        <v>1208</v>
      </c>
      <c r="B146" s="14" t="s">
        <v>217</v>
      </c>
      <c r="C146" s="14" t="s">
        <v>217</v>
      </c>
      <c r="D146" s="11" t="str">
        <f t="shared" si="23"/>
        <v>N/A</v>
      </c>
      <c r="E146" s="14">
        <v>4404.9956208000003</v>
      </c>
      <c r="F146" s="11" t="str">
        <f t="shared" si="24"/>
        <v>N/A</v>
      </c>
      <c r="G146" s="14">
        <v>4052.2317892000001</v>
      </c>
      <c r="H146" s="11" t="str">
        <f t="shared" si="25"/>
        <v>N/A</v>
      </c>
      <c r="I146" s="12" t="s">
        <v>217</v>
      </c>
      <c r="J146" s="12">
        <v>-8.01</v>
      </c>
      <c r="K146" s="14" t="s">
        <v>217</v>
      </c>
      <c r="L146" s="9" t="str">
        <f t="shared" si="26"/>
        <v>N/A</v>
      </c>
    </row>
    <row r="147" spans="1:13" x14ac:dyDescent="0.2">
      <c r="A147" s="57" t="s">
        <v>409</v>
      </c>
      <c r="B147" s="14" t="s">
        <v>217</v>
      </c>
      <c r="C147" s="14" t="s">
        <v>217</v>
      </c>
      <c r="D147" s="11" t="str">
        <f t="shared" ref="D147:D160" si="27">IF($B147="N/A","N/A",IF(C147&gt;10,"No",IF(C147&lt;-10,"No","Yes")))</f>
        <v>N/A</v>
      </c>
      <c r="E147" s="14">
        <v>141057497</v>
      </c>
      <c r="F147" s="11" t="str">
        <f t="shared" ref="F147:F160" si="28">IF($B147="N/A","N/A",IF(E147&gt;10,"No",IF(E147&lt;-10,"No","Yes")))</f>
        <v>N/A</v>
      </c>
      <c r="G147" s="14">
        <v>161744037</v>
      </c>
      <c r="H147" s="11" t="str">
        <f t="shared" ref="H147:H160" si="29">IF($B147="N/A","N/A",IF(G147&gt;10,"No",IF(G147&lt;-10,"No","Yes")))</f>
        <v>N/A</v>
      </c>
      <c r="I147" s="12" t="s">
        <v>217</v>
      </c>
      <c r="J147" s="12">
        <v>14.67</v>
      </c>
      <c r="K147" s="14" t="s">
        <v>217</v>
      </c>
      <c r="L147" s="9" t="str">
        <f t="shared" si="26"/>
        <v>N/A</v>
      </c>
    </row>
    <row r="148" spans="1:13" x14ac:dyDescent="0.2">
      <c r="A148" s="57" t="s">
        <v>1209</v>
      </c>
      <c r="B148" s="14" t="s">
        <v>217</v>
      </c>
      <c r="C148" s="14" t="s">
        <v>217</v>
      </c>
      <c r="D148" s="11" t="str">
        <f t="shared" si="27"/>
        <v>N/A</v>
      </c>
      <c r="E148" s="14">
        <v>10147.291346</v>
      </c>
      <c r="F148" s="11" t="str">
        <f t="shared" si="28"/>
        <v>N/A</v>
      </c>
      <c r="G148" s="14">
        <v>8869.9773511999992</v>
      </c>
      <c r="H148" s="11" t="str">
        <f t="shared" si="29"/>
        <v>N/A</v>
      </c>
      <c r="I148" s="12" t="s">
        <v>217</v>
      </c>
      <c r="J148" s="12">
        <v>-12.6</v>
      </c>
      <c r="K148" s="14" t="s">
        <v>217</v>
      </c>
      <c r="L148" s="9" t="str">
        <f t="shared" si="26"/>
        <v>N/A</v>
      </c>
    </row>
    <row r="149" spans="1:13" x14ac:dyDescent="0.2">
      <c r="A149" s="57" t="s">
        <v>410</v>
      </c>
      <c r="B149" s="14" t="s">
        <v>217</v>
      </c>
      <c r="C149" s="14">
        <v>7919059</v>
      </c>
      <c r="D149" s="11" t="str">
        <f t="shared" si="27"/>
        <v>N/A</v>
      </c>
      <c r="E149" s="14">
        <v>10902041</v>
      </c>
      <c r="F149" s="11" t="str">
        <f t="shared" si="28"/>
        <v>N/A</v>
      </c>
      <c r="G149" s="14">
        <v>13423251</v>
      </c>
      <c r="H149" s="11" t="str">
        <f t="shared" si="29"/>
        <v>N/A</v>
      </c>
      <c r="I149" s="12">
        <v>37.67</v>
      </c>
      <c r="J149" s="12">
        <v>23.13</v>
      </c>
      <c r="K149" s="14" t="s">
        <v>217</v>
      </c>
      <c r="L149" s="9" t="str">
        <f t="shared" si="26"/>
        <v>N/A</v>
      </c>
    </row>
    <row r="150" spans="1:13" x14ac:dyDescent="0.2">
      <c r="A150" s="57" t="s">
        <v>1210</v>
      </c>
      <c r="B150" s="14" t="s">
        <v>217</v>
      </c>
      <c r="C150" s="14">
        <v>170.35363335</v>
      </c>
      <c r="D150" s="11" t="str">
        <f t="shared" si="27"/>
        <v>N/A</v>
      </c>
      <c r="E150" s="14">
        <v>177.85602883999999</v>
      </c>
      <c r="F150" s="11" t="str">
        <f t="shared" si="28"/>
        <v>N/A</v>
      </c>
      <c r="G150" s="14">
        <v>189.9507691</v>
      </c>
      <c r="H150" s="11" t="str">
        <f t="shared" si="29"/>
        <v>N/A</v>
      </c>
      <c r="I150" s="12">
        <v>4.4039999999999999</v>
      </c>
      <c r="J150" s="12">
        <v>6.8</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540185</v>
      </c>
      <c r="F153" s="11" t="str">
        <f t="shared" si="28"/>
        <v>N/A</v>
      </c>
      <c r="G153" s="14">
        <v>4778668</v>
      </c>
      <c r="H153" s="11" t="str">
        <f t="shared" si="29"/>
        <v>N/A</v>
      </c>
      <c r="I153" s="12" t="s">
        <v>217</v>
      </c>
      <c r="J153" s="12">
        <v>784.6</v>
      </c>
      <c r="K153" s="14" t="s">
        <v>217</v>
      </c>
      <c r="L153" s="9" t="str">
        <f t="shared" si="26"/>
        <v>N/A</v>
      </c>
      <c r="M153" s="63"/>
    </row>
    <row r="154" spans="1:13" x14ac:dyDescent="0.2">
      <c r="A154" s="57" t="s">
        <v>1212</v>
      </c>
      <c r="B154" s="14" t="s">
        <v>217</v>
      </c>
      <c r="C154" s="14" t="s">
        <v>217</v>
      </c>
      <c r="D154" s="11" t="str">
        <f t="shared" si="27"/>
        <v>N/A</v>
      </c>
      <c r="E154" s="14">
        <v>60020.555555999999</v>
      </c>
      <c r="F154" s="11" t="str">
        <f t="shared" si="28"/>
        <v>N/A</v>
      </c>
      <c r="G154" s="14">
        <v>63715.573333</v>
      </c>
      <c r="H154" s="11" t="str">
        <f t="shared" si="29"/>
        <v>N/A</v>
      </c>
      <c r="I154" s="12" t="s">
        <v>217</v>
      </c>
      <c r="J154" s="12">
        <v>6.1559999999999997</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1425.3778296</v>
      </c>
      <c r="D164" s="130" t="str">
        <f t="shared" ref="D164:D166" si="31">IF($B164="N/A","N/A",IF(C164&gt;10,"No",IF(C164&lt;-10,"No","Yes")))</f>
        <v>N/A</v>
      </c>
      <c r="E164" s="131">
        <v>1585.5481620999999</v>
      </c>
      <c r="F164" s="130" t="str">
        <f t="shared" ref="F164:F166" si="32">IF($B164="N/A","N/A",IF(E164&gt;10,"No",IF(E164&lt;-10,"No","Yes")))</f>
        <v>N/A</v>
      </c>
      <c r="G164" s="131">
        <v>1596.8851182999999</v>
      </c>
      <c r="H164" s="130" t="str">
        <f t="shared" ref="H164:H166" si="33">IF($B164="N/A","N/A",IF(G164&gt;10,"No",IF(G164&lt;-10,"No","Yes")))</f>
        <v>N/A</v>
      </c>
      <c r="I164" s="132">
        <v>11.24</v>
      </c>
      <c r="J164" s="132">
        <v>0.71499999999999997</v>
      </c>
      <c r="K164" s="133" t="s">
        <v>732</v>
      </c>
      <c r="L164" s="134" t="str">
        <f>IF(J164="Div by 0", "N/A", IF(OR(J164="N/A",K164="N/A"),"N/A", IF(J164&gt;VALUE(MID(K164,1,2)), "No", IF(J164&lt;-1*VALUE(MID(K164,1,2)), "No", "Yes"))))</f>
        <v>Yes</v>
      </c>
      <c r="N164" s="64"/>
    </row>
    <row r="165" spans="1:16" x14ac:dyDescent="0.2">
      <c r="A165" s="57" t="s">
        <v>1217</v>
      </c>
      <c r="B165" s="131" t="s">
        <v>217</v>
      </c>
      <c r="C165" s="131">
        <v>1426.9505165</v>
      </c>
      <c r="D165" s="130" t="str">
        <f t="shared" si="31"/>
        <v>N/A</v>
      </c>
      <c r="E165" s="131">
        <v>1593.9172822</v>
      </c>
      <c r="F165" s="130" t="str">
        <f t="shared" si="32"/>
        <v>N/A</v>
      </c>
      <c r="G165" s="131">
        <v>1611.0319182000001</v>
      </c>
      <c r="H165" s="130" t="str">
        <f t="shared" si="33"/>
        <v>N/A</v>
      </c>
      <c r="I165" s="132">
        <v>11.7</v>
      </c>
      <c r="J165" s="132">
        <v>1.0740000000000001</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v>1393.0369521</v>
      </c>
      <c r="D166" s="130" t="str">
        <f t="shared" si="31"/>
        <v>N/A</v>
      </c>
      <c r="E166" s="131">
        <v>1426.9668213</v>
      </c>
      <c r="F166" s="130" t="str">
        <f t="shared" si="32"/>
        <v>N/A</v>
      </c>
      <c r="G166" s="131">
        <v>1348.5668341000001</v>
      </c>
      <c r="H166" s="130" t="str">
        <f t="shared" si="33"/>
        <v>N/A</v>
      </c>
      <c r="I166" s="132">
        <v>2.4359999999999999</v>
      </c>
      <c r="J166" s="132">
        <v>-5.49</v>
      </c>
      <c r="K166" s="133" t="s">
        <v>732</v>
      </c>
      <c r="L166" s="134" t="str">
        <f t="shared" si="34"/>
        <v>Yes</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1087139</v>
      </c>
      <c r="D6" s="130" t="str">
        <f t="shared" ref="D6:D11" si="0">IF($B6="N/A","N/A",IF(C6&gt;10,"No",IF(C6&lt;-10,"No","Yes")))</f>
        <v>N/A</v>
      </c>
      <c r="E6" s="152">
        <v>1132609</v>
      </c>
      <c r="F6" s="130" t="str">
        <f t="shared" ref="F6:F11" si="1">IF($B6="N/A","N/A",IF(E6&gt;10,"No",IF(E6&lt;-10,"No","Yes")))</f>
        <v>N/A</v>
      </c>
      <c r="G6" s="152">
        <v>1172186</v>
      </c>
      <c r="H6" s="130" t="str">
        <f t="shared" ref="H6:H11" si="2">IF($B6="N/A","N/A",IF(G6&gt;10,"No",IF(G6&lt;-10,"No","Yes")))</f>
        <v>N/A</v>
      </c>
      <c r="I6" s="132">
        <v>4.1829999999999998</v>
      </c>
      <c r="J6" s="132">
        <v>3.4940000000000002</v>
      </c>
      <c r="K6" s="152" t="s">
        <v>732</v>
      </c>
      <c r="L6" s="134" t="str">
        <f t="shared" ref="L6:L14" si="3">IF(J6="Div by 0", "N/A", IF(K6="N/A","N/A", IF(J6&gt;VALUE(MID(K6,1,2)), "No", IF(J6&lt;-1*VALUE(MID(K6,1,2)), "No", "Yes"))))</f>
        <v>Yes</v>
      </c>
    </row>
    <row r="7" spans="1:12" x14ac:dyDescent="0.2">
      <c r="A7" s="16" t="s">
        <v>100</v>
      </c>
      <c r="B7" s="135" t="s">
        <v>217</v>
      </c>
      <c r="C7" s="152">
        <v>65057</v>
      </c>
      <c r="D7" s="130" t="str">
        <f t="shared" si="0"/>
        <v>N/A</v>
      </c>
      <c r="E7" s="152">
        <v>64474</v>
      </c>
      <c r="F7" s="130" t="str">
        <f t="shared" si="1"/>
        <v>N/A</v>
      </c>
      <c r="G7" s="152">
        <v>64684</v>
      </c>
      <c r="H7" s="130" t="str">
        <f t="shared" si="2"/>
        <v>N/A</v>
      </c>
      <c r="I7" s="132">
        <v>-0.89600000000000002</v>
      </c>
      <c r="J7" s="132">
        <v>0.32569999999999999</v>
      </c>
      <c r="K7" s="135" t="s">
        <v>732</v>
      </c>
      <c r="L7" s="134" t="str">
        <f t="shared" si="3"/>
        <v>Yes</v>
      </c>
    </row>
    <row r="8" spans="1:12" x14ac:dyDescent="0.2">
      <c r="A8" s="16" t="s">
        <v>101</v>
      </c>
      <c r="B8" s="135" t="s">
        <v>217</v>
      </c>
      <c r="C8" s="152">
        <v>178165</v>
      </c>
      <c r="D8" s="130" t="str">
        <f t="shared" si="0"/>
        <v>N/A</v>
      </c>
      <c r="E8" s="152">
        <v>188915</v>
      </c>
      <c r="F8" s="130" t="str">
        <f t="shared" si="1"/>
        <v>N/A</v>
      </c>
      <c r="G8" s="152">
        <v>196363</v>
      </c>
      <c r="H8" s="130" t="str">
        <f t="shared" si="2"/>
        <v>N/A</v>
      </c>
      <c r="I8" s="132">
        <v>6.0339999999999998</v>
      </c>
      <c r="J8" s="132">
        <v>3.9430000000000001</v>
      </c>
      <c r="K8" s="135" t="s">
        <v>732</v>
      </c>
      <c r="L8" s="134" t="str">
        <f t="shared" si="3"/>
        <v>Yes</v>
      </c>
    </row>
    <row r="9" spans="1:12" x14ac:dyDescent="0.2">
      <c r="A9" s="16" t="s">
        <v>104</v>
      </c>
      <c r="B9" s="135" t="s">
        <v>217</v>
      </c>
      <c r="C9" s="152">
        <v>700285</v>
      </c>
      <c r="D9" s="130" t="str">
        <f t="shared" si="0"/>
        <v>N/A</v>
      </c>
      <c r="E9" s="152">
        <v>726790</v>
      </c>
      <c r="F9" s="130" t="str">
        <f t="shared" si="1"/>
        <v>N/A</v>
      </c>
      <c r="G9" s="152">
        <v>750079</v>
      </c>
      <c r="H9" s="130" t="str">
        <f t="shared" si="2"/>
        <v>N/A</v>
      </c>
      <c r="I9" s="132">
        <v>3.7850000000000001</v>
      </c>
      <c r="J9" s="132">
        <v>3.2040000000000002</v>
      </c>
      <c r="K9" s="135" t="s">
        <v>732</v>
      </c>
      <c r="L9" s="134" t="str">
        <f t="shared" si="3"/>
        <v>Yes</v>
      </c>
    </row>
    <row r="10" spans="1:12" x14ac:dyDescent="0.2">
      <c r="A10" s="16" t="s">
        <v>105</v>
      </c>
      <c r="B10" s="135" t="s">
        <v>217</v>
      </c>
      <c r="C10" s="152">
        <v>143632</v>
      </c>
      <c r="D10" s="130" t="str">
        <f t="shared" si="0"/>
        <v>N/A</v>
      </c>
      <c r="E10" s="152">
        <v>152430</v>
      </c>
      <c r="F10" s="130" t="str">
        <f t="shared" si="1"/>
        <v>N/A</v>
      </c>
      <c r="G10" s="152">
        <v>161060</v>
      </c>
      <c r="H10" s="130" t="str">
        <f t="shared" si="2"/>
        <v>N/A</v>
      </c>
      <c r="I10" s="132">
        <v>6.125</v>
      </c>
      <c r="J10" s="132">
        <v>5.6619999999999999</v>
      </c>
      <c r="K10" s="135" t="s">
        <v>732</v>
      </c>
      <c r="L10" s="134" t="str">
        <f t="shared" si="3"/>
        <v>Yes</v>
      </c>
    </row>
    <row r="11" spans="1:12" x14ac:dyDescent="0.2">
      <c r="A11" s="16" t="s">
        <v>77</v>
      </c>
      <c r="B11" s="152" t="s">
        <v>217</v>
      </c>
      <c r="C11" s="152">
        <v>952264.39</v>
      </c>
      <c r="D11" s="138" t="str">
        <f t="shared" si="0"/>
        <v>N/A</v>
      </c>
      <c r="E11" s="152">
        <v>992343.43</v>
      </c>
      <c r="F11" s="130" t="str">
        <f t="shared" si="1"/>
        <v>N/A</v>
      </c>
      <c r="G11" s="152">
        <v>1044725.47</v>
      </c>
      <c r="H11" s="130" t="str">
        <f t="shared" si="2"/>
        <v>N/A</v>
      </c>
      <c r="I11" s="132">
        <v>4.2089999999999996</v>
      </c>
      <c r="J11" s="132">
        <v>5.2789999999999999</v>
      </c>
      <c r="K11" s="152" t="s">
        <v>733</v>
      </c>
      <c r="L11" s="134" t="str">
        <f t="shared" si="3"/>
        <v>Yes</v>
      </c>
    </row>
    <row r="12" spans="1:12" x14ac:dyDescent="0.2">
      <c r="A12" s="16" t="s">
        <v>115</v>
      </c>
      <c r="B12" s="152" t="s">
        <v>217</v>
      </c>
      <c r="C12" s="152">
        <v>109836</v>
      </c>
      <c r="D12" s="152" t="s">
        <v>217</v>
      </c>
      <c r="E12" s="152">
        <v>111688</v>
      </c>
      <c r="F12" s="152" t="s">
        <v>217</v>
      </c>
      <c r="G12" s="152">
        <v>113910</v>
      </c>
      <c r="H12" s="152" t="s">
        <v>217</v>
      </c>
      <c r="I12" s="132">
        <v>1.6859999999999999</v>
      </c>
      <c r="J12" s="132">
        <v>1.9890000000000001</v>
      </c>
      <c r="K12" s="152" t="s">
        <v>733</v>
      </c>
      <c r="L12" s="134" t="str">
        <f t="shared" si="3"/>
        <v>Yes</v>
      </c>
    </row>
    <row r="13" spans="1:12" x14ac:dyDescent="0.2">
      <c r="A13" s="16" t="s">
        <v>449</v>
      </c>
      <c r="B13" s="152" t="s">
        <v>217</v>
      </c>
      <c r="C13" s="152">
        <v>61614</v>
      </c>
      <c r="D13" s="152" t="s">
        <v>217</v>
      </c>
      <c r="E13" s="152">
        <v>61996</v>
      </c>
      <c r="F13" s="152" t="s">
        <v>217</v>
      </c>
      <c r="G13" s="152">
        <v>62482</v>
      </c>
      <c r="H13" s="152" t="s">
        <v>217</v>
      </c>
      <c r="I13" s="132">
        <v>0.62</v>
      </c>
      <c r="J13" s="132">
        <v>0.78390000000000004</v>
      </c>
      <c r="K13" s="152" t="s">
        <v>733</v>
      </c>
      <c r="L13" s="134" t="str">
        <f t="shared" si="3"/>
        <v>Yes</v>
      </c>
    </row>
    <row r="14" spans="1:12" x14ac:dyDescent="0.2">
      <c r="A14" s="16" t="s">
        <v>450</v>
      </c>
      <c r="B14" s="152" t="s">
        <v>217</v>
      </c>
      <c r="C14" s="152">
        <v>47606</v>
      </c>
      <c r="D14" s="152" t="s">
        <v>217</v>
      </c>
      <c r="E14" s="152">
        <v>49141</v>
      </c>
      <c r="F14" s="152" t="s">
        <v>217</v>
      </c>
      <c r="G14" s="152">
        <v>50948</v>
      </c>
      <c r="H14" s="152" t="s">
        <v>217</v>
      </c>
      <c r="I14" s="132">
        <v>3.2240000000000002</v>
      </c>
      <c r="J14" s="132">
        <v>3.677</v>
      </c>
      <c r="K14" s="152" t="s">
        <v>733</v>
      </c>
      <c r="L14" s="134" t="str">
        <f t="shared" si="3"/>
        <v>Yes</v>
      </c>
    </row>
    <row r="15" spans="1:12" x14ac:dyDescent="0.2">
      <c r="A15" s="4" t="s">
        <v>58</v>
      </c>
      <c r="B15" s="135" t="s">
        <v>217</v>
      </c>
      <c r="C15" s="131">
        <v>5030957214</v>
      </c>
      <c r="D15" s="130" t="str">
        <f t="shared" ref="D15:D20" si="4">IF($B15="N/A","N/A",IF(C15&gt;10,"No",IF(C15&lt;-10,"No","Yes")))</f>
        <v>N/A</v>
      </c>
      <c r="E15" s="131">
        <v>5408777216</v>
      </c>
      <c r="F15" s="130" t="str">
        <f t="shared" ref="F15:F20" si="5">IF($B15="N/A","N/A",IF(E15&gt;10,"No",IF(E15&lt;-10,"No","Yes")))</f>
        <v>N/A</v>
      </c>
      <c r="G15" s="131">
        <v>5476203940</v>
      </c>
      <c r="H15" s="130" t="str">
        <f t="shared" ref="H15:H20" si="6">IF($B15="N/A","N/A",IF(G15&gt;10,"No",IF(G15&lt;-10,"No","Yes")))</f>
        <v>N/A</v>
      </c>
      <c r="I15" s="132">
        <v>7.51</v>
      </c>
      <c r="J15" s="132">
        <v>1.2470000000000001</v>
      </c>
      <c r="K15" s="135" t="s">
        <v>732</v>
      </c>
      <c r="L15" s="134" t="str">
        <f t="shared" ref="L15:L20" si="7">IF(J15="Div by 0", "N/A", IF(K15="N/A","N/A", IF(J15&gt;VALUE(MID(K15,1,2)), "No", IF(J15&lt;-1*VALUE(MID(K15,1,2)), "No", "Yes"))))</f>
        <v>Yes</v>
      </c>
    </row>
    <row r="16" spans="1:12" x14ac:dyDescent="0.2">
      <c r="A16" s="4" t="s">
        <v>1121</v>
      </c>
      <c r="B16" s="135" t="s">
        <v>217</v>
      </c>
      <c r="C16" s="131">
        <v>4627.7037380000002</v>
      </c>
      <c r="D16" s="130" t="str">
        <f t="shared" si="4"/>
        <v>N/A</v>
      </c>
      <c r="E16" s="131">
        <v>4775.5025926999997</v>
      </c>
      <c r="F16" s="130" t="str">
        <f t="shared" si="5"/>
        <v>N/A</v>
      </c>
      <c r="G16" s="131">
        <v>4671.7875320000003</v>
      </c>
      <c r="H16" s="130" t="str">
        <f t="shared" si="6"/>
        <v>N/A</v>
      </c>
      <c r="I16" s="132">
        <v>3.194</v>
      </c>
      <c r="J16" s="132">
        <v>-2.17</v>
      </c>
      <c r="K16" s="135" t="s">
        <v>732</v>
      </c>
      <c r="L16" s="134" t="str">
        <f t="shared" si="7"/>
        <v>Yes</v>
      </c>
    </row>
    <row r="17" spans="1:12" x14ac:dyDescent="0.2">
      <c r="A17" s="4" t="s">
        <v>1219</v>
      </c>
      <c r="B17" s="135" t="s">
        <v>217</v>
      </c>
      <c r="C17" s="131">
        <v>13960.336428000001</v>
      </c>
      <c r="D17" s="130" t="str">
        <f t="shared" si="4"/>
        <v>N/A</v>
      </c>
      <c r="E17" s="131">
        <v>14620.239165999999</v>
      </c>
      <c r="F17" s="130" t="str">
        <f t="shared" si="5"/>
        <v>N/A</v>
      </c>
      <c r="G17" s="131">
        <v>14791.073434</v>
      </c>
      <c r="H17" s="130" t="str">
        <f t="shared" si="6"/>
        <v>N/A</v>
      </c>
      <c r="I17" s="132">
        <v>4.7270000000000003</v>
      </c>
      <c r="J17" s="132">
        <v>1.1679999999999999</v>
      </c>
      <c r="K17" s="135" t="s">
        <v>732</v>
      </c>
      <c r="L17" s="134" t="str">
        <f t="shared" si="7"/>
        <v>Yes</v>
      </c>
    </row>
    <row r="18" spans="1:12" x14ac:dyDescent="0.2">
      <c r="A18" s="4" t="s">
        <v>1220</v>
      </c>
      <c r="B18" s="135" t="s">
        <v>217</v>
      </c>
      <c r="C18" s="131">
        <v>14013.139628999999</v>
      </c>
      <c r="D18" s="130" t="str">
        <f t="shared" si="4"/>
        <v>N/A</v>
      </c>
      <c r="E18" s="131">
        <v>14056.902671</v>
      </c>
      <c r="F18" s="130" t="str">
        <f t="shared" si="5"/>
        <v>N/A</v>
      </c>
      <c r="G18" s="131">
        <v>13914.327058000001</v>
      </c>
      <c r="H18" s="130" t="str">
        <f t="shared" si="6"/>
        <v>N/A</v>
      </c>
      <c r="I18" s="132">
        <v>0.31230000000000002</v>
      </c>
      <c r="J18" s="132">
        <v>-1.01</v>
      </c>
      <c r="K18" s="135" t="s">
        <v>732</v>
      </c>
      <c r="L18" s="134" t="str">
        <f t="shared" si="7"/>
        <v>Yes</v>
      </c>
    </row>
    <row r="19" spans="1:12" x14ac:dyDescent="0.2">
      <c r="A19" s="4" t="s">
        <v>1221</v>
      </c>
      <c r="B19" s="135" t="s">
        <v>217</v>
      </c>
      <c r="C19" s="131">
        <v>1599.0580778000001</v>
      </c>
      <c r="D19" s="130" t="str">
        <f t="shared" si="4"/>
        <v>N/A</v>
      </c>
      <c r="E19" s="131">
        <v>1740.6341763</v>
      </c>
      <c r="F19" s="130" t="str">
        <f t="shared" si="5"/>
        <v>N/A</v>
      </c>
      <c r="G19" s="131">
        <v>1679.0040942000001</v>
      </c>
      <c r="H19" s="130" t="str">
        <f t="shared" si="6"/>
        <v>N/A</v>
      </c>
      <c r="I19" s="132">
        <v>8.8539999999999992</v>
      </c>
      <c r="J19" s="132">
        <v>-3.54</v>
      </c>
      <c r="K19" s="135" t="s">
        <v>732</v>
      </c>
      <c r="L19" s="134" t="str">
        <f t="shared" si="7"/>
        <v>Yes</v>
      </c>
    </row>
    <row r="20" spans="1:12" x14ac:dyDescent="0.2">
      <c r="A20" s="4" t="s">
        <v>1222</v>
      </c>
      <c r="B20" s="135" t="s">
        <v>217</v>
      </c>
      <c r="C20" s="131">
        <v>3524.9261932999998</v>
      </c>
      <c r="D20" s="130" t="str">
        <f t="shared" si="4"/>
        <v>N/A</v>
      </c>
      <c r="E20" s="131">
        <v>3578.8009906000002</v>
      </c>
      <c r="F20" s="130" t="str">
        <f t="shared" si="5"/>
        <v>N/A</v>
      </c>
      <c r="G20" s="131">
        <v>3277.1229976</v>
      </c>
      <c r="H20" s="130" t="str">
        <f t="shared" si="6"/>
        <v>N/A</v>
      </c>
      <c r="I20" s="132">
        <v>1.528</v>
      </c>
      <c r="J20" s="132">
        <v>-8.43</v>
      </c>
      <c r="K20" s="135" t="s">
        <v>732</v>
      </c>
      <c r="L20" s="134" t="str">
        <f t="shared" si="7"/>
        <v>Yes</v>
      </c>
    </row>
    <row r="21" spans="1:12" x14ac:dyDescent="0.2">
      <c r="A21" s="2" t="s">
        <v>1125</v>
      </c>
      <c r="B21" s="135" t="s">
        <v>217</v>
      </c>
      <c r="C21" s="131">
        <v>4694.9214701999999</v>
      </c>
      <c r="D21" s="130" t="str">
        <f t="shared" ref="D21:D22" si="8">IF($B21="N/A","N/A",IF(C21&gt;10,"No",IF(C21&lt;-10,"No","Yes")))</f>
        <v>N/A</v>
      </c>
      <c r="E21" s="131">
        <v>4832.1906249000003</v>
      </c>
      <c r="F21" s="130" t="str">
        <f t="shared" ref="F21:F22" si="9">IF($B21="N/A","N/A",IF(E21&gt;10,"No",IF(E21&lt;-10,"No","Yes")))</f>
        <v>N/A</v>
      </c>
      <c r="G21" s="131">
        <v>4683.2080230000001</v>
      </c>
      <c r="H21" s="130" t="str">
        <f t="shared" ref="H21:H22" si="10">IF($B21="N/A","N/A",IF(G21&gt;10,"No",IF(G21&lt;-10,"No","Yes")))</f>
        <v>N/A</v>
      </c>
      <c r="I21" s="132">
        <v>2.9239999999999999</v>
      </c>
      <c r="J21" s="132">
        <v>-3.08</v>
      </c>
      <c r="K21" s="135" t="s">
        <v>732</v>
      </c>
      <c r="L21" s="134" t="str">
        <f>IF(J21="Div by 0", "N/A", IF(OR(J21="N/A",K21="N/A"),"N/A", IF(J21&gt;VALUE(MID(K21,1,2)), "No", IF(J21&lt;-1*VALUE(MID(K21,1,2)), "No", "Yes"))))</f>
        <v>Yes</v>
      </c>
    </row>
    <row r="22" spans="1:12" x14ac:dyDescent="0.2">
      <c r="A22" s="2" t="s">
        <v>1126</v>
      </c>
      <c r="B22" s="135" t="s">
        <v>217</v>
      </c>
      <c r="C22" s="131">
        <v>4537.8920392</v>
      </c>
      <c r="D22" s="130" t="str">
        <f t="shared" si="8"/>
        <v>N/A</v>
      </c>
      <c r="E22" s="131">
        <v>4700.0854983999998</v>
      </c>
      <c r="F22" s="130" t="str">
        <f t="shared" si="9"/>
        <v>N/A</v>
      </c>
      <c r="G22" s="131">
        <v>4656.6727821000004</v>
      </c>
      <c r="H22" s="130" t="str">
        <f t="shared" si="10"/>
        <v>N/A</v>
      </c>
      <c r="I22" s="132">
        <v>3.5739999999999998</v>
      </c>
      <c r="J22" s="132">
        <v>-0.92400000000000004</v>
      </c>
      <c r="K22" s="135" t="s">
        <v>732</v>
      </c>
      <c r="L22" s="134" t="str">
        <f>IF(J22="Div by 0", "N/A", IF(OR(J22="N/A",K22="N/A"),"N/A", IF(J22&gt;VALUE(MID(K22,1,2)), "No", IF(J22&lt;-1*VALUE(MID(K22,1,2)), "No", "Yes"))))</f>
        <v>Yes</v>
      </c>
    </row>
    <row r="23" spans="1:12" x14ac:dyDescent="0.2">
      <c r="A23" s="4" t="s">
        <v>1223</v>
      </c>
      <c r="B23" s="135" t="s">
        <v>217</v>
      </c>
      <c r="C23" s="131">
        <v>13950.763939</v>
      </c>
      <c r="D23" s="130" t="str">
        <f>IF($B23="N/A","N/A",IF(C23&gt;10,"No",IF(C23&lt;-10,"No","Yes")))</f>
        <v>N/A</v>
      </c>
      <c r="E23" s="131">
        <v>14256.906408999999</v>
      </c>
      <c r="F23" s="130" t="str">
        <f>IF($B23="N/A","N/A",IF(E23&gt;10,"No",IF(E23&lt;-10,"No","Yes")))</f>
        <v>N/A</v>
      </c>
      <c r="G23" s="131">
        <v>14305.934869999999</v>
      </c>
      <c r="H23" s="130" t="str">
        <f>IF($B23="N/A","N/A",IF(G23&gt;10,"No",IF(G23&lt;-10,"No","Yes")))</f>
        <v>N/A</v>
      </c>
      <c r="I23" s="132">
        <v>2.194</v>
      </c>
      <c r="J23" s="132">
        <v>0.34389999999999998</v>
      </c>
      <c r="K23" s="135" t="s">
        <v>732</v>
      </c>
      <c r="L23" s="134" t="str">
        <f>IF(J23="Div by 0", "N/A", IF(K23="N/A","N/A", IF(J23&gt;VALUE(MID(K23,1,2)), "No", IF(J23&lt;-1*VALUE(MID(K23,1,2)), "No", "Yes"))))</f>
        <v>Yes</v>
      </c>
    </row>
    <row r="24" spans="1:12" x14ac:dyDescent="0.2">
      <c r="A24" s="4" t="s">
        <v>1224</v>
      </c>
      <c r="B24" s="135" t="s">
        <v>217</v>
      </c>
      <c r="C24" s="131">
        <v>13969.330298000001</v>
      </c>
      <c r="D24" s="130" t="str">
        <f>IF($B24="N/A","N/A",IF(C24&gt;10,"No",IF(C24&lt;-10,"No","Yes")))</f>
        <v>N/A</v>
      </c>
      <c r="E24" s="131">
        <v>14512.326005000001</v>
      </c>
      <c r="F24" s="130" t="str">
        <f>IF($B24="N/A","N/A",IF(E24&gt;10,"No",IF(E24&lt;-10,"No","Yes")))</f>
        <v>N/A</v>
      </c>
      <c r="G24" s="131">
        <v>14727.159245999999</v>
      </c>
      <c r="H24" s="130" t="str">
        <f>IF($B24="N/A","N/A",IF(G24&gt;10,"No",IF(G24&lt;-10,"No","Yes")))</f>
        <v>N/A</v>
      </c>
      <c r="I24" s="132">
        <v>3.887</v>
      </c>
      <c r="J24" s="132">
        <v>1.48</v>
      </c>
      <c r="K24" s="135" t="s">
        <v>732</v>
      </c>
      <c r="L24" s="134" t="str">
        <f>IF(J24="Div by 0", "N/A", IF(K24="N/A","N/A", IF(J24&gt;VALUE(MID(K24,1,2)), "No", IF(J24&lt;-1*VALUE(MID(K24,1,2)), "No", "Yes"))))</f>
        <v>Yes</v>
      </c>
    </row>
    <row r="25" spans="1:12" x14ac:dyDescent="0.2">
      <c r="A25" s="4" t="s">
        <v>1225</v>
      </c>
      <c r="B25" s="135" t="s">
        <v>217</v>
      </c>
      <c r="C25" s="131">
        <v>14045.447233999999</v>
      </c>
      <c r="D25" s="130" t="str">
        <f>IF($B25="N/A","N/A",IF(C25&gt;10,"No",IF(C25&lt;-10,"No","Yes")))</f>
        <v>N/A</v>
      </c>
      <c r="E25" s="131">
        <v>14040.987648</v>
      </c>
      <c r="F25" s="130" t="str">
        <f>IF($B25="N/A","N/A",IF(E25&gt;10,"No",IF(E25&lt;-10,"No","Yes")))</f>
        <v>N/A</v>
      </c>
      <c r="G25" s="131">
        <v>13885.443590000001</v>
      </c>
      <c r="H25" s="130" t="str">
        <f>IF($B25="N/A","N/A",IF(G25&gt;10,"No",IF(G25&lt;-10,"No","Yes")))</f>
        <v>N/A</v>
      </c>
      <c r="I25" s="132">
        <v>-3.2000000000000001E-2</v>
      </c>
      <c r="J25" s="132">
        <v>-1.1100000000000001</v>
      </c>
      <c r="K25" s="135" t="s">
        <v>732</v>
      </c>
      <c r="L25" s="134" t="str">
        <f>IF(J25="Div by 0", "N/A", IF(K25="N/A","N/A", IF(J25&gt;VALUE(MID(K25,1,2)), "No", IF(J25&lt;-1*VALUE(MID(K25,1,2)), "No", "Yes"))))</f>
        <v>Yes</v>
      </c>
    </row>
    <row r="26" spans="1:12" x14ac:dyDescent="0.2">
      <c r="A26" s="4" t="s">
        <v>1226</v>
      </c>
      <c r="B26" s="135" t="s">
        <v>217</v>
      </c>
      <c r="C26" s="131">
        <v>13223.586017</v>
      </c>
      <c r="D26" s="130" t="str">
        <f t="shared" ref="D26:D27" si="11">IF($B26="N/A","N/A",IF(C26&gt;10,"No",IF(C26&lt;-10,"No","Yes")))</f>
        <v>N/A</v>
      </c>
      <c r="E26" s="131">
        <v>13549.571564</v>
      </c>
      <c r="F26" s="130" t="str">
        <f t="shared" ref="F26:F30" si="12">IF($B26="N/A","N/A",IF(E26&gt;10,"No",IF(E26&lt;-10,"No","Yes")))</f>
        <v>N/A</v>
      </c>
      <c r="G26" s="131">
        <v>13563.613815999999</v>
      </c>
      <c r="H26" s="130" t="str">
        <f t="shared" ref="H26:H27" si="13">IF($B26="N/A","N/A",IF(G26&gt;10,"No",IF(G26&lt;-10,"No","Yes")))</f>
        <v>N/A</v>
      </c>
      <c r="I26" s="132">
        <v>2.4649999999999999</v>
      </c>
      <c r="J26" s="132">
        <v>0.1036</v>
      </c>
      <c r="K26" s="135" t="s">
        <v>732</v>
      </c>
      <c r="L26" s="134" t="str">
        <f>IF(J26="Div by 0", "N/A", IF(OR(J26="N/A",K26="N/A"),"N/A", IF(J26&gt;VALUE(MID(K26,1,2)), "No", IF(J26&lt;-1*VALUE(MID(K26,1,2)), "No", "Yes"))))</f>
        <v>Yes</v>
      </c>
    </row>
    <row r="27" spans="1:12" x14ac:dyDescent="0.2">
      <c r="A27" s="4" t="s">
        <v>1227</v>
      </c>
      <c r="B27" s="135" t="s">
        <v>217</v>
      </c>
      <c r="C27" s="131">
        <v>15264.478165</v>
      </c>
      <c r="D27" s="130" t="str">
        <f t="shared" si="11"/>
        <v>N/A</v>
      </c>
      <c r="E27" s="131">
        <v>15524.048937</v>
      </c>
      <c r="F27" s="130" t="str">
        <f t="shared" si="12"/>
        <v>N/A</v>
      </c>
      <c r="G27" s="131">
        <v>15626.300825</v>
      </c>
      <c r="H27" s="130" t="str">
        <f t="shared" si="13"/>
        <v>N/A</v>
      </c>
      <c r="I27" s="132">
        <v>1.7</v>
      </c>
      <c r="J27" s="132">
        <v>0.65869999999999995</v>
      </c>
      <c r="K27" s="135" t="s">
        <v>732</v>
      </c>
      <c r="L27" s="134" t="str">
        <f>IF(J27="Div by 0", "N/A", IF(OR(J27="N/A",K27="N/A"),"N/A", IF(J27&gt;VALUE(MID(K27,1,2)), "No", IF(J27&lt;-1*VALUE(MID(K27,1,2)), "No", "Yes"))))</f>
        <v>Yes</v>
      </c>
    </row>
    <row r="28" spans="1:12" x14ac:dyDescent="0.2">
      <c r="A28" s="57" t="s">
        <v>1228</v>
      </c>
      <c r="B28" s="131" t="s">
        <v>217</v>
      </c>
      <c r="C28" s="131">
        <v>1425.3778296</v>
      </c>
      <c r="D28" s="130" t="str">
        <f t="shared" ref="D28:D30" si="14">IF($B28="N/A","N/A",IF(C28&gt;10,"No",IF(C28&lt;-10,"No","Yes")))</f>
        <v>N/A</v>
      </c>
      <c r="E28" s="131">
        <v>1585.5481620999999</v>
      </c>
      <c r="F28" s="130" t="str">
        <f t="shared" si="12"/>
        <v>N/A</v>
      </c>
      <c r="G28" s="131">
        <v>1596.8851182999999</v>
      </c>
      <c r="H28" s="130" t="str">
        <f t="shared" ref="H28:H30" si="15">IF($B28="N/A","N/A",IF(G28&gt;10,"No",IF(G28&lt;-10,"No","Yes")))</f>
        <v>N/A</v>
      </c>
      <c r="I28" s="132">
        <v>11.24</v>
      </c>
      <c r="J28" s="132">
        <v>0.71499999999999997</v>
      </c>
      <c r="K28" s="133" t="s">
        <v>732</v>
      </c>
      <c r="L28" s="134" t="str">
        <f>IF(J28="Div by 0", "N/A", IF(OR(J28="N/A",K28="N/A"),"N/A", IF(J28&gt;VALUE(MID(K28,1,2)), "No", IF(J28&lt;-1*VALUE(MID(K28,1,2)), "No", "Yes"))))</f>
        <v>Yes</v>
      </c>
    </row>
    <row r="29" spans="1:12" x14ac:dyDescent="0.2">
      <c r="A29" s="57" t="s">
        <v>1229</v>
      </c>
      <c r="B29" s="131" t="s">
        <v>217</v>
      </c>
      <c r="C29" s="131">
        <v>1426.9505165</v>
      </c>
      <c r="D29" s="130" t="str">
        <f t="shared" si="14"/>
        <v>N/A</v>
      </c>
      <c r="E29" s="131">
        <v>1593.9172822</v>
      </c>
      <c r="F29" s="130" t="str">
        <f t="shared" si="12"/>
        <v>N/A</v>
      </c>
      <c r="G29" s="131">
        <v>1611.0319182000001</v>
      </c>
      <c r="H29" s="130" t="str">
        <f t="shared" si="15"/>
        <v>N/A</v>
      </c>
      <c r="I29" s="132">
        <v>11.7</v>
      </c>
      <c r="J29" s="132">
        <v>1.0740000000000001</v>
      </c>
      <c r="K29" s="133" t="s">
        <v>732</v>
      </c>
      <c r="L29" s="134" t="str">
        <f t="shared" ref="L29:L30" si="16">IF(J29="Div by 0", "N/A", IF(OR(J29="N/A",K29="N/A"),"N/A", IF(J29&gt;VALUE(MID(K29,1,2)), "No", IF(J29&lt;-1*VALUE(MID(K29,1,2)), "No", "Yes"))))</f>
        <v>Yes</v>
      </c>
    </row>
    <row r="30" spans="1:12" x14ac:dyDescent="0.2">
      <c r="A30" s="57" t="s">
        <v>1230</v>
      </c>
      <c r="B30" s="131" t="s">
        <v>217</v>
      </c>
      <c r="C30" s="131">
        <v>1393.0369521</v>
      </c>
      <c r="D30" s="130" t="str">
        <f t="shared" si="14"/>
        <v>N/A</v>
      </c>
      <c r="E30" s="131">
        <v>1426.9668213</v>
      </c>
      <c r="F30" s="130" t="str">
        <f t="shared" si="12"/>
        <v>N/A</v>
      </c>
      <c r="G30" s="131">
        <v>1348.5668341000001</v>
      </c>
      <c r="H30" s="130" t="str">
        <f t="shared" si="15"/>
        <v>N/A</v>
      </c>
      <c r="I30" s="132">
        <v>2.4359999999999999</v>
      </c>
      <c r="J30" s="132">
        <v>-5.49</v>
      </c>
      <c r="K30" s="133" t="s">
        <v>732</v>
      </c>
      <c r="L30" s="134" t="str">
        <f t="shared" si="16"/>
        <v>Yes</v>
      </c>
    </row>
    <row r="31" spans="1:12" x14ac:dyDescent="0.2">
      <c r="A31" s="45" t="s">
        <v>2</v>
      </c>
      <c r="B31" s="136" t="s">
        <v>217</v>
      </c>
      <c r="C31" s="140">
        <v>75.82838993</v>
      </c>
      <c r="D31" s="138" t="str">
        <f t="shared" ref="D31:D69" si="17">IF($B31="N/A","N/A",IF(C31&gt;10,"No",IF(C31&lt;-10,"No","Yes")))</f>
        <v>N/A</v>
      </c>
      <c r="E31" s="140">
        <v>75.852655240999994</v>
      </c>
      <c r="F31" s="138" t="str">
        <f t="shared" ref="F31:F69" si="18">IF($B31="N/A","N/A",IF(E31&gt;10,"No",IF(E31&lt;-10,"No","Yes")))</f>
        <v>N/A</v>
      </c>
      <c r="G31" s="140">
        <v>74.061710343000001</v>
      </c>
      <c r="H31" s="138" t="str">
        <f t="shared" ref="H31:H69" si="19">IF($B31="N/A","N/A",IF(G31&gt;10,"No",IF(G31&lt;-10,"No","Yes")))</f>
        <v>N/A</v>
      </c>
      <c r="I31" s="132">
        <v>3.2000000000000001E-2</v>
      </c>
      <c r="J31" s="132">
        <v>-2.36</v>
      </c>
      <c r="K31" s="133" t="s">
        <v>732</v>
      </c>
      <c r="L31" s="134" t="str">
        <f t="shared" ref="L31:L99" si="20">IF(J31="Div by 0", "N/A", IF(K31="N/A","N/A", IF(J31&gt;VALUE(MID(K31,1,2)), "No", IF(J31&lt;-1*VALUE(MID(K31,1,2)), "No", "Yes"))))</f>
        <v>Yes</v>
      </c>
    </row>
    <row r="32" spans="1:12" x14ac:dyDescent="0.2">
      <c r="A32" s="45" t="s">
        <v>22</v>
      </c>
      <c r="B32" s="136" t="s">
        <v>217</v>
      </c>
      <c r="C32" s="152">
        <v>824360</v>
      </c>
      <c r="D32" s="138" t="str">
        <f t="shared" si="17"/>
        <v>N/A</v>
      </c>
      <c r="E32" s="152">
        <v>859114</v>
      </c>
      <c r="F32" s="138" t="str">
        <f t="shared" si="18"/>
        <v>N/A</v>
      </c>
      <c r="G32" s="152">
        <v>868141</v>
      </c>
      <c r="H32" s="138" t="str">
        <f t="shared" si="19"/>
        <v>N/A</v>
      </c>
      <c r="I32" s="132">
        <v>4.2160000000000002</v>
      </c>
      <c r="J32" s="132">
        <v>1.0509999999999999</v>
      </c>
      <c r="K32" s="133" t="s">
        <v>732</v>
      </c>
      <c r="L32" s="134" t="str">
        <f t="shared" si="20"/>
        <v>Yes</v>
      </c>
    </row>
    <row r="33" spans="1:12" x14ac:dyDescent="0.2">
      <c r="A33" s="45" t="s">
        <v>451</v>
      </c>
      <c r="B33" s="135" t="s">
        <v>217</v>
      </c>
      <c r="C33" s="152">
        <v>1346</v>
      </c>
      <c r="D33" s="152" t="str">
        <f t="shared" si="17"/>
        <v>N/A</v>
      </c>
      <c r="E33" s="152">
        <v>1568</v>
      </c>
      <c r="F33" s="152" t="str">
        <f t="shared" si="18"/>
        <v>N/A</v>
      </c>
      <c r="G33" s="152">
        <v>1557</v>
      </c>
      <c r="H33" s="130" t="str">
        <f t="shared" si="19"/>
        <v>N/A</v>
      </c>
      <c r="I33" s="132">
        <v>16.489999999999998</v>
      </c>
      <c r="J33" s="132">
        <v>-0.70199999999999996</v>
      </c>
      <c r="K33" s="135" t="s">
        <v>732</v>
      </c>
      <c r="L33" s="134" t="str">
        <f t="shared" si="20"/>
        <v>Yes</v>
      </c>
    </row>
    <row r="34" spans="1:12" x14ac:dyDescent="0.2">
      <c r="A34" s="45" t="s">
        <v>1231</v>
      </c>
      <c r="B34" s="141" t="s">
        <v>217</v>
      </c>
      <c r="C34" s="152" t="s">
        <v>217</v>
      </c>
      <c r="D34" s="134" t="str">
        <f t="shared" ref="D34:D38" si="21">IF($B34="N/A","N/A",IF(C34&lt;0,"No","Yes"))</f>
        <v>N/A</v>
      </c>
      <c r="E34" s="152">
        <v>1236</v>
      </c>
      <c r="F34" s="134" t="str">
        <f t="shared" ref="F34:F38" si="22">IF($B34="N/A","N/A",IF(E34&lt;0,"No","Yes"))</f>
        <v>N/A</v>
      </c>
      <c r="G34" s="152">
        <v>1146</v>
      </c>
      <c r="H34" s="134" t="str">
        <f t="shared" ref="H34:H38" si="23">IF($B34="N/A","N/A",IF(G34&lt;0,"No","Yes"))</f>
        <v>N/A</v>
      </c>
      <c r="I34" s="132" t="s">
        <v>217</v>
      </c>
      <c r="J34" s="132">
        <v>-7.28</v>
      </c>
      <c r="K34" s="152" t="s">
        <v>732</v>
      </c>
      <c r="L34" s="134" t="str">
        <f t="shared" si="20"/>
        <v>Yes</v>
      </c>
    </row>
    <row r="35" spans="1:12" x14ac:dyDescent="0.2">
      <c r="A35" s="45" t="s">
        <v>1232</v>
      </c>
      <c r="B35" s="141" t="s">
        <v>217</v>
      </c>
      <c r="C35" s="152" t="s">
        <v>217</v>
      </c>
      <c r="D35" s="134" t="str">
        <f t="shared" si="21"/>
        <v>N/A</v>
      </c>
      <c r="E35" s="152">
        <v>0</v>
      </c>
      <c r="F35" s="134" t="str">
        <f t="shared" si="22"/>
        <v>N/A</v>
      </c>
      <c r="G35" s="152">
        <v>0</v>
      </c>
      <c r="H35" s="134" t="str">
        <f t="shared" si="23"/>
        <v>N/A</v>
      </c>
      <c r="I35" s="132" t="s">
        <v>217</v>
      </c>
      <c r="J35" s="132" t="s">
        <v>1743</v>
      </c>
      <c r="K35" s="152" t="s">
        <v>732</v>
      </c>
      <c r="L35" s="134" t="str">
        <f t="shared" si="20"/>
        <v>N/A</v>
      </c>
    </row>
    <row r="36" spans="1:12" x14ac:dyDescent="0.2">
      <c r="A36" s="45" t="s">
        <v>1233</v>
      </c>
      <c r="B36" s="141" t="s">
        <v>217</v>
      </c>
      <c r="C36" s="152" t="s">
        <v>217</v>
      </c>
      <c r="D36" s="134" t="str">
        <f t="shared" si="21"/>
        <v>N/A</v>
      </c>
      <c r="E36" s="152">
        <v>90</v>
      </c>
      <c r="F36" s="134" t="str">
        <f t="shared" si="22"/>
        <v>N/A</v>
      </c>
      <c r="G36" s="152">
        <v>95</v>
      </c>
      <c r="H36" s="134" t="str">
        <f t="shared" si="23"/>
        <v>N/A</v>
      </c>
      <c r="I36" s="132" t="s">
        <v>217</v>
      </c>
      <c r="J36" s="132">
        <v>5.556</v>
      </c>
      <c r="K36" s="152" t="s">
        <v>732</v>
      </c>
      <c r="L36" s="134" t="str">
        <f t="shared" si="20"/>
        <v>Yes</v>
      </c>
    </row>
    <row r="37" spans="1:12" x14ac:dyDescent="0.2">
      <c r="A37" s="45" t="s">
        <v>1234</v>
      </c>
      <c r="B37" s="141" t="s">
        <v>217</v>
      </c>
      <c r="C37" s="152" t="s">
        <v>217</v>
      </c>
      <c r="D37" s="134" t="str">
        <f t="shared" si="21"/>
        <v>N/A</v>
      </c>
      <c r="E37" s="152">
        <v>242</v>
      </c>
      <c r="F37" s="134" t="str">
        <f t="shared" si="22"/>
        <v>N/A</v>
      </c>
      <c r="G37" s="152">
        <v>316</v>
      </c>
      <c r="H37" s="134" t="str">
        <f t="shared" si="23"/>
        <v>N/A</v>
      </c>
      <c r="I37" s="132" t="s">
        <v>217</v>
      </c>
      <c r="J37" s="132">
        <v>30.58</v>
      </c>
      <c r="K37" s="152" t="s">
        <v>732</v>
      </c>
      <c r="L37" s="134" t="str">
        <f t="shared" si="20"/>
        <v>No</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86739</v>
      </c>
      <c r="D39" s="152" t="str">
        <f t="shared" si="17"/>
        <v>N/A</v>
      </c>
      <c r="E39" s="152">
        <v>92620</v>
      </c>
      <c r="F39" s="152" t="str">
        <f t="shared" si="18"/>
        <v>N/A</v>
      </c>
      <c r="G39" s="152">
        <v>95601</v>
      </c>
      <c r="H39" s="130" t="str">
        <f t="shared" si="19"/>
        <v>N/A</v>
      </c>
      <c r="I39" s="132">
        <v>6.78</v>
      </c>
      <c r="J39" s="132">
        <v>3.2189999999999999</v>
      </c>
      <c r="K39" s="135" t="s">
        <v>732</v>
      </c>
      <c r="L39" s="134" t="str">
        <f t="shared" si="20"/>
        <v>Yes</v>
      </c>
    </row>
    <row r="40" spans="1:12" x14ac:dyDescent="0.2">
      <c r="A40" s="45" t="s">
        <v>1236</v>
      </c>
      <c r="B40" s="141" t="s">
        <v>217</v>
      </c>
      <c r="C40" s="152" t="s">
        <v>217</v>
      </c>
      <c r="D40" s="134" t="str">
        <f t="shared" ref="D40:D45" si="24">IF($B40="N/A","N/A",IF(C40&lt;0,"No","Yes"))</f>
        <v>N/A</v>
      </c>
      <c r="E40" s="152">
        <v>81360</v>
      </c>
      <c r="F40" s="134" t="str">
        <f t="shared" ref="F40:F45" si="25">IF($B40="N/A","N/A",IF(E40&lt;0,"No","Yes"))</f>
        <v>N/A</v>
      </c>
      <c r="G40" s="152">
        <v>83613</v>
      </c>
      <c r="H40" s="134" t="str">
        <f t="shared" ref="H40:H45" si="26">IF($B40="N/A","N/A",IF(G40&lt;0,"No","Yes"))</f>
        <v>N/A</v>
      </c>
      <c r="I40" s="132" t="s">
        <v>217</v>
      </c>
      <c r="J40" s="132">
        <v>2.7690000000000001</v>
      </c>
      <c r="K40" s="152" t="s">
        <v>732</v>
      </c>
      <c r="L40" s="134" t="str">
        <f t="shared" si="20"/>
        <v>Yes</v>
      </c>
    </row>
    <row r="41" spans="1:12" x14ac:dyDescent="0.2">
      <c r="A41" s="45" t="s">
        <v>1237</v>
      </c>
      <c r="B41" s="141" t="s">
        <v>217</v>
      </c>
      <c r="C41" s="152" t="s">
        <v>217</v>
      </c>
      <c r="D41" s="134" t="str">
        <f t="shared" si="24"/>
        <v>N/A</v>
      </c>
      <c r="E41" s="152">
        <v>225</v>
      </c>
      <c r="F41" s="134" t="str">
        <f t="shared" si="25"/>
        <v>N/A</v>
      </c>
      <c r="G41" s="152">
        <v>341</v>
      </c>
      <c r="H41" s="134" t="str">
        <f t="shared" si="26"/>
        <v>N/A</v>
      </c>
      <c r="I41" s="132" t="s">
        <v>217</v>
      </c>
      <c r="J41" s="132">
        <v>51.56</v>
      </c>
      <c r="K41" s="152" t="s">
        <v>732</v>
      </c>
      <c r="L41" s="134" t="str">
        <f t="shared" si="20"/>
        <v>No</v>
      </c>
    </row>
    <row r="42" spans="1:12" x14ac:dyDescent="0.2">
      <c r="A42" s="45" t="s">
        <v>1238</v>
      </c>
      <c r="B42" s="141" t="s">
        <v>217</v>
      </c>
      <c r="C42" s="152" t="s">
        <v>217</v>
      </c>
      <c r="D42" s="134" t="str">
        <f t="shared" si="24"/>
        <v>N/A</v>
      </c>
      <c r="E42" s="152">
        <v>531</v>
      </c>
      <c r="F42" s="134" t="str">
        <f t="shared" si="25"/>
        <v>N/A</v>
      </c>
      <c r="G42" s="152">
        <v>520</v>
      </c>
      <c r="H42" s="134" t="str">
        <f t="shared" si="26"/>
        <v>N/A</v>
      </c>
      <c r="I42" s="132" t="s">
        <v>217</v>
      </c>
      <c r="J42" s="132">
        <v>-2.0699999999999998</v>
      </c>
      <c r="K42" s="152" t="s">
        <v>732</v>
      </c>
      <c r="L42" s="134" t="str">
        <f t="shared" si="20"/>
        <v>Yes</v>
      </c>
    </row>
    <row r="43" spans="1:12" x14ac:dyDescent="0.2">
      <c r="A43" s="45" t="s">
        <v>1239</v>
      </c>
      <c r="B43" s="141" t="s">
        <v>217</v>
      </c>
      <c r="C43" s="152" t="s">
        <v>217</v>
      </c>
      <c r="D43" s="134" t="str">
        <f t="shared" si="24"/>
        <v>N/A</v>
      </c>
      <c r="E43" s="152">
        <v>1213</v>
      </c>
      <c r="F43" s="134" t="str">
        <f t="shared" si="25"/>
        <v>N/A</v>
      </c>
      <c r="G43" s="152">
        <v>1204</v>
      </c>
      <c r="H43" s="134" t="str">
        <f t="shared" si="26"/>
        <v>N/A</v>
      </c>
      <c r="I43" s="132" t="s">
        <v>217</v>
      </c>
      <c r="J43" s="132">
        <v>-0.74199999999999999</v>
      </c>
      <c r="K43" s="152" t="s">
        <v>732</v>
      </c>
      <c r="L43" s="134" t="str">
        <f t="shared" si="20"/>
        <v>Yes</v>
      </c>
    </row>
    <row r="44" spans="1:12" x14ac:dyDescent="0.2">
      <c r="A44" s="45" t="s">
        <v>1240</v>
      </c>
      <c r="B44" s="141" t="s">
        <v>217</v>
      </c>
      <c r="C44" s="152" t="s">
        <v>217</v>
      </c>
      <c r="D44" s="134" t="str">
        <f t="shared" si="24"/>
        <v>N/A</v>
      </c>
      <c r="E44" s="152">
        <v>9291</v>
      </c>
      <c r="F44" s="134" t="str">
        <f t="shared" si="25"/>
        <v>N/A</v>
      </c>
      <c r="G44" s="152">
        <v>9923</v>
      </c>
      <c r="H44" s="134" t="str">
        <f t="shared" si="26"/>
        <v>N/A</v>
      </c>
      <c r="I44" s="132" t="s">
        <v>217</v>
      </c>
      <c r="J44" s="132">
        <v>6.8019999999999996</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651980</v>
      </c>
      <c r="D46" s="152" t="str">
        <f t="shared" si="17"/>
        <v>N/A</v>
      </c>
      <c r="E46" s="152">
        <v>673372</v>
      </c>
      <c r="F46" s="152" t="str">
        <f t="shared" si="18"/>
        <v>N/A</v>
      </c>
      <c r="G46" s="152">
        <v>676075</v>
      </c>
      <c r="H46" s="130" t="str">
        <f t="shared" si="19"/>
        <v>N/A</v>
      </c>
      <c r="I46" s="132">
        <v>3.2810000000000001</v>
      </c>
      <c r="J46" s="132">
        <v>0.40139999999999998</v>
      </c>
      <c r="K46" s="135" t="s">
        <v>732</v>
      </c>
      <c r="L46" s="134" t="str">
        <f t="shared" si="20"/>
        <v>Yes</v>
      </c>
    </row>
    <row r="47" spans="1:12" x14ac:dyDescent="0.2">
      <c r="A47" s="45" t="s">
        <v>1242</v>
      </c>
      <c r="B47" s="141" t="s">
        <v>217</v>
      </c>
      <c r="C47" s="152" t="s">
        <v>217</v>
      </c>
      <c r="D47" s="134" t="str">
        <f t="shared" ref="D47:D53" si="27">IF($B47="N/A","N/A",IF(C47&lt;0,"No","Yes"))</f>
        <v>N/A</v>
      </c>
      <c r="E47" s="152">
        <v>86345</v>
      </c>
      <c r="F47" s="134" t="str">
        <f t="shared" ref="F47:F53" si="28">IF($B47="N/A","N/A",IF(E47&lt;0,"No","Yes"))</f>
        <v>N/A</v>
      </c>
      <c r="G47" s="152">
        <v>86081</v>
      </c>
      <c r="H47" s="134" t="str">
        <f t="shared" ref="H47:H53" si="29">IF($B47="N/A","N/A",IF(G47&lt;0,"No","Yes"))</f>
        <v>N/A</v>
      </c>
      <c r="I47" s="132" t="s">
        <v>217</v>
      </c>
      <c r="J47" s="132">
        <v>-0.30599999999999999</v>
      </c>
      <c r="K47" s="152" t="s">
        <v>732</v>
      </c>
      <c r="L47" s="134" t="str">
        <f t="shared" si="20"/>
        <v>Yes</v>
      </c>
    </row>
    <row r="48" spans="1:12" x14ac:dyDescent="0.2">
      <c r="A48" s="45" t="s">
        <v>1243</v>
      </c>
      <c r="B48" s="141" t="s">
        <v>217</v>
      </c>
      <c r="C48" s="152" t="s">
        <v>217</v>
      </c>
      <c r="D48" s="134" t="str">
        <f t="shared" si="27"/>
        <v>N/A</v>
      </c>
      <c r="E48" s="152">
        <v>5779</v>
      </c>
      <c r="F48" s="134" t="str">
        <f t="shared" si="28"/>
        <v>N/A</v>
      </c>
      <c r="G48" s="152">
        <v>6308</v>
      </c>
      <c r="H48" s="134" t="str">
        <f t="shared" si="29"/>
        <v>N/A</v>
      </c>
      <c r="I48" s="132" t="s">
        <v>217</v>
      </c>
      <c r="J48" s="132">
        <v>9.1539999999999999</v>
      </c>
      <c r="K48" s="152" t="s">
        <v>732</v>
      </c>
      <c r="L48" s="134" t="str">
        <f t="shared" si="20"/>
        <v>Yes</v>
      </c>
    </row>
    <row r="49" spans="1:12" x14ac:dyDescent="0.2">
      <c r="A49" s="45" t="s">
        <v>1244</v>
      </c>
      <c r="B49" s="141" t="s">
        <v>217</v>
      </c>
      <c r="C49" s="152" t="s">
        <v>217</v>
      </c>
      <c r="D49" s="134" t="str">
        <f t="shared" si="27"/>
        <v>N/A</v>
      </c>
      <c r="E49" s="152">
        <v>263</v>
      </c>
      <c r="F49" s="134" t="str">
        <f t="shared" si="28"/>
        <v>N/A</v>
      </c>
      <c r="G49" s="152">
        <v>230</v>
      </c>
      <c r="H49" s="134" t="str">
        <f t="shared" si="29"/>
        <v>N/A</v>
      </c>
      <c r="I49" s="132" t="s">
        <v>217</v>
      </c>
      <c r="J49" s="132">
        <v>-12.5</v>
      </c>
      <c r="K49" s="152" t="s">
        <v>732</v>
      </c>
      <c r="L49" s="134" t="str">
        <f t="shared" si="20"/>
        <v>Yes</v>
      </c>
    </row>
    <row r="50" spans="1:12" x14ac:dyDescent="0.2">
      <c r="A50" s="45" t="s">
        <v>1245</v>
      </c>
      <c r="B50" s="141" t="s">
        <v>217</v>
      </c>
      <c r="C50" s="152" t="s">
        <v>217</v>
      </c>
      <c r="D50" s="134" t="str">
        <f t="shared" si="27"/>
        <v>N/A</v>
      </c>
      <c r="E50" s="152">
        <v>536930</v>
      </c>
      <c r="F50" s="134" t="str">
        <f t="shared" si="28"/>
        <v>N/A</v>
      </c>
      <c r="G50" s="152">
        <v>543781</v>
      </c>
      <c r="H50" s="134" t="str">
        <f t="shared" si="29"/>
        <v>N/A</v>
      </c>
      <c r="I50" s="132" t="s">
        <v>217</v>
      </c>
      <c r="J50" s="132">
        <v>1.276</v>
      </c>
      <c r="K50" s="152" t="s">
        <v>732</v>
      </c>
      <c r="L50" s="134" t="str">
        <f t="shared" si="20"/>
        <v>Yes</v>
      </c>
    </row>
    <row r="51" spans="1:12" x14ac:dyDescent="0.2">
      <c r="A51" s="45" t="s">
        <v>1246</v>
      </c>
      <c r="B51" s="141" t="s">
        <v>217</v>
      </c>
      <c r="C51" s="152" t="s">
        <v>217</v>
      </c>
      <c r="D51" s="134" t="str">
        <f t="shared" si="27"/>
        <v>N/A</v>
      </c>
      <c r="E51" s="152">
        <v>41862</v>
      </c>
      <c r="F51" s="134" t="str">
        <f t="shared" si="28"/>
        <v>N/A</v>
      </c>
      <c r="G51" s="152">
        <v>37764</v>
      </c>
      <c r="H51" s="134" t="str">
        <f t="shared" si="29"/>
        <v>N/A</v>
      </c>
      <c r="I51" s="132" t="s">
        <v>217</v>
      </c>
      <c r="J51" s="132">
        <v>-9.7899999999999991</v>
      </c>
      <c r="K51" s="152" t="s">
        <v>732</v>
      </c>
      <c r="L51" s="134" t="str">
        <f t="shared" si="20"/>
        <v>Yes</v>
      </c>
    </row>
    <row r="52" spans="1:12" x14ac:dyDescent="0.2">
      <c r="A52" s="45" t="s">
        <v>1247</v>
      </c>
      <c r="B52" s="141" t="s">
        <v>217</v>
      </c>
      <c r="C52" s="152" t="s">
        <v>217</v>
      </c>
      <c r="D52" s="134" t="str">
        <f t="shared" si="27"/>
        <v>N/A</v>
      </c>
      <c r="E52" s="152">
        <v>2193</v>
      </c>
      <c r="F52" s="134" t="str">
        <f t="shared" si="28"/>
        <v>N/A</v>
      </c>
      <c r="G52" s="152">
        <v>1911</v>
      </c>
      <c r="H52" s="134" t="str">
        <f t="shared" si="29"/>
        <v>N/A</v>
      </c>
      <c r="I52" s="132" t="s">
        <v>217</v>
      </c>
      <c r="J52" s="132">
        <v>-12.9</v>
      </c>
      <c r="K52" s="152" t="s">
        <v>732</v>
      </c>
      <c r="L52" s="134" t="str">
        <f t="shared" si="20"/>
        <v>Yes</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84295</v>
      </c>
      <c r="D54" s="152" t="str">
        <f t="shared" si="17"/>
        <v>N/A</v>
      </c>
      <c r="E54" s="152">
        <v>91554</v>
      </c>
      <c r="F54" s="152" t="str">
        <f t="shared" si="18"/>
        <v>N/A</v>
      </c>
      <c r="G54" s="152">
        <v>94908</v>
      </c>
      <c r="H54" s="130" t="str">
        <f t="shared" si="19"/>
        <v>N/A</v>
      </c>
      <c r="I54" s="132">
        <v>8.6110000000000007</v>
      </c>
      <c r="J54" s="132">
        <v>3.6629999999999998</v>
      </c>
      <c r="K54" s="135" t="s">
        <v>732</v>
      </c>
      <c r="L54" s="134" t="str">
        <f t="shared" si="20"/>
        <v>Yes</v>
      </c>
    </row>
    <row r="55" spans="1:12" x14ac:dyDescent="0.2">
      <c r="A55" s="45" t="s">
        <v>1249</v>
      </c>
      <c r="B55" s="141" t="s">
        <v>217</v>
      </c>
      <c r="C55" s="152" t="s">
        <v>217</v>
      </c>
      <c r="D55" s="134" t="str">
        <f t="shared" ref="D55:D60" si="30">IF($B55="N/A","N/A",IF(C55&lt;0,"No","Yes"))</f>
        <v>N/A</v>
      </c>
      <c r="E55" s="152">
        <v>55780</v>
      </c>
      <c r="F55" s="134" t="str">
        <f t="shared" ref="F55:F60" si="31">IF($B55="N/A","N/A",IF(E55&lt;0,"No","Yes"))</f>
        <v>N/A</v>
      </c>
      <c r="G55" s="152">
        <v>56471</v>
      </c>
      <c r="H55" s="134" t="str">
        <f t="shared" ref="H55:H60" si="32">IF($B55="N/A","N/A",IF(G55&lt;0,"No","Yes"))</f>
        <v>N/A</v>
      </c>
      <c r="I55" s="132" t="s">
        <v>217</v>
      </c>
      <c r="J55" s="132">
        <v>1.2390000000000001</v>
      </c>
      <c r="K55" s="152" t="s">
        <v>732</v>
      </c>
      <c r="L55" s="134" t="str">
        <f t="shared" si="20"/>
        <v>Yes</v>
      </c>
    </row>
    <row r="56" spans="1:12" x14ac:dyDescent="0.2">
      <c r="A56" s="45" t="s">
        <v>1250</v>
      </c>
      <c r="B56" s="141" t="s">
        <v>217</v>
      </c>
      <c r="C56" s="152" t="s">
        <v>217</v>
      </c>
      <c r="D56" s="134" t="str">
        <f t="shared" si="30"/>
        <v>N/A</v>
      </c>
      <c r="E56" s="152">
        <v>7742</v>
      </c>
      <c r="F56" s="134" t="str">
        <f t="shared" si="31"/>
        <v>N/A</v>
      </c>
      <c r="G56" s="152">
        <v>8651</v>
      </c>
      <c r="H56" s="134" t="str">
        <f t="shared" si="32"/>
        <v>N/A</v>
      </c>
      <c r="I56" s="132" t="s">
        <v>217</v>
      </c>
      <c r="J56" s="132">
        <v>11.74</v>
      </c>
      <c r="K56" s="152" t="s">
        <v>732</v>
      </c>
      <c r="L56" s="134" t="str">
        <f t="shared" si="20"/>
        <v>Yes</v>
      </c>
    </row>
    <row r="57" spans="1:12" x14ac:dyDescent="0.2">
      <c r="A57" s="45" t="s">
        <v>1251</v>
      </c>
      <c r="B57" s="141" t="s">
        <v>217</v>
      </c>
      <c r="C57" s="152" t="s">
        <v>217</v>
      </c>
      <c r="D57" s="134" t="str">
        <f t="shared" si="30"/>
        <v>N/A</v>
      </c>
      <c r="E57" s="152">
        <v>654</v>
      </c>
      <c r="F57" s="134" t="str">
        <f t="shared" si="31"/>
        <v>N/A</v>
      </c>
      <c r="G57" s="152">
        <v>725</v>
      </c>
      <c r="H57" s="134" t="str">
        <f t="shared" si="32"/>
        <v>N/A</v>
      </c>
      <c r="I57" s="132" t="s">
        <v>217</v>
      </c>
      <c r="J57" s="132">
        <v>10.86</v>
      </c>
      <c r="K57" s="152" t="s">
        <v>732</v>
      </c>
      <c r="L57" s="134" t="str">
        <f t="shared" si="20"/>
        <v>Yes</v>
      </c>
    </row>
    <row r="58" spans="1:12" x14ac:dyDescent="0.2">
      <c r="A58" s="45" t="s">
        <v>1252</v>
      </c>
      <c r="B58" s="141" t="s">
        <v>217</v>
      </c>
      <c r="C58" s="152" t="s">
        <v>217</v>
      </c>
      <c r="D58" s="134" t="str">
        <f t="shared" si="30"/>
        <v>N/A</v>
      </c>
      <c r="E58" s="152">
        <v>3575</v>
      </c>
      <c r="F58" s="134" t="str">
        <f t="shared" si="31"/>
        <v>N/A</v>
      </c>
      <c r="G58" s="152">
        <v>3525</v>
      </c>
      <c r="H58" s="134" t="str">
        <f t="shared" si="32"/>
        <v>N/A</v>
      </c>
      <c r="I58" s="132" t="s">
        <v>217</v>
      </c>
      <c r="J58" s="132">
        <v>-1.4</v>
      </c>
      <c r="K58" s="152" t="s">
        <v>732</v>
      </c>
      <c r="L58" s="134" t="str">
        <f t="shared" si="20"/>
        <v>Yes</v>
      </c>
    </row>
    <row r="59" spans="1:12" x14ac:dyDescent="0.2">
      <c r="A59" s="45" t="s">
        <v>1253</v>
      </c>
      <c r="B59" s="141" t="s">
        <v>217</v>
      </c>
      <c r="C59" s="152" t="s">
        <v>217</v>
      </c>
      <c r="D59" s="134" t="str">
        <f t="shared" si="30"/>
        <v>N/A</v>
      </c>
      <c r="E59" s="152">
        <v>15543</v>
      </c>
      <c r="F59" s="134" t="str">
        <f t="shared" si="31"/>
        <v>N/A</v>
      </c>
      <c r="G59" s="152">
        <v>16815</v>
      </c>
      <c r="H59" s="134" t="str">
        <f t="shared" si="32"/>
        <v>N/A</v>
      </c>
      <c r="I59" s="132" t="s">
        <v>217</v>
      </c>
      <c r="J59" s="132">
        <v>8.1839999999999993</v>
      </c>
      <c r="K59" s="152" t="s">
        <v>732</v>
      </c>
      <c r="L59" s="134" t="str">
        <f t="shared" si="20"/>
        <v>Yes</v>
      </c>
    </row>
    <row r="60" spans="1:12" x14ac:dyDescent="0.2">
      <c r="A60" s="45" t="s">
        <v>1254</v>
      </c>
      <c r="B60" s="141" t="s">
        <v>217</v>
      </c>
      <c r="C60" s="152" t="s">
        <v>217</v>
      </c>
      <c r="D60" s="134" t="str">
        <f t="shared" si="30"/>
        <v>N/A</v>
      </c>
      <c r="E60" s="152">
        <v>8260</v>
      </c>
      <c r="F60" s="134" t="str">
        <f t="shared" si="31"/>
        <v>N/A</v>
      </c>
      <c r="G60" s="152">
        <v>8721</v>
      </c>
      <c r="H60" s="134" t="str">
        <f t="shared" si="32"/>
        <v>N/A</v>
      </c>
      <c r="I60" s="132" t="s">
        <v>217</v>
      </c>
      <c r="J60" s="132">
        <v>5.5810000000000004</v>
      </c>
      <c r="K60" s="152" t="s">
        <v>732</v>
      </c>
      <c r="L60" s="134" t="str">
        <f t="shared" si="20"/>
        <v>Yes</v>
      </c>
    </row>
    <row r="61" spans="1:12" x14ac:dyDescent="0.2">
      <c r="A61" s="3" t="s">
        <v>190</v>
      </c>
      <c r="B61" s="136" t="s">
        <v>217</v>
      </c>
      <c r="C61" s="152">
        <v>0</v>
      </c>
      <c r="D61" s="152" t="str">
        <f t="shared" si="17"/>
        <v>N/A</v>
      </c>
      <c r="E61" s="152">
        <v>0</v>
      </c>
      <c r="F61" s="152" t="str">
        <f t="shared" si="18"/>
        <v>N/A</v>
      </c>
      <c r="G61" s="152">
        <v>0</v>
      </c>
      <c r="H61" s="130" t="str">
        <f t="shared" si="19"/>
        <v>N/A</v>
      </c>
      <c r="I61" s="132" t="s">
        <v>1743</v>
      </c>
      <c r="J61" s="132" t="s">
        <v>1743</v>
      </c>
      <c r="K61" s="133" t="s">
        <v>732</v>
      </c>
      <c r="L61" s="134" t="str">
        <f>IF(J61="Div by 0", "N/A", IF(OR(J61="N/A",K61="N/A"),"N/A", IF(J61&gt;VALUE(MID(K61,1,2)), "No", IF(J61&lt;-1*VALUE(MID(K61,1,2)), "No", "Yes"))))</f>
        <v>N/A</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91</v>
      </c>
      <c r="D66" s="152" t="str">
        <f t="shared" si="17"/>
        <v>N/A</v>
      </c>
      <c r="E66" s="152">
        <v>180</v>
      </c>
      <c r="F66" s="152" t="str">
        <f t="shared" si="18"/>
        <v>N/A</v>
      </c>
      <c r="G66" s="152">
        <v>276</v>
      </c>
      <c r="H66" s="130" t="str">
        <f t="shared" si="19"/>
        <v>N/A</v>
      </c>
      <c r="I66" s="132">
        <v>97.8</v>
      </c>
      <c r="J66" s="132">
        <v>53.33</v>
      </c>
      <c r="K66" s="133" t="s">
        <v>732</v>
      </c>
      <c r="L66" s="134" t="str">
        <f t="shared" si="33"/>
        <v>No</v>
      </c>
    </row>
    <row r="67" spans="1:12" x14ac:dyDescent="0.2">
      <c r="A67" s="3" t="s">
        <v>196</v>
      </c>
      <c r="B67" s="136" t="s">
        <v>217</v>
      </c>
      <c r="C67" s="152">
        <v>824270</v>
      </c>
      <c r="D67" s="152" t="str">
        <f t="shared" si="17"/>
        <v>N/A</v>
      </c>
      <c r="E67" s="152">
        <v>858937</v>
      </c>
      <c r="F67" s="152" t="str">
        <f t="shared" si="18"/>
        <v>N/A</v>
      </c>
      <c r="G67" s="152">
        <v>867870</v>
      </c>
      <c r="H67" s="130" t="str">
        <f t="shared" si="19"/>
        <v>N/A</v>
      </c>
      <c r="I67" s="132">
        <v>4.2060000000000004</v>
      </c>
      <c r="J67" s="132">
        <v>1.04</v>
      </c>
      <c r="K67" s="133" t="s">
        <v>732</v>
      </c>
      <c r="L67" s="134" t="str">
        <f t="shared" si="33"/>
        <v>Yes</v>
      </c>
    </row>
    <row r="68" spans="1:12" x14ac:dyDescent="0.2">
      <c r="A68" s="2" t="s">
        <v>197</v>
      </c>
      <c r="B68" s="135" t="s">
        <v>217</v>
      </c>
      <c r="C68" s="152">
        <v>0</v>
      </c>
      <c r="D68" s="152" t="str">
        <f t="shared" si="17"/>
        <v>N/A</v>
      </c>
      <c r="E68" s="152">
        <v>0</v>
      </c>
      <c r="F68" s="152" t="str">
        <f t="shared" si="18"/>
        <v>N/A</v>
      </c>
      <c r="G68" s="152">
        <v>0</v>
      </c>
      <c r="H68" s="130" t="str">
        <f t="shared" si="19"/>
        <v>N/A</v>
      </c>
      <c r="I68" s="139" t="s">
        <v>1743</v>
      </c>
      <c r="J68" s="139" t="s">
        <v>1743</v>
      </c>
      <c r="K68" s="135" t="s">
        <v>732</v>
      </c>
      <c r="L68" s="134" t="str">
        <f t="shared" si="33"/>
        <v>N/A</v>
      </c>
    </row>
    <row r="69" spans="1:12" x14ac:dyDescent="0.2">
      <c r="A69" s="2" t="s">
        <v>198</v>
      </c>
      <c r="B69" s="135" t="s">
        <v>217</v>
      </c>
      <c r="C69" s="152">
        <v>0</v>
      </c>
      <c r="D69" s="152" t="str">
        <f t="shared" si="17"/>
        <v>N/A</v>
      </c>
      <c r="E69" s="152">
        <v>0</v>
      </c>
      <c r="F69" s="152" t="str">
        <f t="shared" si="18"/>
        <v>N/A</v>
      </c>
      <c r="G69" s="152">
        <v>0</v>
      </c>
      <c r="H69" s="130" t="str">
        <f t="shared" si="19"/>
        <v>N/A</v>
      </c>
      <c r="I69" s="139" t="s">
        <v>1743</v>
      </c>
      <c r="J69" s="139" t="s">
        <v>1743</v>
      </c>
      <c r="K69" s="135" t="s">
        <v>732</v>
      </c>
      <c r="L69" s="134" t="str">
        <f t="shared" si="33"/>
        <v>N/A</v>
      </c>
    </row>
    <row r="70" spans="1:12" x14ac:dyDescent="0.2">
      <c r="A70" s="45" t="s">
        <v>78</v>
      </c>
      <c r="B70" s="135" t="s">
        <v>298</v>
      </c>
      <c r="C70" s="140">
        <v>7.6477657599999999E-2</v>
      </c>
      <c r="D70" s="138" t="str">
        <f>IF($B70="N/A","N/A",IF(C70&gt;=20,"No",IF(C70&lt;0,"No","Yes")))</f>
        <v>Yes</v>
      </c>
      <c r="E70" s="140">
        <v>0.15131437580000001</v>
      </c>
      <c r="F70" s="138" t="str">
        <f>IF($B70="N/A","N/A",IF(E70&gt;=20,"No",IF(E70&lt;0,"No","Yes")))</f>
        <v>Yes</v>
      </c>
      <c r="G70" s="140">
        <v>0.22386094279999999</v>
      </c>
      <c r="H70" s="138" t="str">
        <f>IF($B70="N/A","N/A",IF(G70&gt;=20,"No",IF(G70&lt;0,"No","Yes")))</f>
        <v>Yes</v>
      </c>
      <c r="I70" s="132">
        <v>97.85</v>
      </c>
      <c r="J70" s="132">
        <v>47.94</v>
      </c>
      <c r="K70" s="133" t="s">
        <v>732</v>
      </c>
      <c r="L70" s="134" t="str">
        <f t="shared" si="20"/>
        <v>No</v>
      </c>
    </row>
    <row r="71" spans="1:12" x14ac:dyDescent="0.2">
      <c r="A71" s="45" t="s">
        <v>79</v>
      </c>
      <c r="B71" s="136" t="s">
        <v>217</v>
      </c>
      <c r="C71" s="140">
        <v>0</v>
      </c>
      <c r="D71" s="138" t="str">
        <f>IF($B71="N/A","N/A",IF(C71&gt;10,"No",IF(C71&lt;-10,"No","Yes")))</f>
        <v>N/A</v>
      </c>
      <c r="E71" s="140">
        <v>0</v>
      </c>
      <c r="F71" s="138" t="str">
        <f>IF($B71="N/A","N/A",IF(E71&gt;10,"No",IF(E71&lt;-10,"No","Yes")))</f>
        <v>N/A</v>
      </c>
      <c r="G71" s="140">
        <v>0</v>
      </c>
      <c r="H71" s="138" t="str">
        <f>IF($B71="N/A","N/A",IF(G71&gt;10,"No",IF(G71&lt;-10,"No","Yes")))</f>
        <v>N/A</v>
      </c>
      <c r="I71" s="132" t="s">
        <v>1743</v>
      </c>
      <c r="J71" s="132" t="s">
        <v>1743</v>
      </c>
      <c r="K71" s="133" t="s">
        <v>732</v>
      </c>
      <c r="L71" s="134" t="str">
        <f t="shared" si="20"/>
        <v>N/A</v>
      </c>
    </row>
    <row r="72" spans="1:12" x14ac:dyDescent="0.2">
      <c r="A72" s="45" t="s">
        <v>80</v>
      </c>
      <c r="B72" s="136" t="s">
        <v>217</v>
      </c>
      <c r="C72" s="140">
        <v>5.2651225462999998</v>
      </c>
      <c r="D72" s="138" t="str">
        <f>IF($B72="N/A","N/A",IF(C72&gt;10,"No",IF(C72&lt;-10,"No","Yes")))</f>
        <v>N/A</v>
      </c>
      <c r="E72" s="140">
        <v>5.1751307213000004</v>
      </c>
      <c r="F72" s="138" t="str">
        <f>IF($B72="N/A","N/A",IF(E72&gt;10,"No",IF(E72&lt;-10,"No","Yes")))</f>
        <v>N/A</v>
      </c>
      <c r="G72" s="140">
        <v>5.2462470370999998</v>
      </c>
      <c r="H72" s="138" t="str">
        <f>IF($B72="N/A","N/A",IF(G72&gt;10,"No",IF(G72&lt;-10,"No","Yes")))</f>
        <v>N/A</v>
      </c>
      <c r="I72" s="132">
        <v>-1.71</v>
      </c>
      <c r="J72" s="132">
        <v>1.3740000000000001</v>
      </c>
      <c r="K72" s="133" t="s">
        <v>732</v>
      </c>
      <c r="L72" s="134" t="str">
        <f t="shared" si="20"/>
        <v>Yes</v>
      </c>
    </row>
    <row r="73" spans="1:12" x14ac:dyDescent="0.2">
      <c r="A73" s="45" t="s">
        <v>81</v>
      </c>
      <c r="B73" s="136" t="s">
        <v>217</v>
      </c>
      <c r="C73" s="140">
        <v>7.5105830900000004E-2</v>
      </c>
      <c r="D73" s="138" t="str">
        <f>IF($B73="N/A","N/A",IF(C73&gt;10,"No",IF(C73&lt;-10,"No","Yes")))</f>
        <v>N/A</v>
      </c>
      <c r="E73" s="140">
        <v>1.9692792399999999E-2</v>
      </c>
      <c r="F73" s="138" t="str">
        <f>IF($B73="N/A","N/A",IF(E73&gt;10,"No",IF(E73&lt;-10,"No","Yes")))</f>
        <v>N/A</v>
      </c>
      <c r="G73" s="140">
        <v>3.69321679E-2</v>
      </c>
      <c r="H73" s="138" t="str">
        <f>IF($B73="N/A","N/A",IF(G73&gt;10,"No",IF(G73&lt;-10,"No","Yes")))</f>
        <v>N/A</v>
      </c>
      <c r="I73" s="132">
        <v>-73.8</v>
      </c>
      <c r="J73" s="132">
        <v>87.54</v>
      </c>
      <c r="K73" s="133" t="s">
        <v>732</v>
      </c>
      <c r="L73" s="134" t="str">
        <f t="shared" si="20"/>
        <v>No</v>
      </c>
    </row>
    <row r="74" spans="1:12" x14ac:dyDescent="0.2">
      <c r="A74" s="45" t="s">
        <v>121</v>
      </c>
      <c r="B74" s="136" t="s">
        <v>217</v>
      </c>
      <c r="C74" s="140">
        <v>0</v>
      </c>
      <c r="D74" s="138" t="str">
        <f>IF($B74="N/A","N/A",IF(C74&gt;10,"No",IF(C74&lt;-10,"No","Yes")))</f>
        <v>N/A</v>
      </c>
      <c r="E74" s="140">
        <v>0</v>
      </c>
      <c r="F74" s="138" t="str">
        <f>IF($B74="N/A","N/A",IF(E74&gt;10,"No",IF(E74&lt;-10,"No","Yes")))</f>
        <v>N/A</v>
      </c>
      <c r="G74" s="140">
        <v>0</v>
      </c>
      <c r="H74" s="138" t="str">
        <f>IF($B74="N/A","N/A",IF(G74&gt;10,"No",IF(G74&lt;-10,"No","Yes")))</f>
        <v>N/A</v>
      </c>
      <c r="I74" s="132" t="s">
        <v>1743</v>
      </c>
      <c r="J74" s="132" t="s">
        <v>1743</v>
      </c>
      <c r="K74" s="133" t="s">
        <v>732</v>
      </c>
      <c r="L74" s="134" t="str">
        <f t="shared" si="20"/>
        <v>N/A</v>
      </c>
    </row>
    <row r="75" spans="1:12" x14ac:dyDescent="0.2">
      <c r="A75" s="45" t="s">
        <v>82</v>
      </c>
      <c r="B75" s="136" t="s">
        <v>217</v>
      </c>
      <c r="C75" s="140">
        <v>22.586371706000001</v>
      </c>
      <c r="D75" s="138" t="str">
        <f>IF($B75="N/A","N/A",IF(C75&gt;10,"No",IF(C75&lt;-10,"No","Yes")))</f>
        <v>N/A</v>
      </c>
      <c r="E75" s="140">
        <v>24.149927793</v>
      </c>
      <c r="F75" s="138" t="str">
        <f>IF($B75="N/A","N/A",IF(E75&gt;10,"No",IF(E75&lt;-10,"No","Yes")))</f>
        <v>N/A</v>
      </c>
      <c r="G75" s="140">
        <v>25.304690385000001</v>
      </c>
      <c r="H75" s="138" t="str">
        <f>IF($B75="N/A","N/A",IF(G75&gt;10,"No",IF(G75&lt;-10,"No","Yes")))</f>
        <v>N/A</v>
      </c>
      <c r="I75" s="132">
        <v>6.923</v>
      </c>
      <c r="J75" s="132">
        <v>4.782</v>
      </c>
      <c r="K75" s="133" t="s">
        <v>732</v>
      </c>
      <c r="L75" s="134" t="str">
        <f t="shared" si="20"/>
        <v>Yes</v>
      </c>
    </row>
    <row r="76" spans="1:12" x14ac:dyDescent="0.2">
      <c r="A76" s="45" t="s">
        <v>199</v>
      </c>
      <c r="B76" s="136" t="s">
        <v>217</v>
      </c>
      <c r="C76" s="140">
        <v>0</v>
      </c>
      <c r="D76" s="138" t="str">
        <f t="shared" ref="D76:D98" si="34">IF($B76="N/A","N/A",IF(C76&gt;10,"No",IF(C76&lt;-10,"No","Yes")))</f>
        <v>N/A</v>
      </c>
      <c r="E76" s="140">
        <v>0</v>
      </c>
      <c r="F76" s="138" t="str">
        <f t="shared" ref="F76:F98" si="35">IF($B76="N/A","N/A",IF(E76&gt;10,"No",IF(E76&lt;-10,"No","Yes")))</f>
        <v>N/A</v>
      </c>
      <c r="G76" s="140">
        <v>0</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v>0</v>
      </c>
      <c r="D77" s="138" t="str">
        <f t="shared" si="34"/>
        <v>N/A</v>
      </c>
      <c r="E77" s="140">
        <v>0</v>
      </c>
      <c r="F77" s="138" t="str">
        <f t="shared" si="35"/>
        <v>N/A</v>
      </c>
      <c r="G77" s="140">
        <v>0</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v>97.457663875999998</v>
      </c>
      <c r="D78" s="138" t="str">
        <f t="shared" si="34"/>
        <v>N/A</v>
      </c>
      <c r="E78" s="140">
        <v>97.903186328000004</v>
      </c>
      <c r="F78" s="138" t="str">
        <f t="shared" si="35"/>
        <v>N/A</v>
      </c>
      <c r="G78" s="140">
        <v>96.313677944000005</v>
      </c>
      <c r="H78" s="138" t="str">
        <f t="shared" si="36"/>
        <v>N/A</v>
      </c>
      <c r="I78" s="132">
        <v>0.45710000000000001</v>
      </c>
      <c r="J78" s="132">
        <v>-1.62</v>
      </c>
      <c r="K78" s="133" t="s">
        <v>732</v>
      </c>
      <c r="L78" s="134" t="str">
        <f t="shared" si="37"/>
        <v>Yes</v>
      </c>
    </row>
    <row r="79" spans="1:12" x14ac:dyDescent="0.2">
      <c r="A79" s="45" t="s">
        <v>202</v>
      </c>
      <c r="B79" s="136" t="s">
        <v>217</v>
      </c>
      <c r="C79" s="140">
        <v>0</v>
      </c>
      <c r="D79" s="138" t="str">
        <f t="shared" si="34"/>
        <v>N/A</v>
      </c>
      <c r="E79" s="140">
        <v>0</v>
      </c>
      <c r="F79" s="138" t="str">
        <f t="shared" si="35"/>
        <v>N/A</v>
      </c>
      <c r="G79" s="140">
        <v>0</v>
      </c>
      <c r="H79" s="138" t="str">
        <f t="shared" si="36"/>
        <v>N/A</v>
      </c>
      <c r="I79" s="132" t="s">
        <v>1743</v>
      </c>
      <c r="J79" s="132" t="s">
        <v>1743</v>
      </c>
      <c r="K79" s="133" t="s">
        <v>732</v>
      </c>
      <c r="L79" s="134" t="str">
        <f t="shared" si="37"/>
        <v>N/A</v>
      </c>
    </row>
    <row r="80" spans="1:12" x14ac:dyDescent="0.2">
      <c r="A80" s="45" t="s">
        <v>203</v>
      </c>
      <c r="B80" s="136" t="s">
        <v>217</v>
      </c>
      <c r="C80" s="140">
        <v>0</v>
      </c>
      <c r="D80" s="138" t="str">
        <f t="shared" si="34"/>
        <v>N/A</v>
      </c>
      <c r="E80" s="140">
        <v>0</v>
      </c>
      <c r="F80" s="138" t="str">
        <f t="shared" si="35"/>
        <v>N/A</v>
      </c>
      <c r="G80" s="140">
        <v>0</v>
      </c>
      <c r="H80" s="138" t="str">
        <f t="shared" si="36"/>
        <v>N/A</v>
      </c>
      <c r="I80" s="132" t="s">
        <v>1743</v>
      </c>
      <c r="J80" s="132" t="s">
        <v>1743</v>
      </c>
      <c r="K80" s="133" t="s">
        <v>732</v>
      </c>
      <c r="L80" s="134" t="str">
        <f t="shared" si="37"/>
        <v>N/A</v>
      </c>
    </row>
    <row r="81" spans="1:12" x14ac:dyDescent="0.2">
      <c r="A81" s="45" t="s">
        <v>204</v>
      </c>
      <c r="B81" s="135" t="s">
        <v>217</v>
      </c>
      <c r="C81" s="140">
        <v>97.247706421999993</v>
      </c>
      <c r="D81" s="138" t="str">
        <f t="shared" si="34"/>
        <v>N/A</v>
      </c>
      <c r="E81" s="140">
        <v>98.751337852000006</v>
      </c>
      <c r="F81" s="138" t="str">
        <f t="shared" si="35"/>
        <v>N/A</v>
      </c>
      <c r="G81" s="140">
        <v>96.843615494999995</v>
      </c>
      <c r="H81" s="138" t="str">
        <f t="shared" si="36"/>
        <v>N/A</v>
      </c>
      <c r="I81" s="132">
        <v>1.546</v>
      </c>
      <c r="J81" s="132">
        <v>-1.93</v>
      </c>
      <c r="K81" s="135" t="s">
        <v>732</v>
      </c>
      <c r="L81" s="134" t="str">
        <f t="shared" si="37"/>
        <v>Yes</v>
      </c>
    </row>
    <row r="82" spans="1:12" x14ac:dyDescent="0.2">
      <c r="A82" s="45" t="s">
        <v>73</v>
      </c>
      <c r="B82" s="136" t="s">
        <v>217</v>
      </c>
      <c r="C82" s="149">
        <v>949612</v>
      </c>
      <c r="D82" s="138" t="str">
        <f t="shared" si="34"/>
        <v>N/A</v>
      </c>
      <c r="E82" s="149">
        <v>987222</v>
      </c>
      <c r="F82" s="138" t="str">
        <f t="shared" si="35"/>
        <v>N/A</v>
      </c>
      <c r="G82" s="149">
        <v>1045233</v>
      </c>
      <c r="H82" s="138" t="str">
        <f t="shared" si="36"/>
        <v>N/A</v>
      </c>
      <c r="I82" s="132">
        <v>3.9609999999999999</v>
      </c>
      <c r="J82" s="132">
        <v>5.8760000000000003</v>
      </c>
      <c r="K82" s="133" t="s">
        <v>732</v>
      </c>
      <c r="L82" s="134" t="str">
        <f t="shared" si="20"/>
        <v>Yes</v>
      </c>
    </row>
    <row r="83" spans="1:12" x14ac:dyDescent="0.2">
      <c r="A83" s="45" t="s">
        <v>1255</v>
      </c>
      <c r="B83" s="136" t="s">
        <v>217</v>
      </c>
      <c r="C83" s="150">
        <v>0</v>
      </c>
      <c r="D83" s="138" t="str">
        <f t="shared" si="34"/>
        <v>N/A</v>
      </c>
      <c r="E83" s="150">
        <v>0</v>
      </c>
      <c r="F83" s="138" t="str">
        <f t="shared" si="35"/>
        <v>N/A</v>
      </c>
      <c r="G83" s="150">
        <v>0</v>
      </c>
      <c r="H83" s="138" t="str">
        <f t="shared" si="36"/>
        <v>N/A</v>
      </c>
      <c r="I83" s="132" t="s">
        <v>1743</v>
      </c>
      <c r="J83" s="132" t="s">
        <v>1743</v>
      </c>
      <c r="K83" s="133" t="s">
        <v>732</v>
      </c>
      <c r="L83" s="134" t="str">
        <f t="shared" si="20"/>
        <v>N/A</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72.706958209999996</v>
      </c>
      <c r="D86" s="138" t="str">
        <f t="shared" si="34"/>
        <v>N/A</v>
      </c>
      <c r="E86" s="150">
        <v>73.741974956000007</v>
      </c>
      <c r="F86" s="138" t="str">
        <f t="shared" si="35"/>
        <v>N/A</v>
      </c>
      <c r="G86" s="150">
        <v>71.932478212999996</v>
      </c>
      <c r="H86" s="138" t="str">
        <f t="shared" si="36"/>
        <v>N/A</v>
      </c>
      <c r="I86" s="132">
        <v>1.4239999999999999</v>
      </c>
      <c r="J86" s="132">
        <v>-2.4500000000000002</v>
      </c>
      <c r="K86" s="133" t="s">
        <v>732</v>
      </c>
      <c r="L86" s="134" t="str">
        <f t="shared" si="20"/>
        <v>Yes</v>
      </c>
    </row>
    <row r="87" spans="1:12" x14ac:dyDescent="0.2">
      <c r="A87" s="45" t="s">
        <v>1259</v>
      </c>
      <c r="B87" s="136" t="s">
        <v>217</v>
      </c>
      <c r="C87" s="150">
        <v>5.6865329999999997E-3</v>
      </c>
      <c r="D87" s="138" t="str">
        <f t="shared" si="34"/>
        <v>N/A</v>
      </c>
      <c r="E87" s="150">
        <v>1.2054026299999999E-2</v>
      </c>
      <c r="F87" s="138" t="str">
        <f t="shared" si="35"/>
        <v>N/A</v>
      </c>
      <c r="G87" s="150">
        <v>1.9708524299999999E-2</v>
      </c>
      <c r="H87" s="138" t="str">
        <f t="shared" si="36"/>
        <v>N/A</v>
      </c>
      <c r="I87" s="132">
        <v>112</v>
      </c>
      <c r="J87" s="132">
        <v>63.5</v>
      </c>
      <c r="K87" s="133" t="s">
        <v>732</v>
      </c>
      <c r="L87" s="134" t="str">
        <f t="shared" si="20"/>
        <v>No</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27.287355257000002</v>
      </c>
      <c r="D98" s="138" t="str">
        <f t="shared" si="34"/>
        <v>N/A</v>
      </c>
      <c r="E98" s="150">
        <v>26.245971017999999</v>
      </c>
      <c r="F98" s="138" t="str">
        <f t="shared" si="35"/>
        <v>N/A</v>
      </c>
      <c r="G98" s="150">
        <v>28.047813262999998</v>
      </c>
      <c r="H98" s="138" t="str">
        <f t="shared" si="36"/>
        <v>N/A</v>
      </c>
      <c r="I98" s="132">
        <v>-3.82</v>
      </c>
      <c r="J98" s="132">
        <v>6.8650000000000002</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26315596</v>
      </c>
      <c r="D100" s="138" t="str">
        <f>IF($B100="N/A","N/A",IF(C100&gt;10,"No",IF(C100&lt;-10,"No","Yes")))</f>
        <v>N/A</v>
      </c>
      <c r="E100" s="137">
        <v>30313942</v>
      </c>
      <c r="F100" s="138" t="str">
        <f>IF($B100="N/A","N/A",IF(E100&gt;10,"No",IF(E100&lt;-10,"No","Yes")))</f>
        <v>N/A</v>
      </c>
      <c r="G100" s="137">
        <v>34364703</v>
      </c>
      <c r="H100" s="138" t="str">
        <f>IF($B100="N/A","N/A",IF(G100&gt;10,"No",IF(G100&lt;-10,"No","Yes")))</f>
        <v>N/A</v>
      </c>
      <c r="I100" s="132">
        <v>15.19</v>
      </c>
      <c r="J100" s="132">
        <v>13.36</v>
      </c>
      <c r="K100" s="133" t="s">
        <v>732</v>
      </c>
      <c r="L100" s="134" t="str">
        <f t="shared" ref="L100:L111" si="38">IF(J100="Div by 0", "N/A", IF(K100="N/A","N/A", IF(J100&gt;VALUE(MID(K100,1,2)), "No", IF(J100&lt;-1*VALUE(MID(K100,1,2)), "No", "Yes"))))</f>
        <v>Yes</v>
      </c>
    </row>
    <row r="101" spans="1:12" x14ac:dyDescent="0.2">
      <c r="A101" s="45" t="s">
        <v>455</v>
      </c>
      <c r="B101" s="136" t="s">
        <v>217</v>
      </c>
      <c r="C101" s="137">
        <v>2274902</v>
      </c>
      <c r="D101" s="138" t="str">
        <f>IF($B101="N/A","N/A",IF(C101&gt;10,"No",IF(C101&lt;-10,"No","Yes")))</f>
        <v>N/A</v>
      </c>
      <c r="E101" s="137">
        <v>4876669</v>
      </c>
      <c r="F101" s="138" t="str">
        <f>IF($B101="N/A","N/A",IF(E101&gt;10,"No",IF(E101&lt;-10,"No","Yes")))</f>
        <v>N/A</v>
      </c>
      <c r="G101" s="137">
        <v>8198502</v>
      </c>
      <c r="H101" s="138" t="str">
        <f>IF($B101="N/A","N/A",IF(G101&gt;10,"No",IF(G101&lt;-10,"No","Yes")))</f>
        <v>N/A</v>
      </c>
      <c r="I101" s="132">
        <v>114.4</v>
      </c>
      <c r="J101" s="132">
        <v>68.12</v>
      </c>
      <c r="K101" s="133" t="s">
        <v>732</v>
      </c>
      <c r="L101" s="134" t="str">
        <f t="shared" si="38"/>
        <v>No</v>
      </c>
    </row>
    <row r="102" spans="1:12" x14ac:dyDescent="0.2">
      <c r="A102" s="45" t="s">
        <v>456</v>
      </c>
      <c r="B102" s="136" t="s">
        <v>217</v>
      </c>
      <c r="C102" s="137">
        <v>0</v>
      </c>
      <c r="D102" s="138" t="str">
        <f>IF($B102="N/A","N/A",IF(C102&gt;10,"No",IF(C102&lt;-10,"No","Yes")))</f>
        <v>N/A</v>
      </c>
      <c r="E102" s="137">
        <v>0</v>
      </c>
      <c r="F102" s="138" t="str">
        <f>IF($B102="N/A","N/A",IF(E102&gt;10,"No",IF(E102&lt;-10,"No","Yes")))</f>
        <v>N/A</v>
      </c>
      <c r="G102" s="137">
        <v>0</v>
      </c>
      <c r="H102" s="138" t="str">
        <f>IF($B102="N/A","N/A",IF(G102&gt;10,"No",IF(G102&lt;-10,"No","Yes")))</f>
        <v>N/A</v>
      </c>
      <c r="I102" s="132" t="s">
        <v>1743</v>
      </c>
      <c r="J102" s="132" t="s">
        <v>1743</v>
      </c>
      <c r="K102" s="133" t="s">
        <v>732</v>
      </c>
      <c r="L102" s="134" t="str">
        <f t="shared" si="38"/>
        <v>N/A</v>
      </c>
    </row>
    <row r="103" spans="1:12" x14ac:dyDescent="0.2">
      <c r="A103" s="45" t="s">
        <v>457</v>
      </c>
      <c r="B103" s="136" t="s">
        <v>217</v>
      </c>
      <c r="C103" s="137">
        <v>24040694</v>
      </c>
      <c r="D103" s="138" t="str">
        <f>IF($B103="N/A","N/A",IF(C103&gt;10,"No",IF(C103&lt;-10,"No","Yes")))</f>
        <v>N/A</v>
      </c>
      <c r="E103" s="137">
        <v>25437273</v>
      </c>
      <c r="F103" s="138" t="str">
        <f>IF($B103="N/A","N/A",IF(E103&gt;10,"No",IF(E103&lt;-10,"No","Yes")))</f>
        <v>N/A</v>
      </c>
      <c r="G103" s="137">
        <v>26166201</v>
      </c>
      <c r="H103" s="138" t="str">
        <f>IF($B103="N/A","N/A",IF(G103&gt;10,"No",IF(G103&lt;-10,"No","Yes")))</f>
        <v>N/A</v>
      </c>
      <c r="I103" s="132">
        <v>5.8090000000000002</v>
      </c>
      <c r="J103" s="132">
        <v>2.8660000000000001</v>
      </c>
      <c r="K103" s="133" t="s">
        <v>732</v>
      </c>
      <c r="L103" s="134" t="str">
        <f t="shared" si="38"/>
        <v>Yes</v>
      </c>
    </row>
    <row r="104" spans="1:12" x14ac:dyDescent="0.2">
      <c r="A104" s="45" t="s">
        <v>108</v>
      </c>
      <c r="B104" s="154" t="s">
        <v>299</v>
      </c>
      <c r="C104" s="150">
        <v>0.96551071499999996</v>
      </c>
      <c r="D104" s="138" t="str">
        <f>IF($B104="N/A","N/A",IF(C104&gt;2,"No",IF(C104&lt;0.9,"No","Yes")))</f>
        <v>Yes</v>
      </c>
      <c r="E104" s="150">
        <v>0.97348799450000001</v>
      </c>
      <c r="F104" s="138" t="str">
        <f>IF($B104="N/A","N/A",IF(E104&gt;2,"No",IF(E104&lt;0.9,"No","Yes")))</f>
        <v>Yes</v>
      </c>
      <c r="G104" s="150">
        <v>0.96675848310000001</v>
      </c>
      <c r="H104" s="138" t="str">
        <f>IF($B104="N/A","N/A",IF(G104&gt;2,"No",IF(G104&lt;0.9,"No","Yes")))</f>
        <v>Yes</v>
      </c>
      <c r="I104" s="132">
        <v>0.82620000000000005</v>
      </c>
      <c r="J104" s="132">
        <v>-0.69099999999999995</v>
      </c>
      <c r="K104" s="133" t="s">
        <v>732</v>
      </c>
      <c r="L104" s="134" t="str">
        <f t="shared" si="38"/>
        <v>Yes</v>
      </c>
    </row>
    <row r="105" spans="1:12" x14ac:dyDescent="0.2">
      <c r="A105" s="45" t="s">
        <v>458</v>
      </c>
      <c r="B105" s="154" t="s">
        <v>299</v>
      </c>
      <c r="C105" s="150">
        <v>0.98516320469999996</v>
      </c>
      <c r="D105" s="138" t="str">
        <f>IF($B105="N/A","N/A",IF(C105&gt;2,"No",IF(C105&lt;0.9,"No","Yes")))</f>
        <v>Yes</v>
      </c>
      <c r="E105" s="150">
        <v>0.99110198490000001</v>
      </c>
      <c r="F105" s="138" t="str">
        <f>IF($B105="N/A","N/A",IF(E105&gt;2,"No",IF(E105&lt;0.9,"No","Yes")))</f>
        <v>Yes</v>
      </c>
      <c r="G105" s="150">
        <v>0.99757869249999997</v>
      </c>
      <c r="H105" s="138" t="str">
        <f>IF($B105="N/A","N/A",IF(G105&gt;2,"No",IF(G105&lt;0.9,"No","Yes")))</f>
        <v>Yes</v>
      </c>
      <c r="I105" s="132">
        <v>0.6028</v>
      </c>
      <c r="J105" s="132">
        <v>0.65349999999999997</v>
      </c>
      <c r="K105" s="133" t="s">
        <v>732</v>
      </c>
      <c r="L105" s="134" t="str">
        <f t="shared" si="38"/>
        <v>Yes</v>
      </c>
    </row>
    <row r="106" spans="1:12" x14ac:dyDescent="0.2">
      <c r="A106" s="45" t="s">
        <v>459</v>
      </c>
      <c r="B106" s="154" t="s">
        <v>299</v>
      </c>
      <c r="C106" s="150" t="s">
        <v>1743</v>
      </c>
      <c r="D106" s="138" t="str">
        <f>IF($B106="N/A","N/A",IF(C106&gt;2,"No",IF(C106&lt;0.9,"No","Yes")))</f>
        <v>No</v>
      </c>
      <c r="E106" s="150" t="s">
        <v>1743</v>
      </c>
      <c r="F106" s="138" t="str">
        <f>IF($B106="N/A","N/A",IF(E106&gt;2,"No",IF(E106&lt;0.9,"No","Yes")))</f>
        <v>No</v>
      </c>
      <c r="G106" s="150" t="s">
        <v>1743</v>
      </c>
      <c r="H106" s="138" t="str">
        <f>IF($B106="N/A","N/A",IF(G106&gt;2,"No",IF(G106&lt;0.9,"No","Yes")))</f>
        <v>No</v>
      </c>
      <c r="I106" s="132" t="s">
        <v>1743</v>
      </c>
      <c r="J106" s="132" t="s">
        <v>1743</v>
      </c>
      <c r="K106" s="133" t="s">
        <v>732</v>
      </c>
      <c r="L106" s="134" t="str">
        <f t="shared" si="38"/>
        <v>N/A</v>
      </c>
    </row>
    <row r="107" spans="1:12" x14ac:dyDescent="0.2">
      <c r="A107" s="45" t="s">
        <v>460</v>
      </c>
      <c r="B107" s="154" t="s">
        <v>299</v>
      </c>
      <c r="C107" s="150">
        <v>0.96550911910000004</v>
      </c>
      <c r="D107" s="138" t="str">
        <f>IF($B107="N/A","N/A",IF(C107&gt;2,"No",IF(C107&lt;0.9,"No","Yes")))</f>
        <v>Yes</v>
      </c>
      <c r="E107" s="150">
        <v>0.97348503860000002</v>
      </c>
      <c r="F107" s="138" t="str">
        <f>IF($B107="N/A","N/A",IF(E107&gt;2,"No",IF(E107&lt;0.9,"No","Yes")))</f>
        <v>Yes</v>
      </c>
      <c r="G107" s="150">
        <v>0.96675001800000004</v>
      </c>
      <c r="H107" s="138" t="str">
        <f>IF($B107="N/A","N/A",IF(G107&gt;2,"No",IF(G107&lt;0.9,"No","Yes")))</f>
        <v>Yes</v>
      </c>
      <c r="I107" s="132">
        <v>0.82609999999999995</v>
      </c>
      <c r="J107" s="132">
        <v>-0.69199999999999995</v>
      </c>
      <c r="K107" s="133" t="s">
        <v>732</v>
      </c>
      <c r="L107" s="134" t="str">
        <f t="shared" si="38"/>
        <v>Yes</v>
      </c>
    </row>
    <row r="108" spans="1:12" x14ac:dyDescent="0.2">
      <c r="A108" s="45" t="s">
        <v>1272</v>
      </c>
      <c r="B108" s="136" t="s">
        <v>217</v>
      </c>
      <c r="C108" s="137">
        <v>3.1703551103000001</v>
      </c>
      <c r="D108" s="138" t="str">
        <f>IF($B108="N/A","N/A",IF(C108&gt;10,"No",IF(C108&lt;-10,"No","Yes")))</f>
        <v>N/A</v>
      </c>
      <c r="E108" s="137">
        <v>3.4814095543999999</v>
      </c>
      <c r="F108" s="138" t="str">
        <f>IF($B108="N/A","N/A",IF(E108&gt;10,"No",IF(E108&lt;-10,"No","Yes")))</f>
        <v>N/A</v>
      </c>
      <c r="G108" s="137">
        <v>3.8079224752999998</v>
      </c>
      <c r="H108" s="138" t="str">
        <f>IF($B108="N/A","N/A",IF(G108&gt;10,"No",IF(G108&lt;-10,"No","Yes")))</f>
        <v>N/A</v>
      </c>
      <c r="I108" s="132">
        <v>9.8109999999999999</v>
      </c>
      <c r="J108" s="132">
        <v>9.3789999999999996</v>
      </c>
      <c r="K108" s="133" t="s">
        <v>732</v>
      </c>
      <c r="L108" s="134" t="str">
        <f t="shared" si="38"/>
        <v>Yes</v>
      </c>
    </row>
    <row r="109" spans="1:12" x14ac:dyDescent="0.2">
      <c r="A109" s="45" t="s">
        <v>1273</v>
      </c>
      <c r="B109" s="136" t="s">
        <v>217</v>
      </c>
      <c r="C109" s="137">
        <v>3375.2255193000001</v>
      </c>
      <c r="D109" s="138" t="str">
        <f>IF($B109="N/A","N/A",IF(C109&gt;10,"No",IF(C109&lt;-10,"No","Yes")))</f>
        <v>N/A</v>
      </c>
      <c r="E109" s="137">
        <v>3337.8980151000001</v>
      </c>
      <c r="F109" s="138" t="str">
        <f>IF($B109="N/A","N/A",IF(E109&gt;10,"No",IF(E109&lt;-10,"No","Yes")))</f>
        <v>N/A</v>
      </c>
      <c r="G109" s="137">
        <v>3308.5157385000002</v>
      </c>
      <c r="H109" s="138" t="str">
        <f>IF($B109="N/A","N/A",IF(G109&gt;10,"No",IF(G109&lt;-10,"No","Yes")))</f>
        <v>N/A</v>
      </c>
      <c r="I109" s="132">
        <v>-1.1100000000000001</v>
      </c>
      <c r="J109" s="132">
        <v>-0.88</v>
      </c>
      <c r="K109" s="133" t="s">
        <v>732</v>
      </c>
      <c r="L109" s="134" t="str">
        <f t="shared" si="38"/>
        <v>Yes</v>
      </c>
    </row>
    <row r="110" spans="1:12" x14ac:dyDescent="0.2">
      <c r="A110" s="45" t="s">
        <v>1274</v>
      </c>
      <c r="B110" s="136" t="s">
        <v>217</v>
      </c>
      <c r="C110" s="137" t="s">
        <v>1743</v>
      </c>
      <c r="D110" s="138" t="str">
        <f>IF($B110="N/A","N/A",IF(C110&gt;10,"No",IF(C110&lt;-10,"No","Yes")))</f>
        <v>N/A</v>
      </c>
      <c r="E110" s="137" t="s">
        <v>1743</v>
      </c>
      <c r="F110" s="138" t="str">
        <f>IF($B110="N/A","N/A",IF(E110&gt;10,"No",IF(E110&lt;-10,"No","Yes")))</f>
        <v>N/A</v>
      </c>
      <c r="G110" s="137" t="s">
        <v>1743</v>
      </c>
      <c r="H110" s="138" t="str">
        <f>IF($B110="N/A","N/A",IF(G110&gt;10,"No",IF(G110&lt;-10,"No","Yes")))</f>
        <v>N/A</v>
      </c>
      <c r="I110" s="132" t="s">
        <v>1743</v>
      </c>
      <c r="J110" s="132" t="s">
        <v>1743</v>
      </c>
      <c r="K110" s="133" t="s">
        <v>732</v>
      </c>
      <c r="L110" s="134" t="str">
        <f t="shared" si="38"/>
        <v>N/A</v>
      </c>
    </row>
    <row r="111" spans="1:12" x14ac:dyDescent="0.2">
      <c r="A111" s="45" t="s">
        <v>1275</v>
      </c>
      <c r="B111" s="136" t="s">
        <v>217</v>
      </c>
      <c r="C111" s="137">
        <v>2.8965228992999998</v>
      </c>
      <c r="D111" s="138" t="str">
        <f>IF($B111="N/A","N/A",IF(C111&gt;10,"No",IF(C111&lt;-10,"No","Yes")))</f>
        <v>N/A</v>
      </c>
      <c r="E111" s="137">
        <v>2.9218379687999998</v>
      </c>
      <c r="F111" s="138" t="str">
        <f>IF($B111="N/A","N/A",IF(E111&gt;10,"No",IF(E111&lt;-10,"No","Yes")))</f>
        <v>N/A</v>
      </c>
      <c r="G111" s="137">
        <v>2.9002500539999998</v>
      </c>
      <c r="H111" s="138" t="str">
        <f>IF($B111="N/A","N/A",IF(G111&gt;10,"No",IF(G111&lt;-10,"No","Yes")))</f>
        <v>N/A</v>
      </c>
      <c r="I111" s="132">
        <v>0.874</v>
      </c>
      <c r="J111" s="132">
        <v>-0.73899999999999999</v>
      </c>
      <c r="K111" s="133" t="s">
        <v>732</v>
      </c>
      <c r="L111" s="134" t="str">
        <f t="shared" si="38"/>
        <v>Yes</v>
      </c>
    </row>
    <row r="112" spans="1:12" x14ac:dyDescent="0.2">
      <c r="A112" s="45" t="s">
        <v>329</v>
      </c>
      <c r="B112" s="135" t="s">
        <v>300</v>
      </c>
      <c r="C112" s="150">
        <v>99.476806249999996</v>
      </c>
      <c r="D112" s="138" t="str">
        <f>IF(OR($B112="N/A",$C112="N/A"),"N/A",IF(C112&gt;98,"Yes","No"))</f>
        <v>Yes</v>
      </c>
      <c r="E112" s="150">
        <v>99.644401091999995</v>
      </c>
      <c r="F112" s="138" t="str">
        <f>IF(OR($B112="N/A",$E112="N/A"),"N/A",IF(E112&gt;98,"Yes","No"))</f>
        <v>Yes</v>
      </c>
      <c r="G112" s="150">
        <v>99.565623556999995</v>
      </c>
      <c r="H112" s="138" t="str">
        <f t="shared" ref="H112:H115" si="39">IF($B112="N/A","N/A",IF(G112&gt;98,"Yes","No"))</f>
        <v>Yes</v>
      </c>
      <c r="I112" s="132">
        <v>0.16850000000000001</v>
      </c>
      <c r="J112" s="132">
        <v>-7.9000000000000001E-2</v>
      </c>
      <c r="K112" s="133" t="s">
        <v>732</v>
      </c>
      <c r="L112" s="134" t="str">
        <f>IF(J112="Div by 0", "N/A", IF(OR(J112="N/A",K112="N/A"),"N/A", IF(J112&gt;VALUE(MID(K112,1,2)), "No", IF(J112&lt;-1*VALUE(MID(K112,1,2)), "No", "Yes"))))</f>
        <v>Yes</v>
      </c>
    </row>
    <row r="113" spans="1:12" x14ac:dyDescent="0.2">
      <c r="A113" s="45" t="s">
        <v>461</v>
      </c>
      <c r="B113" s="135" t="s">
        <v>300</v>
      </c>
      <c r="C113" s="150">
        <v>100</v>
      </c>
      <c r="D113" s="138" t="str">
        <f t="shared" ref="D113:D115" si="40">IF(OR($B113="N/A",$C113="N/A"),"N/A",IF(C113&gt;98,"Yes","No"))</f>
        <v>Yes</v>
      </c>
      <c r="E113" s="150">
        <v>98.888888889</v>
      </c>
      <c r="F113" s="138" t="str">
        <f t="shared" ref="F113:F115" si="41">IF(OR($B113="N/A",$E113="N/A"),"N/A",IF(E113&gt;98,"Yes","No"))</f>
        <v>Yes</v>
      </c>
      <c r="G113" s="150">
        <v>100</v>
      </c>
      <c r="H113" s="138" t="str">
        <f t="shared" si="39"/>
        <v>Yes</v>
      </c>
      <c r="I113" s="132">
        <v>-1.1100000000000001</v>
      </c>
      <c r="J113" s="132">
        <v>1.1240000000000001</v>
      </c>
      <c r="K113" s="133" t="s">
        <v>732</v>
      </c>
      <c r="L113" s="134" t="str">
        <f t="shared" ref="L113:L115" si="42">IF(J113="Div by 0", "N/A", IF(OR(J113="N/A",K113="N/A"),"N/A", IF(J113&gt;VALUE(MID(K113,1,2)), "No", IF(J113&lt;-1*VALUE(MID(K113,1,2)), "No", "Yes"))))</f>
        <v>Yes</v>
      </c>
    </row>
    <row r="114" spans="1:12" x14ac:dyDescent="0.2">
      <c r="A114" s="45" t="s">
        <v>462</v>
      </c>
      <c r="B114" s="135" t="s">
        <v>300</v>
      </c>
      <c r="C114" s="150" t="s">
        <v>1743</v>
      </c>
      <c r="D114" s="138" t="str">
        <f t="shared" si="40"/>
        <v>Yes</v>
      </c>
      <c r="E114" s="150" t="s">
        <v>1743</v>
      </c>
      <c r="F114" s="138" t="str">
        <f t="shared" si="41"/>
        <v>Yes</v>
      </c>
      <c r="G114" s="150" t="s">
        <v>1743</v>
      </c>
      <c r="H114" s="138" t="str">
        <f t="shared" si="39"/>
        <v>Yes</v>
      </c>
      <c r="I114" s="132" t="s">
        <v>1743</v>
      </c>
      <c r="J114" s="132" t="s">
        <v>1743</v>
      </c>
      <c r="K114" s="133" t="s">
        <v>732</v>
      </c>
      <c r="L114" s="134" t="str">
        <f t="shared" si="42"/>
        <v>N/A</v>
      </c>
    </row>
    <row r="115" spans="1:12" x14ac:dyDescent="0.2">
      <c r="A115" s="45" t="s">
        <v>463</v>
      </c>
      <c r="B115" s="135" t="s">
        <v>300</v>
      </c>
      <c r="C115" s="150">
        <v>99.476749123000005</v>
      </c>
      <c r="D115" s="138" t="str">
        <f t="shared" si="40"/>
        <v>Yes</v>
      </c>
      <c r="E115" s="150">
        <v>99.644444237000002</v>
      </c>
      <c r="F115" s="138" t="str">
        <f t="shared" si="41"/>
        <v>Yes</v>
      </c>
      <c r="G115" s="150">
        <v>99.565487919000006</v>
      </c>
      <c r="H115" s="138" t="str">
        <f t="shared" si="39"/>
        <v>Yes</v>
      </c>
      <c r="I115" s="132">
        <v>0.1686</v>
      </c>
      <c r="J115" s="132">
        <v>-7.9000000000000001E-2</v>
      </c>
      <c r="K115" s="133" t="s">
        <v>732</v>
      </c>
      <c r="L115" s="134" t="str">
        <f t="shared" si="42"/>
        <v>Yes</v>
      </c>
    </row>
    <row r="116" spans="1:12" x14ac:dyDescent="0.2">
      <c r="A116" s="3" t="s">
        <v>464</v>
      </c>
      <c r="B116" s="135" t="s">
        <v>217</v>
      </c>
      <c r="C116" s="155">
        <v>91</v>
      </c>
      <c r="D116" s="138" t="str">
        <f>IF($B116="N/A","N/A",IF(C116&gt;10,"No",IF(C116&lt;-10,"No","Yes")))</f>
        <v>N/A</v>
      </c>
      <c r="E116" s="155">
        <v>180</v>
      </c>
      <c r="F116" s="138" t="str">
        <f>IF($B116="N/A","N/A",IF(E116&gt;10,"No",IF(E116&lt;-10,"No","Yes")))</f>
        <v>N/A</v>
      </c>
      <c r="G116" s="155">
        <v>276</v>
      </c>
      <c r="H116" s="138" t="str">
        <f>IF($B116="N/A","N/A",IF(G116&gt;10,"No",IF(G116&lt;-10,"No","Yes")))</f>
        <v>N/A</v>
      </c>
      <c r="I116" s="132">
        <v>97.8</v>
      </c>
      <c r="J116" s="132">
        <v>53.33</v>
      </c>
      <c r="K116" s="135" t="s">
        <v>732</v>
      </c>
      <c r="L116" s="134" t="str">
        <f>IF(J116="Div by 0", "N/A", IF(OR(J116="N/A",K116="N/A"),"N/A", IF(J116&gt;VALUE(MID(K116,1,2)), "No", IF(J116&lt;-1*VALUE(MID(K116,1,2)), "No", "Yes"))))</f>
        <v>No</v>
      </c>
    </row>
    <row r="117" spans="1:12" x14ac:dyDescent="0.2">
      <c r="A117" s="3" t="s">
        <v>215</v>
      </c>
      <c r="B117" s="135" t="s">
        <v>217</v>
      </c>
      <c r="C117" s="150">
        <v>0</v>
      </c>
      <c r="D117" s="138" t="str">
        <f>IF($B117="N/A","N/A",IF(C117&gt;10,"No",IF(C117&lt;-10,"No","Yes")))</f>
        <v>N/A</v>
      </c>
      <c r="E117" s="150">
        <v>0</v>
      </c>
      <c r="F117" s="138" t="str">
        <f>IF($B117="N/A","N/A",IF(E117&gt;10,"No",IF(E117&lt;-10,"No","Yes")))</f>
        <v>N/A</v>
      </c>
      <c r="G117" s="150">
        <v>0</v>
      </c>
      <c r="H117" s="138" t="str">
        <f>IF($B117="N/A","N/A",IF(G117&gt;10,"No",IF(G117&lt;-10,"No","Yes")))</f>
        <v>N/A</v>
      </c>
      <c r="I117" s="132" t="s">
        <v>1743</v>
      </c>
      <c r="J117" s="132" t="s">
        <v>1743</v>
      </c>
      <c r="K117" s="135" t="s">
        <v>732</v>
      </c>
      <c r="L117" s="134" t="str">
        <f>IF(J117="Div by 0", "N/A", IF(OR(J117="N/A",K117="N/A"),"N/A", IF(J117&gt;VALUE(MID(K117,1,2)), "No", IF(J117&lt;-1*VALUE(MID(K117,1,2)), "No", "Yes"))))</f>
        <v>N/A</v>
      </c>
    </row>
    <row r="118" spans="1:12" x14ac:dyDescent="0.2">
      <c r="A118" s="4" t="s">
        <v>1630</v>
      </c>
      <c r="B118" s="135" t="s">
        <v>217</v>
      </c>
      <c r="C118" s="131">
        <v>0</v>
      </c>
      <c r="D118" s="130" t="str">
        <f>IF($B118="N/A","N/A",IF(C118&gt;10,"No",IF(C118&lt;-10,"No","Yes")))</f>
        <v>N/A</v>
      </c>
      <c r="E118" s="131">
        <v>0</v>
      </c>
      <c r="F118" s="130" t="str">
        <f>IF($B118="N/A","N/A",IF(E118&gt;10,"No",IF(E118&lt;-10,"No","Yes")))</f>
        <v>N/A</v>
      </c>
      <c r="G118" s="131">
        <v>0</v>
      </c>
      <c r="H118" s="130" t="str">
        <f>IF($B118="N/A","N/A",IF(G118&gt;10,"No",IF(G118&lt;-10,"No","Yes")))</f>
        <v>N/A</v>
      </c>
      <c r="I118" s="139" t="s">
        <v>1743</v>
      </c>
      <c r="J118" s="139" t="s">
        <v>1743</v>
      </c>
      <c r="K118" s="135" t="s">
        <v>732</v>
      </c>
      <c r="L118" s="134" t="str">
        <f>IF(J118="Div by 0", "N/A", IF(K118="N/A","N/A", IF(J118&gt;VALUE(MID(K118,1,2)), "No", IF(J118&lt;-1*VALUE(MID(K118,1,2)), "No", "Yes"))))</f>
        <v>N/A</v>
      </c>
    </row>
    <row r="119" spans="1:12" x14ac:dyDescent="0.2">
      <c r="A119" s="4" t="s">
        <v>1631</v>
      </c>
      <c r="B119" s="135" t="s">
        <v>217</v>
      </c>
      <c r="C119" s="131">
        <v>0</v>
      </c>
      <c r="D119" s="130" t="str">
        <f>IF($B119="N/A","N/A",IF(C119&gt;10,"No",IF(C119&lt;-10,"No","Yes")))</f>
        <v>N/A</v>
      </c>
      <c r="E119" s="131">
        <v>0</v>
      </c>
      <c r="F119" s="130" t="str">
        <f>IF($B119="N/A","N/A",IF(E119&gt;10,"No",IF(E119&lt;-10,"No","Yes")))</f>
        <v>N/A</v>
      </c>
      <c r="G119" s="131">
        <v>0</v>
      </c>
      <c r="H119" s="130" t="str">
        <f>IF($B119="N/A","N/A",IF(G119&gt;10,"No",IF(G119&lt;-10,"No","Yes")))</f>
        <v>N/A</v>
      </c>
      <c r="I119" s="139" t="s">
        <v>1743</v>
      </c>
      <c r="J119" s="139" t="s">
        <v>1743</v>
      </c>
      <c r="K119" s="135" t="s">
        <v>732</v>
      </c>
      <c r="L119" s="134" t="str">
        <f>IF(J119="Div by 0", "N/A", IF(K119="N/A","N/A", IF(J119&gt;VALUE(MID(K119,1,2)), "No", IF(J119&lt;-1*VALUE(MID(K119,1,2)), "No", "Yes"))))</f>
        <v>N/A</v>
      </c>
    </row>
    <row r="120" spans="1:12" x14ac:dyDescent="0.2">
      <c r="A120" s="4" t="s">
        <v>1632</v>
      </c>
      <c r="B120" s="135" t="s">
        <v>217</v>
      </c>
      <c r="C120" s="152">
        <v>0</v>
      </c>
      <c r="D120" s="130" t="str">
        <f>IF($B120="N/A","N/A",IF(C120&gt;10,"No",IF(C120&lt;-10,"No","Yes")))</f>
        <v>N/A</v>
      </c>
      <c r="E120" s="152">
        <v>0</v>
      </c>
      <c r="F120" s="130" t="str">
        <f>IF($B120="N/A","N/A",IF(E120&gt;10,"No",IF(E120&lt;-10,"No","Yes")))</f>
        <v>N/A</v>
      </c>
      <c r="G120" s="152">
        <v>0</v>
      </c>
      <c r="H120" s="130" t="str">
        <f>IF($B120="N/A","N/A",IF(G120&gt;10,"No",IF(G120&lt;-10,"No","Yes")))</f>
        <v>N/A</v>
      </c>
      <c r="I120" s="139" t="s">
        <v>1743</v>
      </c>
      <c r="J120" s="139" t="s">
        <v>1743</v>
      </c>
      <c r="K120" s="135" t="s">
        <v>732</v>
      </c>
      <c r="L120" s="134" t="str">
        <f>IF(J120="Div by 0", "N/A", IF(K120="N/A","N/A", IF(J120&gt;VALUE(MID(K120,1,2)), "No", IF(J120&lt;-1*VALUE(MID(K120,1,2)), "No", "Yes"))))</f>
        <v>N/A</v>
      </c>
    </row>
    <row r="121" spans="1:12" x14ac:dyDescent="0.2">
      <c r="A121" s="4" t="s">
        <v>1633</v>
      </c>
      <c r="B121" s="141" t="s">
        <v>217</v>
      </c>
      <c r="C121" s="152" t="s">
        <v>217</v>
      </c>
      <c r="D121" s="134" t="str">
        <f t="shared" ref="D121:H134" si="43">IF($B121="N/A","N/A",IF(C121&lt;0,"No","Yes"))</f>
        <v>N/A</v>
      </c>
      <c r="E121" s="152">
        <v>0</v>
      </c>
      <c r="F121" s="134" t="str">
        <f t="shared" si="43"/>
        <v>N/A</v>
      </c>
      <c r="G121" s="152">
        <v>0</v>
      </c>
      <c r="H121" s="134" t="str">
        <f t="shared" si="43"/>
        <v>N/A</v>
      </c>
      <c r="I121" s="139" t="s">
        <v>217</v>
      </c>
      <c r="J121" s="139" t="s">
        <v>1743</v>
      </c>
      <c r="K121" s="141" t="s">
        <v>732</v>
      </c>
      <c r="L121" s="134" t="str">
        <f t="shared" ref="L121:L142" si="44">IF(J121="Div by 0", "N/A", IF(OR(J121="N/A",K121="N/A"),"N/A", IF(J121&gt;VALUE(MID(K121,1,2)), "No", IF(J121&lt;-1*VALUE(MID(K121,1,2)), "No", "Yes"))))</f>
        <v>N/A</v>
      </c>
    </row>
    <row r="122" spans="1:12" x14ac:dyDescent="0.2">
      <c r="A122" s="4" t="s">
        <v>1634</v>
      </c>
      <c r="B122" s="141" t="s">
        <v>217</v>
      </c>
      <c r="C122" s="152" t="s">
        <v>217</v>
      </c>
      <c r="D122" s="134" t="str">
        <f t="shared" si="43"/>
        <v>N/A</v>
      </c>
      <c r="E122" s="152">
        <v>0</v>
      </c>
      <c r="F122" s="134" t="str">
        <f t="shared" si="43"/>
        <v>N/A</v>
      </c>
      <c r="G122" s="152">
        <v>0</v>
      </c>
      <c r="H122" s="134" t="str">
        <f t="shared" si="43"/>
        <v>N/A</v>
      </c>
      <c r="I122" s="139" t="s">
        <v>217</v>
      </c>
      <c r="J122" s="139" t="s">
        <v>1743</v>
      </c>
      <c r="K122" s="141" t="s">
        <v>732</v>
      </c>
      <c r="L122" s="134" t="str">
        <f t="shared" si="44"/>
        <v>N/A</v>
      </c>
    </row>
    <row r="123" spans="1:12" x14ac:dyDescent="0.2">
      <c r="A123" s="4" t="s">
        <v>1635</v>
      </c>
      <c r="B123" s="141" t="s">
        <v>217</v>
      </c>
      <c r="C123" s="152" t="s">
        <v>217</v>
      </c>
      <c r="D123" s="134" t="str">
        <f t="shared" si="43"/>
        <v>N/A</v>
      </c>
      <c r="E123" s="152">
        <v>0</v>
      </c>
      <c r="F123" s="134" t="str">
        <f t="shared" si="43"/>
        <v>N/A</v>
      </c>
      <c r="G123" s="152">
        <v>0</v>
      </c>
      <c r="H123" s="134" t="str">
        <f t="shared" si="43"/>
        <v>N/A</v>
      </c>
      <c r="I123" s="139" t="s">
        <v>217</v>
      </c>
      <c r="J123" s="139" t="s">
        <v>1743</v>
      </c>
      <c r="K123" s="141" t="s">
        <v>732</v>
      </c>
      <c r="L123" s="134" t="str">
        <f t="shared" si="44"/>
        <v>N/A</v>
      </c>
    </row>
    <row r="124" spans="1:12" x14ac:dyDescent="0.2">
      <c r="A124" s="4" t="s">
        <v>1636</v>
      </c>
      <c r="B124" s="141" t="s">
        <v>217</v>
      </c>
      <c r="C124" s="152" t="s">
        <v>217</v>
      </c>
      <c r="D124" s="134" t="str">
        <f t="shared" si="43"/>
        <v>N/A</v>
      </c>
      <c r="E124" s="152">
        <v>0</v>
      </c>
      <c r="F124" s="134" t="str">
        <f t="shared" si="43"/>
        <v>N/A</v>
      </c>
      <c r="G124" s="152">
        <v>0</v>
      </c>
      <c r="H124" s="134" t="str">
        <f t="shared" si="43"/>
        <v>N/A</v>
      </c>
      <c r="I124" s="139" t="s">
        <v>217</v>
      </c>
      <c r="J124" s="139" t="s">
        <v>1743</v>
      </c>
      <c r="K124" s="141" t="s">
        <v>732</v>
      </c>
      <c r="L124" s="134" t="str">
        <f t="shared" si="44"/>
        <v>N/A</v>
      </c>
    </row>
    <row r="125" spans="1:12" x14ac:dyDescent="0.2">
      <c r="A125" s="2" t="s">
        <v>1637</v>
      </c>
      <c r="B125" s="141" t="s">
        <v>217</v>
      </c>
      <c r="C125" s="156" t="s">
        <v>217</v>
      </c>
      <c r="D125" s="134" t="str">
        <f t="shared" si="43"/>
        <v>N/A</v>
      </c>
      <c r="E125" s="156" t="s">
        <v>217</v>
      </c>
      <c r="F125" s="134" t="str">
        <f t="shared" si="43"/>
        <v>N/A</v>
      </c>
      <c r="G125" s="156">
        <v>0</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0</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0</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0</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0</v>
      </c>
      <c r="H129" s="134" t="str">
        <f t="shared" si="43"/>
        <v>N/A</v>
      </c>
      <c r="I129" s="132" t="s">
        <v>217</v>
      </c>
      <c r="J129" s="132" t="s">
        <v>217</v>
      </c>
      <c r="K129" s="141" t="s">
        <v>732</v>
      </c>
      <c r="L129" s="134" t="str">
        <f t="shared" si="45"/>
        <v>N/A</v>
      </c>
    </row>
    <row r="130" spans="1:12" ht="25.5" x14ac:dyDescent="0.2">
      <c r="A130" s="2" t="s">
        <v>1642</v>
      </c>
      <c r="B130" s="141" t="s">
        <v>217</v>
      </c>
      <c r="C130" s="156" t="s">
        <v>1743</v>
      </c>
      <c r="D130" s="134" t="str">
        <f t="shared" si="43"/>
        <v>N/A</v>
      </c>
      <c r="E130" s="156" t="s">
        <v>1743</v>
      </c>
      <c r="F130" s="134" t="str">
        <f t="shared" si="43"/>
        <v>N/A</v>
      </c>
      <c r="G130" s="156" t="s">
        <v>1743</v>
      </c>
      <c r="H130" s="134" t="str">
        <f t="shared" si="43"/>
        <v>N/A</v>
      </c>
      <c r="I130" s="132" t="s">
        <v>1743</v>
      </c>
      <c r="J130" s="132" t="s">
        <v>1743</v>
      </c>
      <c r="K130" s="135" t="s">
        <v>732</v>
      </c>
      <c r="L130" s="134" t="str">
        <f>IF(J130="Div by 0", "N/A", IF(OR(J130="N/A",K130="N/A"),"N/A", IF(J130&gt;VALUE(MID(K130,1,2)), "No", IF(J130&lt;-1*VALUE(MID(K130,1,2)), "No", "Yes"))))</f>
        <v>N/A</v>
      </c>
    </row>
    <row r="131" spans="1:12" ht="25.5" x14ac:dyDescent="0.2">
      <c r="A131" s="2" t="s">
        <v>1643</v>
      </c>
      <c r="B131" s="141" t="s">
        <v>217</v>
      </c>
      <c r="C131" s="156" t="s">
        <v>217</v>
      </c>
      <c r="D131" s="134" t="str">
        <f t="shared" si="43"/>
        <v>N/A</v>
      </c>
      <c r="E131" s="156" t="s">
        <v>1743</v>
      </c>
      <c r="F131" s="134" t="str">
        <f t="shared" si="43"/>
        <v>N/A</v>
      </c>
      <c r="G131" s="156" t="s">
        <v>1743</v>
      </c>
      <c r="H131" s="134" t="str">
        <f t="shared" si="43"/>
        <v>N/A</v>
      </c>
      <c r="I131" s="132" t="s">
        <v>217</v>
      </c>
      <c r="J131" s="132" t="s">
        <v>1743</v>
      </c>
      <c r="K131" s="141" t="s">
        <v>732</v>
      </c>
      <c r="L131" s="134" t="str">
        <f t="shared" si="44"/>
        <v>N/A</v>
      </c>
    </row>
    <row r="132" spans="1:12" ht="25.5" x14ac:dyDescent="0.2">
      <c r="A132" s="2" t="s">
        <v>496</v>
      </c>
      <c r="B132" s="141" t="s">
        <v>217</v>
      </c>
      <c r="C132" s="156" t="s">
        <v>217</v>
      </c>
      <c r="D132" s="134" t="str">
        <f t="shared" si="43"/>
        <v>N/A</v>
      </c>
      <c r="E132" s="156" t="s">
        <v>1743</v>
      </c>
      <c r="F132" s="134" t="str">
        <f t="shared" si="43"/>
        <v>N/A</v>
      </c>
      <c r="G132" s="156" t="s">
        <v>1743</v>
      </c>
      <c r="H132" s="134" t="str">
        <f t="shared" si="43"/>
        <v>N/A</v>
      </c>
      <c r="I132" s="132" t="s">
        <v>217</v>
      </c>
      <c r="J132" s="132" t="s">
        <v>1743</v>
      </c>
      <c r="K132" s="141" t="s">
        <v>732</v>
      </c>
      <c r="L132" s="134" t="str">
        <f t="shared" si="44"/>
        <v>N/A</v>
      </c>
    </row>
    <row r="133" spans="1:12" ht="25.5" x14ac:dyDescent="0.2">
      <c r="A133" s="2" t="s">
        <v>497</v>
      </c>
      <c r="B133" s="141" t="s">
        <v>217</v>
      </c>
      <c r="C133" s="156" t="s">
        <v>217</v>
      </c>
      <c r="D133" s="134" t="str">
        <f t="shared" si="43"/>
        <v>N/A</v>
      </c>
      <c r="E133" s="156" t="s">
        <v>1743</v>
      </c>
      <c r="F133" s="134" t="str">
        <f t="shared" si="43"/>
        <v>N/A</v>
      </c>
      <c r="G133" s="156" t="s">
        <v>1743</v>
      </c>
      <c r="H133" s="134" t="str">
        <f t="shared" si="43"/>
        <v>N/A</v>
      </c>
      <c r="I133" s="132" t="s">
        <v>217</v>
      </c>
      <c r="J133" s="132" t="s">
        <v>1743</v>
      </c>
      <c r="K133" s="141" t="s">
        <v>732</v>
      </c>
      <c r="L133" s="134" t="str">
        <f t="shared" si="44"/>
        <v>N/A</v>
      </c>
    </row>
    <row r="134" spans="1:12" ht="25.5" x14ac:dyDescent="0.2">
      <c r="A134" s="2" t="s">
        <v>498</v>
      </c>
      <c r="B134" s="141" t="s">
        <v>217</v>
      </c>
      <c r="C134" s="156" t="s">
        <v>217</v>
      </c>
      <c r="D134" s="134" t="str">
        <f t="shared" si="43"/>
        <v>N/A</v>
      </c>
      <c r="E134" s="156" t="s">
        <v>1743</v>
      </c>
      <c r="F134" s="134" t="str">
        <f t="shared" si="43"/>
        <v>N/A</v>
      </c>
      <c r="G134" s="156" t="s">
        <v>1743</v>
      </c>
      <c r="H134" s="134" t="str">
        <f t="shared" si="43"/>
        <v>N/A</v>
      </c>
      <c r="I134" s="132" t="s">
        <v>217</v>
      </c>
      <c r="J134" s="132" t="s">
        <v>1743</v>
      </c>
      <c r="K134" s="141" t="s">
        <v>732</v>
      </c>
      <c r="L134" s="134" t="str">
        <f t="shared" si="44"/>
        <v>N/A</v>
      </c>
    </row>
    <row r="135" spans="1:12" ht="25.5" x14ac:dyDescent="0.2">
      <c r="A135" s="2" t="s">
        <v>499</v>
      </c>
      <c r="B135" s="136" t="s">
        <v>217</v>
      </c>
      <c r="C135" s="156" t="s">
        <v>217</v>
      </c>
      <c r="D135" s="138" t="str">
        <f t="shared" ref="D135:D141" si="46">IF($B135="N/A","N/A",IF(C135&gt;10,"No",IF(C135&lt;-10,"No","Yes")))</f>
        <v>N/A</v>
      </c>
      <c r="E135" s="156" t="s">
        <v>1743</v>
      </c>
      <c r="F135" s="138" t="str">
        <f t="shared" ref="F135:F141" si="47">IF($B135="N/A","N/A",IF(E135&gt;10,"No",IF(E135&lt;-10,"No","Yes")))</f>
        <v>N/A</v>
      </c>
      <c r="G135" s="156" t="s">
        <v>1743</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t="s">
        <v>1743</v>
      </c>
      <c r="F136" s="138" t="str">
        <f t="shared" si="47"/>
        <v>N/A</v>
      </c>
      <c r="G136" s="156" t="s">
        <v>1743</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t="s">
        <v>1743</v>
      </c>
      <c r="F137" s="138" t="str">
        <f t="shared" si="47"/>
        <v>N/A</v>
      </c>
      <c r="G137" s="156" t="s">
        <v>1743</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t="s">
        <v>1743</v>
      </c>
      <c r="F138" s="138" t="str">
        <f t="shared" si="47"/>
        <v>N/A</v>
      </c>
      <c r="G138" s="156" t="s">
        <v>1743</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t="s">
        <v>1743</v>
      </c>
      <c r="F139" s="138" t="str">
        <f t="shared" si="47"/>
        <v>N/A</v>
      </c>
      <c r="G139" s="156" t="s">
        <v>1743</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t="s">
        <v>1743</v>
      </c>
      <c r="F140" s="138" t="str">
        <f t="shared" si="47"/>
        <v>N/A</v>
      </c>
      <c r="G140" s="156" t="s">
        <v>1743</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t="s">
        <v>1743</v>
      </c>
      <c r="F141" s="138" t="str">
        <f t="shared" si="47"/>
        <v>N/A</v>
      </c>
      <c r="G141" s="156" t="s">
        <v>1743</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t="s">
        <v>1743</v>
      </c>
      <c r="F142" s="134" t="str">
        <f t="shared" ref="F142" si="50">IF($B142="N/A","N/A",IF(E142&lt;0,"No","Yes"))</f>
        <v>N/A</v>
      </c>
      <c r="G142" s="156" t="s">
        <v>1743</v>
      </c>
      <c r="H142" s="134" t="str">
        <f t="shared" ref="H142" si="51">IF($B142="N/A","N/A",IF(G142&lt;0,"No","Yes"))</f>
        <v>N/A</v>
      </c>
      <c r="I142" s="132" t="s">
        <v>217</v>
      </c>
      <c r="J142" s="132" t="s">
        <v>1743</v>
      </c>
      <c r="K142" s="141" t="s">
        <v>732</v>
      </c>
      <c r="L142" s="134" t="str">
        <f t="shared" si="44"/>
        <v>N/A</v>
      </c>
    </row>
    <row r="143" spans="1:12" x14ac:dyDescent="0.2">
      <c r="A143" s="3" t="s">
        <v>729</v>
      </c>
      <c r="B143" s="136" t="s">
        <v>217</v>
      </c>
      <c r="C143" s="131">
        <v>24040676</v>
      </c>
      <c r="D143" s="138" t="str">
        <f>IF($B143="N/A","N/A",IF(C143&gt;10,"No",IF(C143&lt;-10,"No","Yes")))</f>
        <v>N/A</v>
      </c>
      <c r="E143" s="131">
        <v>25437252</v>
      </c>
      <c r="F143" s="138" t="str">
        <f>IF($B143="N/A","N/A",IF(E143&gt;10,"No",IF(E143&lt;-10,"No","Yes")))</f>
        <v>N/A</v>
      </c>
      <c r="G143" s="131">
        <v>26166129</v>
      </c>
      <c r="H143" s="138" t="str">
        <f>IF($B143="N/A","N/A",IF(G143&gt;10,"No",IF(G143&lt;-10,"No","Yes")))</f>
        <v>N/A</v>
      </c>
      <c r="I143" s="132">
        <v>5.8090000000000002</v>
      </c>
      <c r="J143" s="132">
        <v>2.8650000000000002</v>
      </c>
      <c r="K143" s="133" t="s">
        <v>732</v>
      </c>
      <c r="L143" s="134" t="str">
        <f>IF(J143="Div by 0", "N/A", IF(K143="N/A","N/A", IF(J143&gt;VALUE(MID(K143,1,2)), "No", IF(J143&lt;-1*VALUE(MID(K143,1,2)), "No", "Yes"))))</f>
        <v>Yes</v>
      </c>
    </row>
    <row r="144" spans="1:12" x14ac:dyDescent="0.2">
      <c r="A144" s="3" t="s">
        <v>730</v>
      </c>
      <c r="B144" s="136" t="s">
        <v>217</v>
      </c>
      <c r="C144" s="152">
        <v>824269</v>
      </c>
      <c r="D144" s="138" t="str">
        <f>IF($B144="N/A","N/A",IF(C144&gt;10,"No",IF(C144&lt;-10,"No","Yes")))</f>
        <v>N/A</v>
      </c>
      <c r="E144" s="152">
        <v>858934</v>
      </c>
      <c r="F144" s="138" t="str">
        <f>IF($B144="N/A","N/A",IF(E144&gt;10,"No",IF(E144&lt;-10,"No","Yes")))</f>
        <v>N/A</v>
      </c>
      <c r="G144" s="152">
        <v>867865</v>
      </c>
      <c r="H144" s="138" t="str">
        <f>IF($B144="N/A","N/A",IF(G144&gt;10,"No",IF(G144&lt;-10,"No","Yes")))</f>
        <v>N/A</v>
      </c>
      <c r="I144" s="132">
        <v>4.2060000000000004</v>
      </c>
      <c r="J144" s="132">
        <v>1.04</v>
      </c>
      <c r="K144" s="133" t="s">
        <v>732</v>
      </c>
      <c r="L144" s="134" t="str">
        <f>IF(J144="Div by 0", "N/A", IF(K144="N/A","N/A", IF(J144&gt;VALUE(MID(K144,1,2)), "No", IF(J144&lt;-1*VALUE(MID(K144,1,2)), "No", "Yes"))))</f>
        <v>Yes</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74.038164592000001</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2.0360521922000001</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48.667518829999999</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90.133839236</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58.927107909999997</v>
      </c>
      <c r="H149" s="134" t="str">
        <f t="shared" si="54"/>
        <v>N/A</v>
      </c>
      <c r="I149" s="132" t="s">
        <v>217</v>
      </c>
      <c r="J149" s="132" t="s">
        <v>217</v>
      </c>
      <c r="K149" s="141" t="s">
        <v>732</v>
      </c>
      <c r="L149" s="134" t="str">
        <f t="shared" si="55"/>
        <v>N/A</v>
      </c>
    </row>
    <row r="150" spans="1:12" x14ac:dyDescent="0.2">
      <c r="A150" s="4" t="s">
        <v>731</v>
      </c>
      <c r="B150" s="135" t="s">
        <v>217</v>
      </c>
      <c r="C150" s="152">
        <v>91</v>
      </c>
      <c r="D150" s="130" t="str">
        <f t="shared" ref="D150:D172" si="56">IF($B150="N/A","N/A",IF(C150&gt;10,"No",IF(C150&lt;-10,"No","Yes")))</f>
        <v>N/A</v>
      </c>
      <c r="E150" s="152">
        <v>180</v>
      </c>
      <c r="F150" s="130" t="str">
        <f t="shared" ref="F150:F172" si="57">IF($B150="N/A","N/A",IF(E150&gt;10,"No",IF(E150&lt;-10,"No","Yes")))</f>
        <v>N/A</v>
      </c>
      <c r="G150" s="152">
        <v>276</v>
      </c>
      <c r="H150" s="130" t="str">
        <f t="shared" ref="H150:H172" si="58">IF($B150="N/A","N/A",IF(G150&gt;10,"No",IF(G150&lt;-10,"No","Yes")))</f>
        <v>N/A</v>
      </c>
      <c r="I150" s="132">
        <v>97.8</v>
      </c>
      <c r="J150" s="132">
        <v>53.33</v>
      </c>
      <c r="K150" s="135" t="s">
        <v>732</v>
      </c>
      <c r="L150" s="134" t="str">
        <f t="shared" ref="L150:L172" si="59">IF(J150="Div by 0", "N/A", IF(K150="N/A","N/A", IF(J150&gt;VALUE(MID(K150,1,2)), "No", IF(J150&lt;-1*VALUE(MID(K150,1,2)), "No", "Yes"))))</f>
        <v>No</v>
      </c>
    </row>
    <row r="151" spans="1:12" x14ac:dyDescent="0.2">
      <c r="A151" s="4" t="s">
        <v>534</v>
      </c>
      <c r="B151" s="135" t="s">
        <v>217</v>
      </c>
      <c r="C151" s="152">
        <v>80</v>
      </c>
      <c r="D151" s="130" t="str">
        <f t="shared" si="56"/>
        <v>N/A</v>
      </c>
      <c r="E151" s="152">
        <v>162</v>
      </c>
      <c r="F151" s="130" t="str">
        <f t="shared" si="57"/>
        <v>N/A</v>
      </c>
      <c r="G151" s="152">
        <v>240</v>
      </c>
      <c r="H151" s="130" t="str">
        <f t="shared" si="58"/>
        <v>N/A</v>
      </c>
      <c r="I151" s="132">
        <v>102.5</v>
      </c>
      <c r="J151" s="132">
        <v>48.15</v>
      </c>
      <c r="K151" s="135" t="s">
        <v>732</v>
      </c>
      <c r="L151" s="134" t="str">
        <f t="shared" si="59"/>
        <v>No</v>
      </c>
    </row>
    <row r="152" spans="1:12" x14ac:dyDescent="0.2">
      <c r="A152" s="4" t="s">
        <v>535</v>
      </c>
      <c r="B152" s="135" t="s">
        <v>217</v>
      </c>
      <c r="C152" s="152">
        <v>11</v>
      </c>
      <c r="D152" s="130" t="str">
        <f t="shared" si="56"/>
        <v>N/A</v>
      </c>
      <c r="E152" s="152">
        <v>18</v>
      </c>
      <c r="F152" s="130" t="str">
        <f t="shared" si="57"/>
        <v>N/A</v>
      </c>
      <c r="G152" s="152">
        <v>36</v>
      </c>
      <c r="H152" s="130" t="str">
        <f t="shared" si="58"/>
        <v>N/A</v>
      </c>
      <c r="I152" s="132">
        <v>63.64</v>
      </c>
      <c r="J152" s="132">
        <v>100</v>
      </c>
      <c r="K152" s="135" t="s">
        <v>732</v>
      </c>
      <c r="L152" s="134" t="str">
        <f t="shared" si="59"/>
        <v>No</v>
      </c>
    </row>
    <row r="153" spans="1:12" x14ac:dyDescent="0.2">
      <c r="A153" s="4" t="s">
        <v>536</v>
      </c>
      <c r="B153" s="135" t="s">
        <v>217</v>
      </c>
      <c r="C153" s="152">
        <v>0</v>
      </c>
      <c r="D153" s="130" t="str">
        <f t="shared" si="56"/>
        <v>N/A</v>
      </c>
      <c r="E153" s="152">
        <v>0</v>
      </c>
      <c r="F153" s="130" t="str">
        <f t="shared" si="57"/>
        <v>N/A</v>
      </c>
      <c r="G153" s="152">
        <v>0</v>
      </c>
      <c r="H153" s="130" t="str">
        <f t="shared" si="58"/>
        <v>N/A</v>
      </c>
      <c r="I153" s="132" t="s">
        <v>1743</v>
      </c>
      <c r="J153" s="132" t="s">
        <v>1743</v>
      </c>
      <c r="K153" s="135" t="s">
        <v>732</v>
      </c>
      <c r="L153" s="134" t="str">
        <f t="shared" si="59"/>
        <v>N/A</v>
      </c>
    </row>
    <row r="154" spans="1:12" x14ac:dyDescent="0.2">
      <c r="A154" s="4" t="s">
        <v>537</v>
      </c>
      <c r="B154" s="135" t="s">
        <v>217</v>
      </c>
      <c r="C154" s="152">
        <v>0</v>
      </c>
      <c r="D154" s="130" t="str">
        <f t="shared" si="56"/>
        <v>N/A</v>
      </c>
      <c r="E154" s="152">
        <v>0</v>
      </c>
      <c r="F154" s="130" t="str">
        <f t="shared" si="57"/>
        <v>N/A</v>
      </c>
      <c r="G154" s="152">
        <v>0</v>
      </c>
      <c r="H154" s="130" t="str">
        <f t="shared" si="58"/>
        <v>N/A</v>
      </c>
      <c r="I154" s="132" t="s">
        <v>1743</v>
      </c>
      <c r="J154" s="132" t="s">
        <v>1743</v>
      </c>
      <c r="K154" s="135" t="s">
        <v>732</v>
      </c>
      <c r="L154" s="134" t="str">
        <f t="shared" si="59"/>
        <v>N/A</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2.3545751300000001E-2</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0.37103456810000002</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1.8333392699999999E-2</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0</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0</v>
      </c>
      <c r="H159" s="134" t="str">
        <f t="shared" si="62"/>
        <v>N/A</v>
      </c>
      <c r="I159" s="132" t="s">
        <v>217</v>
      </c>
      <c r="J159" s="132" t="s">
        <v>217</v>
      </c>
      <c r="K159" s="141" t="s">
        <v>732</v>
      </c>
      <c r="L159" s="134" t="str">
        <f t="shared" si="63"/>
        <v>N/A</v>
      </c>
    </row>
    <row r="160" spans="1:12" ht="25.5" x14ac:dyDescent="0.2">
      <c r="A160" s="4" t="s">
        <v>543</v>
      </c>
      <c r="B160" s="135" t="s">
        <v>217</v>
      </c>
      <c r="C160" s="152">
        <v>56.16</v>
      </c>
      <c r="D160" s="130" t="str">
        <f t="shared" si="56"/>
        <v>N/A</v>
      </c>
      <c r="E160" s="152">
        <v>121.74</v>
      </c>
      <c r="F160" s="130" t="str">
        <f t="shared" si="57"/>
        <v>N/A</v>
      </c>
      <c r="G160" s="152">
        <v>206.49</v>
      </c>
      <c r="H160" s="130" t="str">
        <f t="shared" si="58"/>
        <v>N/A</v>
      </c>
      <c r="I160" s="132">
        <v>116.8</v>
      </c>
      <c r="J160" s="132">
        <v>69.62</v>
      </c>
      <c r="K160" s="135" t="s">
        <v>732</v>
      </c>
      <c r="L160" s="134" t="str">
        <f t="shared" si="59"/>
        <v>No</v>
      </c>
    </row>
    <row r="161" spans="1:12" x14ac:dyDescent="0.2">
      <c r="A161" s="4" t="s">
        <v>544</v>
      </c>
      <c r="B161" s="135" t="s">
        <v>217</v>
      </c>
      <c r="C161" s="131">
        <v>2274920</v>
      </c>
      <c r="D161" s="130" t="str">
        <f t="shared" si="56"/>
        <v>N/A</v>
      </c>
      <c r="E161" s="131">
        <v>4876690</v>
      </c>
      <c r="F161" s="130" t="str">
        <f t="shared" si="57"/>
        <v>N/A</v>
      </c>
      <c r="G161" s="131">
        <v>8198574</v>
      </c>
      <c r="H161" s="130" t="str">
        <f t="shared" si="58"/>
        <v>N/A</v>
      </c>
      <c r="I161" s="132">
        <v>114.4</v>
      </c>
      <c r="J161" s="132">
        <v>68.12</v>
      </c>
      <c r="K161" s="135" t="s">
        <v>732</v>
      </c>
      <c r="L161" s="134" t="str">
        <f t="shared" si="59"/>
        <v>No</v>
      </c>
    </row>
    <row r="162" spans="1:12" x14ac:dyDescent="0.2">
      <c r="A162" s="4" t="s">
        <v>1276</v>
      </c>
      <c r="B162" s="135" t="s">
        <v>217</v>
      </c>
      <c r="C162" s="131">
        <v>24999.120878999998</v>
      </c>
      <c r="D162" s="130" t="str">
        <f t="shared" si="56"/>
        <v>N/A</v>
      </c>
      <c r="E162" s="131">
        <v>27092.722222</v>
      </c>
      <c r="F162" s="130" t="str">
        <f t="shared" si="57"/>
        <v>N/A</v>
      </c>
      <c r="G162" s="131">
        <v>29704.978261</v>
      </c>
      <c r="H162" s="130" t="str">
        <f t="shared" si="58"/>
        <v>N/A</v>
      </c>
      <c r="I162" s="132">
        <v>8.375</v>
      </c>
      <c r="J162" s="132">
        <v>9.6419999999999995</v>
      </c>
      <c r="K162" s="135" t="s">
        <v>732</v>
      </c>
      <c r="L162" s="134" t="str">
        <f t="shared" si="59"/>
        <v>Yes</v>
      </c>
    </row>
    <row r="163" spans="1:12" ht="25.5" x14ac:dyDescent="0.2">
      <c r="A163" s="4" t="s">
        <v>1277</v>
      </c>
      <c r="B163" s="135" t="s">
        <v>217</v>
      </c>
      <c r="C163" s="131">
        <v>23511.75</v>
      </c>
      <c r="D163" s="130" t="str">
        <f t="shared" si="56"/>
        <v>N/A</v>
      </c>
      <c r="E163" s="131">
        <v>26207.166667000001</v>
      </c>
      <c r="F163" s="130" t="str">
        <f t="shared" si="57"/>
        <v>N/A</v>
      </c>
      <c r="G163" s="131">
        <v>29434.6875</v>
      </c>
      <c r="H163" s="130" t="str">
        <f t="shared" si="58"/>
        <v>N/A</v>
      </c>
      <c r="I163" s="132">
        <v>11.46</v>
      </c>
      <c r="J163" s="132">
        <v>12.32</v>
      </c>
      <c r="K163" s="135" t="s">
        <v>732</v>
      </c>
      <c r="L163" s="134" t="str">
        <f t="shared" si="59"/>
        <v>Yes</v>
      </c>
    </row>
    <row r="164" spans="1:12" ht="25.5" x14ac:dyDescent="0.2">
      <c r="A164" s="4" t="s">
        <v>1278</v>
      </c>
      <c r="B164" s="135" t="s">
        <v>217</v>
      </c>
      <c r="C164" s="131">
        <v>35816.363636000002</v>
      </c>
      <c r="D164" s="130" t="str">
        <f t="shared" si="56"/>
        <v>N/A</v>
      </c>
      <c r="E164" s="131">
        <v>35062.722221999997</v>
      </c>
      <c r="F164" s="130" t="str">
        <f t="shared" si="57"/>
        <v>N/A</v>
      </c>
      <c r="G164" s="131">
        <v>31506.916667000001</v>
      </c>
      <c r="H164" s="130" t="str">
        <f t="shared" si="58"/>
        <v>N/A</v>
      </c>
      <c r="I164" s="132">
        <v>-2.1</v>
      </c>
      <c r="J164" s="132">
        <v>-10.1</v>
      </c>
      <c r="K164" s="135" t="s">
        <v>732</v>
      </c>
      <c r="L164" s="134" t="str">
        <f t="shared" si="59"/>
        <v>Yes</v>
      </c>
    </row>
    <row r="165" spans="1:12" ht="25.5" x14ac:dyDescent="0.2">
      <c r="A165" s="4" t="s">
        <v>1279</v>
      </c>
      <c r="B165" s="135" t="s">
        <v>217</v>
      </c>
      <c r="C165" s="131" t="s">
        <v>1743</v>
      </c>
      <c r="D165" s="130" t="str">
        <f t="shared" si="56"/>
        <v>N/A</v>
      </c>
      <c r="E165" s="131" t="s">
        <v>1743</v>
      </c>
      <c r="F165" s="130" t="str">
        <f t="shared" si="57"/>
        <v>N/A</v>
      </c>
      <c r="G165" s="131" t="s">
        <v>1743</v>
      </c>
      <c r="H165" s="130" t="str">
        <f t="shared" si="58"/>
        <v>N/A</v>
      </c>
      <c r="I165" s="132" t="s">
        <v>1743</v>
      </c>
      <c r="J165" s="132" t="s">
        <v>1743</v>
      </c>
      <c r="K165" s="135" t="s">
        <v>732</v>
      </c>
      <c r="L165" s="134" t="str">
        <f t="shared" si="59"/>
        <v>N/A</v>
      </c>
    </row>
    <row r="166" spans="1:12" ht="25.5" x14ac:dyDescent="0.2">
      <c r="A166" s="4" t="s">
        <v>1280</v>
      </c>
      <c r="B166" s="135" t="s">
        <v>217</v>
      </c>
      <c r="C166" s="131" t="s">
        <v>1743</v>
      </c>
      <c r="D166" s="130" t="str">
        <f t="shared" si="56"/>
        <v>N/A</v>
      </c>
      <c r="E166" s="131" t="s">
        <v>1743</v>
      </c>
      <c r="F166" s="130" t="str">
        <f t="shared" si="57"/>
        <v>N/A</v>
      </c>
      <c r="G166" s="131" t="s">
        <v>1743</v>
      </c>
      <c r="H166" s="130" t="str">
        <f t="shared" si="58"/>
        <v>N/A</v>
      </c>
      <c r="I166" s="132" t="s">
        <v>1743</v>
      </c>
      <c r="J166" s="132" t="s">
        <v>1743</v>
      </c>
      <c r="K166" s="135" t="s">
        <v>732</v>
      </c>
      <c r="L166" s="134" t="str">
        <f t="shared" si="59"/>
        <v>N/A</v>
      </c>
    </row>
    <row r="167" spans="1:12" x14ac:dyDescent="0.2">
      <c r="A167" s="45" t="s">
        <v>545</v>
      </c>
      <c r="B167" s="136" t="s">
        <v>217</v>
      </c>
      <c r="C167" s="137">
        <v>114596</v>
      </c>
      <c r="D167" s="138" t="str">
        <f t="shared" si="56"/>
        <v>N/A</v>
      </c>
      <c r="E167" s="137">
        <v>205224</v>
      </c>
      <c r="F167" s="138" t="str">
        <f t="shared" si="57"/>
        <v>N/A</v>
      </c>
      <c r="G167" s="137">
        <v>341907</v>
      </c>
      <c r="H167" s="138" t="str">
        <f t="shared" si="58"/>
        <v>N/A</v>
      </c>
      <c r="I167" s="132">
        <v>79.08</v>
      </c>
      <c r="J167" s="132">
        <v>66.599999999999994</v>
      </c>
      <c r="K167" s="133" t="s">
        <v>732</v>
      </c>
      <c r="L167" s="134" t="str">
        <f t="shared" si="59"/>
        <v>No</v>
      </c>
    </row>
    <row r="168" spans="1:12" x14ac:dyDescent="0.2">
      <c r="A168" s="45" t="s">
        <v>1281</v>
      </c>
      <c r="B168" s="136" t="s">
        <v>217</v>
      </c>
      <c r="C168" s="137">
        <v>1259.2967033</v>
      </c>
      <c r="D168" s="138" t="str">
        <f t="shared" si="56"/>
        <v>N/A</v>
      </c>
      <c r="E168" s="137">
        <v>1140.1333333</v>
      </c>
      <c r="F168" s="138" t="str">
        <f t="shared" si="57"/>
        <v>N/A</v>
      </c>
      <c r="G168" s="137">
        <v>1238.7934783000001</v>
      </c>
      <c r="H168" s="138" t="str">
        <f t="shared" si="58"/>
        <v>N/A</v>
      </c>
      <c r="I168" s="132">
        <v>-9.4600000000000009</v>
      </c>
      <c r="J168" s="132">
        <v>8.6530000000000005</v>
      </c>
      <c r="K168" s="133" t="s">
        <v>732</v>
      </c>
      <c r="L168" s="134" t="str">
        <f t="shared" si="59"/>
        <v>Yes</v>
      </c>
    </row>
    <row r="169" spans="1:12" ht="25.5" x14ac:dyDescent="0.2">
      <c r="A169" s="45" t="s">
        <v>1282</v>
      </c>
      <c r="B169" s="135" t="s">
        <v>217</v>
      </c>
      <c r="C169" s="131">
        <v>1432.45</v>
      </c>
      <c r="D169" s="130" t="str">
        <f t="shared" si="56"/>
        <v>N/A</v>
      </c>
      <c r="E169" s="131">
        <v>768.91975308999997</v>
      </c>
      <c r="F169" s="130" t="str">
        <f t="shared" si="57"/>
        <v>N/A</v>
      </c>
      <c r="G169" s="131">
        <v>504.19583333000003</v>
      </c>
      <c r="H169" s="130" t="str">
        <f t="shared" si="58"/>
        <v>N/A</v>
      </c>
      <c r="I169" s="132">
        <v>-46.3</v>
      </c>
      <c r="J169" s="132">
        <v>-34.4</v>
      </c>
      <c r="K169" s="135" t="s">
        <v>732</v>
      </c>
      <c r="L169" s="134" t="str">
        <f t="shared" si="59"/>
        <v>No</v>
      </c>
    </row>
    <row r="170" spans="1:12" ht="25.5" x14ac:dyDescent="0.2">
      <c r="A170" s="45" t="s">
        <v>1283</v>
      </c>
      <c r="B170" s="135" t="s">
        <v>217</v>
      </c>
      <c r="C170" s="131">
        <v>0</v>
      </c>
      <c r="D170" s="130" t="str">
        <f t="shared" si="56"/>
        <v>N/A</v>
      </c>
      <c r="E170" s="131">
        <v>4481.0555555999999</v>
      </c>
      <c r="F170" s="130" t="str">
        <f t="shared" si="57"/>
        <v>N/A</v>
      </c>
      <c r="G170" s="131">
        <v>6136.1111111</v>
      </c>
      <c r="H170" s="130" t="str">
        <f t="shared" si="58"/>
        <v>N/A</v>
      </c>
      <c r="I170" s="132" t="s">
        <v>1743</v>
      </c>
      <c r="J170" s="132">
        <v>36.93</v>
      </c>
      <c r="K170" s="135" t="s">
        <v>732</v>
      </c>
      <c r="L170" s="134" t="str">
        <f t="shared" si="59"/>
        <v>No</v>
      </c>
    </row>
    <row r="171" spans="1:12" ht="25.5" x14ac:dyDescent="0.2">
      <c r="A171" s="45" t="s">
        <v>1284</v>
      </c>
      <c r="B171" s="135" t="s">
        <v>217</v>
      </c>
      <c r="C171" s="131" t="s">
        <v>1743</v>
      </c>
      <c r="D171" s="130" t="str">
        <f t="shared" si="56"/>
        <v>N/A</v>
      </c>
      <c r="E171" s="131" t="s">
        <v>1743</v>
      </c>
      <c r="F171" s="130" t="str">
        <f t="shared" si="57"/>
        <v>N/A</v>
      </c>
      <c r="G171" s="131" t="s">
        <v>1743</v>
      </c>
      <c r="H171" s="130" t="str">
        <f t="shared" si="58"/>
        <v>N/A</v>
      </c>
      <c r="I171" s="132" t="s">
        <v>1743</v>
      </c>
      <c r="J171" s="132" t="s">
        <v>1743</v>
      </c>
      <c r="K171" s="135" t="s">
        <v>732</v>
      </c>
      <c r="L171" s="134" t="str">
        <f t="shared" si="59"/>
        <v>N/A</v>
      </c>
    </row>
    <row r="172" spans="1:12" ht="25.5" x14ac:dyDescent="0.2">
      <c r="A172" s="45" t="s">
        <v>1285</v>
      </c>
      <c r="B172" s="135" t="s">
        <v>217</v>
      </c>
      <c r="C172" s="131" t="s">
        <v>1743</v>
      </c>
      <c r="D172" s="130" t="str">
        <f t="shared" si="56"/>
        <v>N/A</v>
      </c>
      <c r="E172" s="131" t="s">
        <v>1743</v>
      </c>
      <c r="F172" s="130" t="str">
        <f t="shared" si="57"/>
        <v>N/A</v>
      </c>
      <c r="G172" s="131" t="s">
        <v>1743</v>
      </c>
      <c r="H172" s="130" t="str">
        <f t="shared" si="58"/>
        <v>N/A</v>
      </c>
      <c r="I172" s="132" t="s">
        <v>1743</v>
      </c>
      <c r="J172" s="132" t="s">
        <v>1743</v>
      </c>
      <c r="K172" s="135" t="s">
        <v>732</v>
      </c>
      <c r="L172" s="134" t="str">
        <f t="shared" si="59"/>
        <v>N/A</v>
      </c>
    </row>
    <row r="173" spans="1:12" ht="25.5" x14ac:dyDescent="0.2">
      <c r="A173" s="2" t="s">
        <v>546</v>
      </c>
      <c r="B173" s="135" t="s">
        <v>217</v>
      </c>
      <c r="C173" s="131">
        <v>5049</v>
      </c>
      <c r="D173" s="130" t="str">
        <f t="shared" ref="D173:D181" si="64">IF($B173="N/A","N/A",IF(C173&gt;10,"No",IF(C173&lt;-10,"No","Yes")))</f>
        <v>N/A</v>
      </c>
      <c r="E173" s="131">
        <v>66473</v>
      </c>
      <c r="F173" s="130" t="str">
        <f t="shared" ref="F173:F181" si="65">IF($B173="N/A","N/A",IF(E173&gt;10,"No",IF(E173&lt;-10,"No","Yes")))</f>
        <v>N/A</v>
      </c>
      <c r="G173" s="131">
        <v>182511</v>
      </c>
      <c r="H173" s="130" t="str">
        <f t="shared" ref="H173:H181" si="66">IF($B173="N/A","N/A",IF(G173&gt;10,"No",IF(G173&lt;-10,"No","Yes")))</f>
        <v>N/A</v>
      </c>
      <c r="I173" s="132">
        <v>1217</v>
      </c>
      <c r="J173" s="132">
        <v>174.6</v>
      </c>
      <c r="K173" s="135" t="s">
        <v>732</v>
      </c>
      <c r="L173" s="134" t="str">
        <f t="shared" ref="L173:L181" si="67">IF(J173="Div by 0", "N/A", IF(K173="N/A","N/A", IF(J173&gt;VALUE(MID(K173,1,2)), "No", IF(J173&lt;-1*VALUE(MID(K173,1,2)), "No", "Yes"))))</f>
        <v>No</v>
      </c>
    </row>
    <row r="174" spans="1:12" ht="25.5" x14ac:dyDescent="0.2">
      <c r="A174" s="2" t="s">
        <v>1286</v>
      </c>
      <c r="B174" s="135" t="s">
        <v>217</v>
      </c>
      <c r="C174" s="131">
        <v>23883</v>
      </c>
      <c r="D174" s="130" t="str">
        <f t="shared" si="64"/>
        <v>N/A</v>
      </c>
      <c r="E174" s="131">
        <v>60210</v>
      </c>
      <c r="F174" s="130" t="str">
        <f t="shared" si="65"/>
        <v>N/A</v>
      </c>
      <c r="G174" s="131">
        <v>42481</v>
      </c>
      <c r="H174" s="130" t="str">
        <f t="shared" si="66"/>
        <v>N/A</v>
      </c>
      <c r="I174" s="132">
        <v>152.1</v>
      </c>
      <c r="J174" s="132">
        <v>-29.4</v>
      </c>
      <c r="K174" s="135" t="s">
        <v>732</v>
      </c>
      <c r="L174" s="134" t="str">
        <f t="shared" si="67"/>
        <v>Yes</v>
      </c>
    </row>
    <row r="175" spans="1:12" ht="25.5" x14ac:dyDescent="0.2">
      <c r="A175" s="2" t="s">
        <v>547</v>
      </c>
      <c r="B175" s="135" t="s">
        <v>217</v>
      </c>
      <c r="C175" s="131">
        <v>908</v>
      </c>
      <c r="D175" s="130" t="str">
        <f t="shared" si="64"/>
        <v>N/A</v>
      </c>
      <c r="E175" s="131">
        <v>2582</v>
      </c>
      <c r="F175" s="130" t="str">
        <f t="shared" si="65"/>
        <v>N/A</v>
      </c>
      <c r="G175" s="131">
        <v>11115</v>
      </c>
      <c r="H175" s="130" t="str">
        <f t="shared" si="66"/>
        <v>N/A</v>
      </c>
      <c r="I175" s="132">
        <v>184.4</v>
      </c>
      <c r="J175" s="132">
        <v>330.5</v>
      </c>
      <c r="K175" s="135" t="s">
        <v>732</v>
      </c>
      <c r="L175" s="134" t="str">
        <f t="shared" si="67"/>
        <v>No</v>
      </c>
    </row>
    <row r="176" spans="1:12" ht="25.5" x14ac:dyDescent="0.2">
      <c r="A176" s="2" t="s">
        <v>512</v>
      </c>
      <c r="B176" s="135" t="s">
        <v>217</v>
      </c>
      <c r="C176" s="131">
        <v>84756</v>
      </c>
      <c r="D176" s="130" t="str">
        <f t="shared" si="64"/>
        <v>N/A</v>
      </c>
      <c r="E176" s="131">
        <v>75959</v>
      </c>
      <c r="F176" s="130" t="str">
        <f t="shared" si="65"/>
        <v>N/A</v>
      </c>
      <c r="G176" s="131">
        <v>105800</v>
      </c>
      <c r="H176" s="130" t="str">
        <f t="shared" si="66"/>
        <v>N/A</v>
      </c>
      <c r="I176" s="132">
        <v>-10.4</v>
      </c>
      <c r="J176" s="132">
        <v>39.29</v>
      </c>
      <c r="K176" s="135" t="s">
        <v>732</v>
      </c>
      <c r="L176" s="134" t="str">
        <f t="shared" si="67"/>
        <v>No</v>
      </c>
    </row>
    <row r="177" spans="1:12" ht="25.5" x14ac:dyDescent="0.2">
      <c r="A177" s="2" t="s">
        <v>513</v>
      </c>
      <c r="B177" s="136" t="s">
        <v>217</v>
      </c>
      <c r="C177" s="137">
        <v>55.483516483999999</v>
      </c>
      <c r="D177" s="138" t="str">
        <f t="shared" si="64"/>
        <v>N/A</v>
      </c>
      <c r="E177" s="137">
        <v>369.29444444000001</v>
      </c>
      <c r="F177" s="138" t="str">
        <f t="shared" si="65"/>
        <v>N/A</v>
      </c>
      <c r="G177" s="137">
        <v>661.27173913000001</v>
      </c>
      <c r="H177" s="138" t="str">
        <f t="shared" si="66"/>
        <v>N/A</v>
      </c>
      <c r="I177" s="132">
        <v>565.6</v>
      </c>
      <c r="J177" s="132">
        <v>79.06</v>
      </c>
      <c r="K177" s="133" t="s">
        <v>732</v>
      </c>
      <c r="L177" s="134" t="str">
        <f t="shared" si="67"/>
        <v>No</v>
      </c>
    </row>
    <row r="178" spans="1:12" ht="25.5" x14ac:dyDescent="0.2">
      <c r="A178" s="2" t="s">
        <v>1287</v>
      </c>
      <c r="B178" s="136" t="s">
        <v>217</v>
      </c>
      <c r="C178" s="137">
        <v>262.45054944999998</v>
      </c>
      <c r="D178" s="138" t="str">
        <f t="shared" si="64"/>
        <v>N/A</v>
      </c>
      <c r="E178" s="137">
        <v>334.5</v>
      </c>
      <c r="F178" s="138" t="str">
        <f t="shared" si="65"/>
        <v>N/A</v>
      </c>
      <c r="G178" s="137">
        <v>153.91666667000001</v>
      </c>
      <c r="H178" s="138" t="str">
        <f t="shared" si="66"/>
        <v>N/A</v>
      </c>
      <c r="I178" s="132">
        <v>27.45</v>
      </c>
      <c r="J178" s="132">
        <v>-54</v>
      </c>
      <c r="K178" s="133" t="s">
        <v>732</v>
      </c>
      <c r="L178" s="134" t="str">
        <f t="shared" si="67"/>
        <v>No</v>
      </c>
    </row>
    <row r="179" spans="1:12" ht="25.5" x14ac:dyDescent="0.2">
      <c r="A179" s="2" t="s">
        <v>514</v>
      </c>
      <c r="B179" s="136" t="s">
        <v>217</v>
      </c>
      <c r="C179" s="137">
        <v>9.9780219779999992</v>
      </c>
      <c r="D179" s="138" t="str">
        <f t="shared" si="64"/>
        <v>N/A</v>
      </c>
      <c r="E179" s="137">
        <v>14.344444444000001</v>
      </c>
      <c r="F179" s="138" t="str">
        <f t="shared" si="65"/>
        <v>N/A</v>
      </c>
      <c r="G179" s="137">
        <v>40.27173913</v>
      </c>
      <c r="H179" s="138" t="str">
        <f t="shared" si="66"/>
        <v>N/A</v>
      </c>
      <c r="I179" s="132">
        <v>43.76</v>
      </c>
      <c r="J179" s="132">
        <v>180.7</v>
      </c>
      <c r="K179" s="133" t="s">
        <v>732</v>
      </c>
      <c r="L179" s="134" t="str">
        <f t="shared" si="67"/>
        <v>No</v>
      </c>
    </row>
    <row r="180" spans="1:12" ht="25.5" x14ac:dyDescent="0.2">
      <c r="A180" s="2" t="s">
        <v>515</v>
      </c>
      <c r="B180" s="135" t="s">
        <v>217</v>
      </c>
      <c r="C180" s="131">
        <v>931.38461538000001</v>
      </c>
      <c r="D180" s="130" t="str">
        <f t="shared" si="64"/>
        <v>N/A</v>
      </c>
      <c r="E180" s="131">
        <v>421.99444444</v>
      </c>
      <c r="F180" s="130" t="str">
        <f t="shared" si="65"/>
        <v>N/A</v>
      </c>
      <c r="G180" s="131">
        <v>383.33333333000002</v>
      </c>
      <c r="H180" s="130" t="str">
        <f t="shared" si="66"/>
        <v>N/A</v>
      </c>
      <c r="I180" s="139">
        <v>-54.7</v>
      </c>
      <c r="J180" s="139">
        <v>-9.16</v>
      </c>
      <c r="K180" s="135" t="s">
        <v>732</v>
      </c>
      <c r="L180" s="134" t="str">
        <f t="shared" si="67"/>
        <v>Yes</v>
      </c>
    </row>
    <row r="181" spans="1:12" ht="25.5" x14ac:dyDescent="0.2">
      <c r="A181" s="2" t="s">
        <v>1685</v>
      </c>
      <c r="B181" s="135" t="s">
        <v>217</v>
      </c>
      <c r="C181" s="140">
        <v>0</v>
      </c>
      <c r="D181" s="130" t="str">
        <f t="shared" si="64"/>
        <v>N/A</v>
      </c>
      <c r="E181" s="140">
        <v>0</v>
      </c>
      <c r="F181" s="130" t="str">
        <f t="shared" si="65"/>
        <v>N/A</v>
      </c>
      <c r="G181" s="140">
        <v>0</v>
      </c>
      <c r="H181" s="130" t="str">
        <f t="shared" si="66"/>
        <v>N/A</v>
      </c>
      <c r="I181" s="139" t="s">
        <v>1743</v>
      </c>
      <c r="J181" s="139" t="s">
        <v>1743</v>
      </c>
      <c r="K181" s="135" t="s">
        <v>732</v>
      </c>
      <c r="L181" s="134" t="str">
        <f t="shared" si="67"/>
        <v>N/A</v>
      </c>
    </row>
    <row r="182" spans="1:12" ht="25.5" x14ac:dyDescent="0.2">
      <c r="A182" s="2" t="s">
        <v>1686</v>
      </c>
      <c r="B182" s="141" t="s">
        <v>217</v>
      </c>
      <c r="C182" s="140" t="s">
        <v>217</v>
      </c>
      <c r="D182" s="134" t="str">
        <f t="shared" ref="D182:D185" si="68">IF($B182="N/A","N/A",IF(C182&lt;0,"No","Yes"))</f>
        <v>N/A</v>
      </c>
      <c r="E182" s="140">
        <v>0</v>
      </c>
      <c r="F182" s="134" t="str">
        <f t="shared" ref="F182:F185" si="69">IF($B182="N/A","N/A",IF(E182&lt;0,"No","Yes"))</f>
        <v>N/A</v>
      </c>
      <c r="G182" s="140">
        <v>0</v>
      </c>
      <c r="H182" s="134" t="str">
        <f t="shared" ref="H182:H185" si="70">IF($B182="N/A","N/A",IF(G182&lt;0,"No","Yes"))</f>
        <v>N/A</v>
      </c>
      <c r="I182" s="139" t="s">
        <v>217</v>
      </c>
      <c r="J182" s="139" t="s">
        <v>1743</v>
      </c>
      <c r="K182" s="141" t="s">
        <v>732</v>
      </c>
      <c r="L182" s="134" t="str">
        <f t="shared" ref="L182:L213" si="71">IF(J182="Div by 0", "N/A", IF(OR(J182="N/A",K182="N/A"),"N/A", IF(J182&gt;VALUE(MID(K182,1,2)), "No", IF(J182&lt;-1*VALUE(MID(K182,1,2)), "No", "Yes"))))</f>
        <v>N/A</v>
      </c>
    </row>
    <row r="183" spans="1:12" ht="25.5" x14ac:dyDescent="0.2">
      <c r="A183" s="2" t="s">
        <v>1687</v>
      </c>
      <c r="B183" s="141" t="s">
        <v>217</v>
      </c>
      <c r="C183" s="140" t="s">
        <v>217</v>
      </c>
      <c r="D183" s="134" t="str">
        <f t="shared" si="68"/>
        <v>N/A</v>
      </c>
      <c r="E183" s="140">
        <v>0</v>
      </c>
      <c r="F183" s="134" t="str">
        <f t="shared" si="69"/>
        <v>N/A</v>
      </c>
      <c r="G183" s="140">
        <v>0</v>
      </c>
      <c r="H183" s="134" t="str">
        <f t="shared" si="70"/>
        <v>N/A</v>
      </c>
      <c r="I183" s="139" t="s">
        <v>217</v>
      </c>
      <c r="J183" s="139" t="s">
        <v>1743</v>
      </c>
      <c r="K183" s="141" t="s">
        <v>732</v>
      </c>
      <c r="L183" s="134" t="str">
        <f t="shared" si="71"/>
        <v>N/A</v>
      </c>
    </row>
    <row r="184" spans="1:12" ht="25.5" x14ac:dyDescent="0.2">
      <c r="A184" s="2" t="s">
        <v>1688</v>
      </c>
      <c r="B184" s="141" t="s">
        <v>217</v>
      </c>
      <c r="C184" s="140" t="s">
        <v>217</v>
      </c>
      <c r="D184" s="134" t="str">
        <f t="shared" si="68"/>
        <v>N/A</v>
      </c>
      <c r="E184" s="140" t="s">
        <v>1743</v>
      </c>
      <c r="F184" s="134" t="str">
        <f t="shared" si="69"/>
        <v>N/A</v>
      </c>
      <c r="G184" s="140" t="s">
        <v>1743</v>
      </c>
      <c r="H184" s="134" t="str">
        <f t="shared" si="70"/>
        <v>N/A</v>
      </c>
      <c r="I184" s="139" t="s">
        <v>217</v>
      </c>
      <c r="J184" s="139" t="s">
        <v>1743</v>
      </c>
      <c r="K184" s="141" t="s">
        <v>732</v>
      </c>
      <c r="L184" s="134" t="str">
        <f t="shared" si="71"/>
        <v>N/A</v>
      </c>
    </row>
    <row r="185" spans="1:12" ht="25.5" x14ac:dyDescent="0.2">
      <c r="A185" s="2" t="s">
        <v>1689</v>
      </c>
      <c r="B185" s="141" t="s">
        <v>217</v>
      </c>
      <c r="C185" s="140" t="s">
        <v>217</v>
      </c>
      <c r="D185" s="134" t="str">
        <f t="shared" si="68"/>
        <v>N/A</v>
      </c>
      <c r="E185" s="140" t="s">
        <v>1743</v>
      </c>
      <c r="F185" s="134" t="str">
        <f t="shared" si="69"/>
        <v>N/A</v>
      </c>
      <c r="G185" s="140" t="s">
        <v>1743</v>
      </c>
      <c r="H185" s="134" t="str">
        <f t="shared" si="70"/>
        <v>N/A</v>
      </c>
      <c r="I185" s="139" t="s">
        <v>217</v>
      </c>
      <c r="J185" s="139" t="s">
        <v>1743</v>
      </c>
      <c r="K185" s="141" t="s">
        <v>732</v>
      </c>
      <c r="L185" s="134" t="str">
        <f t="shared" si="71"/>
        <v>N/A</v>
      </c>
    </row>
    <row r="186" spans="1:12" ht="25.5" x14ac:dyDescent="0.2">
      <c r="A186" s="2" t="s">
        <v>1690</v>
      </c>
      <c r="B186" s="136" t="s">
        <v>217</v>
      </c>
      <c r="C186" s="140" t="s">
        <v>217</v>
      </c>
      <c r="D186" s="138" t="str">
        <f t="shared" ref="D186:D213" si="72">IF($B186="N/A","N/A",IF(C186&gt;10,"No",IF(C186&lt;-10,"No","Yes")))</f>
        <v>N/A</v>
      </c>
      <c r="E186" s="140">
        <v>0</v>
      </c>
      <c r="F186" s="138" t="str">
        <f t="shared" ref="F186:F213" si="73">IF($B186="N/A","N/A",IF(E186&gt;10,"No",IF(E186&lt;-10,"No","Yes")))</f>
        <v>N/A</v>
      </c>
      <c r="G186" s="140">
        <v>0</v>
      </c>
      <c r="H186" s="138" t="str">
        <f t="shared" ref="H186:H213" si="74">IF($B186="N/A","N/A",IF(G186&gt;10,"No",IF(G186&lt;-10,"No","Yes")))</f>
        <v>N/A</v>
      </c>
      <c r="I186" s="139" t="s">
        <v>217</v>
      </c>
      <c r="J186" s="139" t="s">
        <v>1743</v>
      </c>
      <c r="K186" s="133" t="s">
        <v>732</v>
      </c>
      <c r="L186" s="134" t="str">
        <f t="shared" si="71"/>
        <v>N/A</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v>
      </c>
      <c r="F190" s="138" t="str">
        <f t="shared" si="73"/>
        <v>N/A</v>
      </c>
      <c r="G190" s="140">
        <v>0</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v>0</v>
      </c>
      <c r="F191" s="138" t="str">
        <f t="shared" si="73"/>
        <v>N/A</v>
      </c>
      <c r="G191" s="140">
        <v>0</v>
      </c>
      <c r="H191" s="138" t="str">
        <f t="shared" si="74"/>
        <v>N/A</v>
      </c>
      <c r="I191" s="139" t="s">
        <v>217</v>
      </c>
      <c r="J191" s="139" t="s">
        <v>1743</v>
      </c>
      <c r="K191" s="133" t="s">
        <v>732</v>
      </c>
      <c r="L191" s="134" t="str">
        <f t="shared" si="71"/>
        <v>N/A</v>
      </c>
    </row>
    <row r="192" spans="1:12" ht="25.5" x14ac:dyDescent="0.2">
      <c r="A192" s="2" t="s">
        <v>1696</v>
      </c>
      <c r="B192" s="136" t="s">
        <v>217</v>
      </c>
      <c r="C192" s="140" t="s">
        <v>217</v>
      </c>
      <c r="D192" s="138" t="str">
        <f t="shared" si="72"/>
        <v>N/A</v>
      </c>
      <c r="E192" s="140">
        <v>0</v>
      </c>
      <c r="F192" s="138" t="str">
        <f t="shared" si="73"/>
        <v>N/A</v>
      </c>
      <c r="G192" s="140">
        <v>0</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v>0</v>
      </c>
      <c r="F193" s="138" t="str">
        <f t="shared" si="73"/>
        <v>N/A</v>
      </c>
      <c r="G193" s="140">
        <v>0</v>
      </c>
      <c r="H193" s="138" t="str">
        <f t="shared" si="74"/>
        <v>N/A</v>
      </c>
      <c r="I193" s="139" t="s">
        <v>217</v>
      </c>
      <c r="J193" s="139" t="s">
        <v>1743</v>
      </c>
      <c r="K193" s="133" t="s">
        <v>732</v>
      </c>
      <c r="L193" s="134" t="str">
        <f t="shared" si="71"/>
        <v>N/A</v>
      </c>
    </row>
    <row r="194" spans="1:12" ht="25.5" x14ac:dyDescent="0.2">
      <c r="A194" s="2" t="s">
        <v>1698</v>
      </c>
      <c r="B194" s="136" t="s">
        <v>217</v>
      </c>
      <c r="C194" s="140" t="s">
        <v>217</v>
      </c>
      <c r="D194" s="138" t="str">
        <f t="shared" si="72"/>
        <v>N/A</v>
      </c>
      <c r="E194" s="140">
        <v>0</v>
      </c>
      <c r="F194" s="138" t="str">
        <f t="shared" si="73"/>
        <v>N/A</v>
      </c>
      <c r="G194" s="140">
        <v>0</v>
      </c>
      <c r="H194" s="138" t="str">
        <f t="shared" si="74"/>
        <v>N/A</v>
      </c>
      <c r="I194" s="139" t="s">
        <v>217</v>
      </c>
      <c r="J194" s="139" t="s">
        <v>1743</v>
      </c>
      <c r="K194" s="133" t="s">
        <v>732</v>
      </c>
      <c r="L194" s="134" t="str">
        <f t="shared" si="71"/>
        <v>N/A</v>
      </c>
    </row>
    <row r="195" spans="1:12" ht="25.5" x14ac:dyDescent="0.2">
      <c r="A195" s="2" t="s">
        <v>1699</v>
      </c>
      <c r="B195" s="136" t="s">
        <v>217</v>
      </c>
      <c r="C195" s="140" t="s">
        <v>217</v>
      </c>
      <c r="D195" s="138" t="str">
        <f t="shared" si="72"/>
        <v>N/A</v>
      </c>
      <c r="E195" s="140">
        <v>0</v>
      </c>
      <c r="F195" s="138" t="str">
        <f t="shared" si="73"/>
        <v>N/A</v>
      </c>
      <c r="G195" s="140">
        <v>0</v>
      </c>
      <c r="H195" s="138" t="str">
        <f t="shared" si="74"/>
        <v>N/A</v>
      </c>
      <c r="I195" s="139" t="s">
        <v>217</v>
      </c>
      <c r="J195" s="139" t="s">
        <v>1743</v>
      </c>
      <c r="K195" s="133" t="s">
        <v>732</v>
      </c>
      <c r="L195" s="134" t="str">
        <f t="shared" si="71"/>
        <v>N/A</v>
      </c>
    </row>
    <row r="196" spans="1:12" ht="25.5" x14ac:dyDescent="0.2">
      <c r="A196" s="2" t="s">
        <v>1700</v>
      </c>
      <c r="B196" s="136" t="s">
        <v>217</v>
      </c>
      <c r="C196" s="140" t="s">
        <v>217</v>
      </c>
      <c r="D196" s="138" t="str">
        <f t="shared" si="72"/>
        <v>N/A</v>
      </c>
      <c r="E196" s="140">
        <v>0</v>
      </c>
      <c r="F196" s="138" t="str">
        <f t="shared" si="73"/>
        <v>N/A</v>
      </c>
      <c r="G196" s="140">
        <v>0</v>
      </c>
      <c r="H196" s="138" t="str">
        <f t="shared" si="74"/>
        <v>N/A</v>
      </c>
      <c r="I196" s="139" t="s">
        <v>217</v>
      </c>
      <c r="J196" s="139" t="s">
        <v>1743</v>
      </c>
      <c r="K196" s="133" t="s">
        <v>732</v>
      </c>
      <c r="L196" s="134" t="str">
        <f t="shared" si="71"/>
        <v>N/A</v>
      </c>
    </row>
    <row r="197" spans="1:12" ht="25.5" x14ac:dyDescent="0.2">
      <c r="A197" s="2" t="s">
        <v>1701</v>
      </c>
      <c r="B197" s="136" t="s">
        <v>217</v>
      </c>
      <c r="C197" s="140" t="s">
        <v>217</v>
      </c>
      <c r="D197" s="138" t="str">
        <f t="shared" si="72"/>
        <v>N/A</v>
      </c>
      <c r="E197" s="140">
        <v>0</v>
      </c>
      <c r="F197" s="138" t="str">
        <f t="shared" si="73"/>
        <v>N/A</v>
      </c>
      <c r="G197" s="140">
        <v>0</v>
      </c>
      <c r="H197" s="138" t="str">
        <f t="shared" si="74"/>
        <v>N/A</v>
      </c>
      <c r="I197" s="139" t="s">
        <v>217</v>
      </c>
      <c r="J197" s="139" t="s">
        <v>1743</v>
      </c>
      <c r="K197" s="133" t="s">
        <v>732</v>
      </c>
      <c r="L197" s="134" t="str">
        <f t="shared" si="71"/>
        <v>N/A</v>
      </c>
    </row>
    <row r="198" spans="1:12" ht="25.5" x14ac:dyDescent="0.2">
      <c r="A198" s="2" t="s">
        <v>1702</v>
      </c>
      <c r="B198" s="136" t="s">
        <v>217</v>
      </c>
      <c r="C198" s="140" t="s">
        <v>217</v>
      </c>
      <c r="D198" s="138" t="str">
        <f t="shared" si="72"/>
        <v>N/A</v>
      </c>
      <c r="E198" s="140">
        <v>0</v>
      </c>
      <c r="F198" s="138" t="str">
        <f t="shared" si="73"/>
        <v>N/A</v>
      </c>
      <c r="G198" s="140">
        <v>0</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0</v>
      </c>
      <c r="F199" s="138" t="str">
        <f t="shared" si="73"/>
        <v>N/A</v>
      </c>
      <c r="G199" s="140">
        <v>0</v>
      </c>
      <c r="H199" s="138" t="str">
        <f t="shared" si="74"/>
        <v>N/A</v>
      </c>
      <c r="I199" s="139" t="s">
        <v>217</v>
      </c>
      <c r="J199" s="139" t="s">
        <v>1743</v>
      </c>
      <c r="K199" s="133" t="s">
        <v>732</v>
      </c>
      <c r="L199" s="134" t="str">
        <f t="shared" si="71"/>
        <v>N/A</v>
      </c>
    </row>
    <row r="200" spans="1:12" ht="25.5" x14ac:dyDescent="0.2">
      <c r="A200" s="2" t="s">
        <v>1704</v>
      </c>
      <c r="B200" s="136" t="s">
        <v>217</v>
      </c>
      <c r="C200" s="140" t="s">
        <v>217</v>
      </c>
      <c r="D200" s="138" t="str">
        <f t="shared" si="72"/>
        <v>N/A</v>
      </c>
      <c r="E200" s="140">
        <v>0</v>
      </c>
      <c r="F200" s="138" t="str">
        <f t="shared" si="73"/>
        <v>N/A</v>
      </c>
      <c r="G200" s="140">
        <v>0</v>
      </c>
      <c r="H200" s="138" t="str">
        <f t="shared" si="74"/>
        <v>N/A</v>
      </c>
      <c r="I200" s="139" t="s">
        <v>217</v>
      </c>
      <c r="J200" s="139" t="s">
        <v>1743</v>
      </c>
      <c r="K200" s="133" t="s">
        <v>732</v>
      </c>
      <c r="L200" s="134" t="str">
        <f t="shared" si="71"/>
        <v>N/A</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0</v>
      </c>
      <c r="F203" s="138" t="str">
        <f t="shared" si="73"/>
        <v>N/A</v>
      </c>
      <c r="G203" s="140">
        <v>0</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0</v>
      </c>
      <c r="F204" s="138" t="str">
        <f t="shared" si="73"/>
        <v>N/A</v>
      </c>
      <c r="G204" s="140">
        <v>0</v>
      </c>
      <c r="H204" s="138" t="str">
        <f t="shared" si="74"/>
        <v>N/A</v>
      </c>
      <c r="I204" s="139" t="s">
        <v>217</v>
      </c>
      <c r="J204" s="139" t="s">
        <v>1743</v>
      </c>
      <c r="K204" s="133" t="s">
        <v>732</v>
      </c>
      <c r="L204" s="134" t="str">
        <f t="shared" si="71"/>
        <v>N/A</v>
      </c>
    </row>
    <row r="205" spans="1:12" ht="25.5" x14ac:dyDescent="0.2">
      <c r="A205" s="2" t="s">
        <v>1709</v>
      </c>
      <c r="B205" s="136" t="s">
        <v>217</v>
      </c>
      <c r="C205" s="140" t="s">
        <v>217</v>
      </c>
      <c r="D205" s="138" t="str">
        <f t="shared" si="72"/>
        <v>N/A</v>
      </c>
      <c r="E205" s="140">
        <v>0</v>
      </c>
      <c r="F205" s="138" t="str">
        <f t="shared" si="73"/>
        <v>N/A</v>
      </c>
      <c r="G205" s="140">
        <v>0</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v>0</v>
      </c>
      <c r="F206" s="138" t="str">
        <f t="shared" si="73"/>
        <v>N/A</v>
      </c>
      <c r="G206" s="140">
        <v>0</v>
      </c>
      <c r="H206" s="138" t="str">
        <f t="shared" si="74"/>
        <v>N/A</v>
      </c>
      <c r="I206" s="139" t="s">
        <v>217</v>
      </c>
      <c r="J206" s="139" t="s">
        <v>1743</v>
      </c>
      <c r="K206" s="133" t="s">
        <v>732</v>
      </c>
      <c r="L206" s="134" t="str">
        <f t="shared" si="71"/>
        <v>N/A</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0</v>
      </c>
      <c r="F208" s="138" t="str">
        <f t="shared" si="73"/>
        <v>N/A</v>
      </c>
      <c r="G208" s="140">
        <v>0</v>
      </c>
      <c r="H208" s="138" t="str">
        <f t="shared" si="74"/>
        <v>N/A</v>
      </c>
      <c r="I208" s="139" t="s">
        <v>217</v>
      </c>
      <c r="J208" s="139" t="s">
        <v>1743</v>
      </c>
      <c r="K208" s="133" t="s">
        <v>732</v>
      </c>
      <c r="L208" s="134" t="str">
        <f t="shared" si="71"/>
        <v>N/A</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0</v>
      </c>
      <c r="F210" s="138" t="str">
        <f t="shared" si="73"/>
        <v>N/A</v>
      </c>
      <c r="G210" s="140">
        <v>0</v>
      </c>
      <c r="H210" s="138" t="str">
        <f t="shared" si="74"/>
        <v>N/A</v>
      </c>
      <c r="I210" s="139" t="s">
        <v>217</v>
      </c>
      <c r="J210" s="139" t="s">
        <v>1743</v>
      </c>
      <c r="K210" s="133" t="s">
        <v>732</v>
      </c>
      <c r="L210" s="134" t="str">
        <f t="shared" si="71"/>
        <v>N/A</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v>
      </c>
      <c r="F213" s="138" t="str">
        <f t="shared" si="73"/>
        <v>N/A</v>
      </c>
      <c r="G213" s="140">
        <v>0</v>
      </c>
      <c r="H213" s="138" t="str">
        <f t="shared" si="74"/>
        <v>N/A</v>
      </c>
      <c r="I213" s="139" t="s">
        <v>217</v>
      </c>
      <c r="J213" s="139" t="s">
        <v>1743</v>
      </c>
      <c r="K213" s="133" t="s">
        <v>732</v>
      </c>
      <c r="L213" s="134" t="str">
        <f t="shared" si="71"/>
        <v>N/A</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977296</v>
      </c>
      <c r="D6" s="11" t="str">
        <f t="shared" ref="D6:D39" si="0">IF($B6="N/A","N/A",IF(C6&gt;10,"No",IF(C6&lt;-10,"No","Yes")))</f>
        <v>N/A</v>
      </c>
      <c r="E6" s="1">
        <v>1020910</v>
      </c>
      <c r="F6" s="11" t="str">
        <f t="shared" ref="F6:F39" si="1">IF($B6="N/A","N/A",IF(E6&gt;10,"No",IF(E6&lt;-10,"No","Yes")))</f>
        <v>N/A</v>
      </c>
      <c r="G6" s="1">
        <v>1058255</v>
      </c>
      <c r="H6" s="11" t="str">
        <f t="shared" ref="H6:H39" si="2">IF($B6="N/A","N/A",IF(G6&gt;10,"No",IF(G6&lt;-10,"No","Yes")))</f>
        <v>N/A</v>
      </c>
      <c r="I6" s="56">
        <v>4.4630000000000001</v>
      </c>
      <c r="J6" s="56">
        <v>3.6579999999999999</v>
      </c>
      <c r="K6" s="47" t="s">
        <v>732</v>
      </c>
      <c r="L6" s="9" t="str">
        <f t="shared" ref="L6:L39" si="3">IF(J6="Div by 0", "N/A", IF(K6="N/A","N/A", IF(J6&gt;VALUE(MID(K6,1,2)), "No", IF(J6&lt;-1*VALUE(MID(K6,1,2)), "No", "Yes"))))</f>
        <v>Yes</v>
      </c>
    </row>
    <row r="7" spans="1:12" x14ac:dyDescent="0.2">
      <c r="A7" s="16" t="s">
        <v>4</v>
      </c>
      <c r="B7" s="34" t="s">
        <v>217</v>
      </c>
      <c r="C7" s="35">
        <v>881493</v>
      </c>
      <c r="D7" s="43" t="str">
        <f t="shared" si="0"/>
        <v>N/A</v>
      </c>
      <c r="E7" s="35">
        <v>925500</v>
      </c>
      <c r="F7" s="43" t="str">
        <f t="shared" si="1"/>
        <v>N/A</v>
      </c>
      <c r="G7" s="35">
        <v>960970</v>
      </c>
      <c r="H7" s="43" t="str">
        <f t="shared" si="2"/>
        <v>N/A</v>
      </c>
      <c r="I7" s="12">
        <v>4.992</v>
      </c>
      <c r="J7" s="12">
        <v>3.8330000000000002</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90.807036111000002</v>
      </c>
      <c r="H8" s="43" t="str">
        <f t="shared" si="2"/>
        <v>N/A</v>
      </c>
      <c r="I8" s="12" t="s">
        <v>217</v>
      </c>
      <c r="J8" s="12" t="s">
        <v>217</v>
      </c>
      <c r="K8" s="44" t="s">
        <v>732</v>
      </c>
      <c r="L8" s="9" t="str">
        <f t="shared" si="3"/>
        <v>No</v>
      </c>
    </row>
    <row r="9" spans="1:12" x14ac:dyDescent="0.2">
      <c r="A9" s="16" t="s">
        <v>83</v>
      </c>
      <c r="B9" s="34" t="s">
        <v>217</v>
      </c>
      <c r="C9" s="35">
        <v>851487.6</v>
      </c>
      <c r="D9" s="43" t="str">
        <f t="shared" si="0"/>
        <v>N/A</v>
      </c>
      <c r="E9" s="35">
        <v>889822.49</v>
      </c>
      <c r="F9" s="43" t="str">
        <f t="shared" si="1"/>
        <v>N/A</v>
      </c>
      <c r="G9" s="35">
        <v>940158.66</v>
      </c>
      <c r="H9" s="43" t="str">
        <f t="shared" si="2"/>
        <v>N/A</v>
      </c>
      <c r="I9" s="12">
        <v>4.5019999999999998</v>
      </c>
      <c r="J9" s="12">
        <v>5.657</v>
      </c>
      <c r="K9" s="44" t="s">
        <v>732</v>
      </c>
      <c r="L9" s="9" t="str">
        <f t="shared" si="3"/>
        <v>Yes</v>
      </c>
    </row>
    <row r="10" spans="1:12" x14ac:dyDescent="0.2">
      <c r="A10" s="16" t="s">
        <v>100</v>
      </c>
      <c r="B10" s="34" t="s">
        <v>217</v>
      </c>
      <c r="C10" s="35">
        <v>3442</v>
      </c>
      <c r="D10" s="43" t="str">
        <f t="shared" si="0"/>
        <v>N/A</v>
      </c>
      <c r="E10" s="35">
        <v>2476</v>
      </c>
      <c r="F10" s="43" t="str">
        <f t="shared" si="1"/>
        <v>N/A</v>
      </c>
      <c r="G10" s="35">
        <v>2197</v>
      </c>
      <c r="H10" s="43" t="str">
        <f t="shared" si="2"/>
        <v>N/A</v>
      </c>
      <c r="I10" s="12">
        <v>-28.1</v>
      </c>
      <c r="J10" s="12">
        <v>-11.3</v>
      </c>
      <c r="K10" s="44" t="s">
        <v>732</v>
      </c>
      <c r="L10" s="9" t="str">
        <f t="shared" si="3"/>
        <v>Yes</v>
      </c>
    </row>
    <row r="11" spans="1:12" x14ac:dyDescent="0.2">
      <c r="A11" s="16" t="s">
        <v>984</v>
      </c>
      <c r="B11" s="34" t="s">
        <v>217</v>
      </c>
      <c r="C11" s="35">
        <v>1582</v>
      </c>
      <c r="D11" s="43" t="str">
        <f t="shared" si="0"/>
        <v>N/A</v>
      </c>
      <c r="E11" s="35">
        <v>1318</v>
      </c>
      <c r="F11" s="43" t="str">
        <f t="shared" si="1"/>
        <v>N/A</v>
      </c>
      <c r="G11" s="35">
        <v>900</v>
      </c>
      <c r="H11" s="43" t="str">
        <f t="shared" si="2"/>
        <v>N/A</v>
      </c>
      <c r="I11" s="12">
        <v>-16.7</v>
      </c>
      <c r="J11" s="12">
        <v>-31.7</v>
      </c>
      <c r="K11" s="44" t="s">
        <v>732</v>
      </c>
      <c r="L11" s="9" t="str">
        <f t="shared" si="3"/>
        <v>No</v>
      </c>
    </row>
    <row r="12" spans="1:12" x14ac:dyDescent="0.2">
      <c r="A12" s="16" t="s">
        <v>985</v>
      </c>
      <c r="B12" s="34" t="s">
        <v>217</v>
      </c>
      <c r="C12" s="35">
        <v>87</v>
      </c>
      <c r="D12" s="43" t="str">
        <f t="shared" si="0"/>
        <v>N/A</v>
      </c>
      <c r="E12" s="35">
        <v>87</v>
      </c>
      <c r="F12" s="43" t="str">
        <f t="shared" si="1"/>
        <v>N/A</v>
      </c>
      <c r="G12" s="35">
        <v>101</v>
      </c>
      <c r="H12" s="43" t="str">
        <f t="shared" si="2"/>
        <v>N/A</v>
      </c>
      <c r="I12" s="12">
        <v>0</v>
      </c>
      <c r="J12" s="12">
        <v>16.09</v>
      </c>
      <c r="K12" s="44" t="s">
        <v>732</v>
      </c>
      <c r="L12" s="9" t="str">
        <f t="shared" si="3"/>
        <v>Yes</v>
      </c>
    </row>
    <row r="13" spans="1:12" x14ac:dyDescent="0.2">
      <c r="A13" s="16" t="s">
        <v>986</v>
      </c>
      <c r="B13" s="34" t="s">
        <v>217</v>
      </c>
      <c r="C13" s="35">
        <v>905</v>
      </c>
      <c r="D13" s="43" t="str">
        <f t="shared" si="0"/>
        <v>N/A</v>
      </c>
      <c r="E13" s="35">
        <v>19</v>
      </c>
      <c r="F13" s="43" t="str">
        <f t="shared" si="1"/>
        <v>N/A</v>
      </c>
      <c r="G13" s="35">
        <v>11</v>
      </c>
      <c r="H13" s="43" t="str">
        <f t="shared" si="2"/>
        <v>N/A</v>
      </c>
      <c r="I13" s="12">
        <v>-97.9</v>
      </c>
      <c r="J13" s="12">
        <v>-57.9</v>
      </c>
      <c r="K13" s="44" t="s">
        <v>732</v>
      </c>
      <c r="L13" s="9" t="str">
        <f t="shared" si="3"/>
        <v>No</v>
      </c>
    </row>
    <row r="14" spans="1:12" x14ac:dyDescent="0.2">
      <c r="A14" s="16" t="s">
        <v>987</v>
      </c>
      <c r="B14" s="34" t="s">
        <v>217</v>
      </c>
      <c r="C14" s="35">
        <v>868</v>
      </c>
      <c r="D14" s="43" t="str">
        <f t="shared" si="0"/>
        <v>N/A</v>
      </c>
      <c r="E14" s="35">
        <v>1052</v>
      </c>
      <c r="F14" s="43" t="str">
        <f t="shared" si="1"/>
        <v>N/A</v>
      </c>
      <c r="G14" s="35">
        <v>1188</v>
      </c>
      <c r="H14" s="43" t="str">
        <f t="shared" si="2"/>
        <v>N/A</v>
      </c>
      <c r="I14" s="12">
        <v>21.2</v>
      </c>
      <c r="J14" s="12">
        <v>12.93</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130553</v>
      </c>
      <c r="D16" s="43" t="str">
        <f t="shared" si="0"/>
        <v>N/A</v>
      </c>
      <c r="E16" s="35">
        <v>139765</v>
      </c>
      <c r="F16" s="43" t="str">
        <f t="shared" si="1"/>
        <v>N/A</v>
      </c>
      <c r="G16" s="35">
        <v>145399</v>
      </c>
      <c r="H16" s="43" t="str">
        <f t="shared" si="2"/>
        <v>N/A</v>
      </c>
      <c r="I16" s="12">
        <v>7.056</v>
      </c>
      <c r="J16" s="12">
        <v>4.0309999999999997</v>
      </c>
      <c r="K16" s="44" t="s">
        <v>732</v>
      </c>
      <c r="L16" s="9" t="str">
        <f t="shared" si="3"/>
        <v>Yes</v>
      </c>
    </row>
    <row r="17" spans="1:12" x14ac:dyDescent="0.2">
      <c r="A17" s="4" t="s">
        <v>989</v>
      </c>
      <c r="B17" s="34" t="s">
        <v>217</v>
      </c>
      <c r="C17" s="35">
        <v>116458</v>
      </c>
      <c r="D17" s="43" t="str">
        <f t="shared" si="0"/>
        <v>N/A</v>
      </c>
      <c r="E17" s="35">
        <v>122524</v>
      </c>
      <c r="F17" s="43" t="str">
        <f t="shared" si="1"/>
        <v>N/A</v>
      </c>
      <c r="G17" s="35">
        <v>126786</v>
      </c>
      <c r="H17" s="43" t="str">
        <f t="shared" si="2"/>
        <v>N/A</v>
      </c>
      <c r="I17" s="12">
        <v>5.2089999999999996</v>
      </c>
      <c r="J17" s="12">
        <v>3.4790000000000001</v>
      </c>
      <c r="K17" s="44" t="s">
        <v>732</v>
      </c>
      <c r="L17" s="9" t="str">
        <f t="shared" si="3"/>
        <v>Yes</v>
      </c>
    </row>
    <row r="18" spans="1:12" x14ac:dyDescent="0.2">
      <c r="A18" s="4" t="s">
        <v>990</v>
      </c>
      <c r="B18" s="34" t="s">
        <v>217</v>
      </c>
      <c r="C18" s="35">
        <v>1880</v>
      </c>
      <c r="D18" s="43" t="str">
        <f t="shared" si="0"/>
        <v>N/A</v>
      </c>
      <c r="E18" s="35">
        <v>2394</v>
      </c>
      <c r="F18" s="43" t="str">
        <f t="shared" si="1"/>
        <v>N/A</v>
      </c>
      <c r="G18" s="35">
        <v>2750</v>
      </c>
      <c r="H18" s="43" t="str">
        <f t="shared" si="2"/>
        <v>N/A</v>
      </c>
      <c r="I18" s="12">
        <v>27.34</v>
      </c>
      <c r="J18" s="12">
        <v>14.87</v>
      </c>
      <c r="K18" s="44" t="s">
        <v>732</v>
      </c>
      <c r="L18" s="9" t="str">
        <f t="shared" si="3"/>
        <v>Yes</v>
      </c>
    </row>
    <row r="19" spans="1:12" x14ac:dyDescent="0.2">
      <c r="A19" s="4" t="s">
        <v>991</v>
      </c>
      <c r="B19" s="34" t="s">
        <v>217</v>
      </c>
      <c r="C19" s="35">
        <v>1513</v>
      </c>
      <c r="D19" s="43" t="str">
        <f t="shared" si="0"/>
        <v>N/A</v>
      </c>
      <c r="E19" s="35">
        <v>1307</v>
      </c>
      <c r="F19" s="43" t="str">
        <f t="shared" si="1"/>
        <v>N/A</v>
      </c>
      <c r="G19" s="35">
        <v>1342</v>
      </c>
      <c r="H19" s="43" t="str">
        <f t="shared" si="2"/>
        <v>N/A</v>
      </c>
      <c r="I19" s="12">
        <v>-13.6</v>
      </c>
      <c r="J19" s="12">
        <v>2.6779999999999999</v>
      </c>
      <c r="K19" s="44" t="s">
        <v>732</v>
      </c>
      <c r="L19" s="9" t="str">
        <f t="shared" si="3"/>
        <v>Yes</v>
      </c>
    </row>
    <row r="20" spans="1:12" x14ac:dyDescent="0.2">
      <c r="A20" s="4" t="s">
        <v>992</v>
      </c>
      <c r="B20" s="34" t="s">
        <v>217</v>
      </c>
      <c r="C20" s="35">
        <v>10702</v>
      </c>
      <c r="D20" s="43" t="str">
        <f t="shared" si="0"/>
        <v>N/A</v>
      </c>
      <c r="E20" s="35">
        <v>13540</v>
      </c>
      <c r="F20" s="43" t="str">
        <f t="shared" si="1"/>
        <v>N/A</v>
      </c>
      <c r="G20" s="35">
        <v>14521</v>
      </c>
      <c r="H20" s="43" t="str">
        <f t="shared" si="2"/>
        <v>N/A</v>
      </c>
      <c r="I20" s="12">
        <v>26.52</v>
      </c>
      <c r="J20" s="12">
        <v>7.2450000000000001</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700272</v>
      </c>
      <c r="D22" s="43" t="str">
        <f t="shared" si="0"/>
        <v>N/A</v>
      </c>
      <c r="E22" s="35">
        <v>726779</v>
      </c>
      <c r="F22" s="43" t="str">
        <f t="shared" si="1"/>
        <v>N/A</v>
      </c>
      <c r="G22" s="35">
        <v>750070</v>
      </c>
      <c r="H22" s="43" t="str">
        <f t="shared" si="2"/>
        <v>N/A</v>
      </c>
      <c r="I22" s="12">
        <v>3.7850000000000001</v>
      </c>
      <c r="J22" s="12">
        <v>3.2050000000000001</v>
      </c>
      <c r="K22" s="44" t="s">
        <v>732</v>
      </c>
      <c r="L22" s="9" t="str">
        <f t="shared" si="3"/>
        <v>Yes</v>
      </c>
    </row>
    <row r="23" spans="1:12" x14ac:dyDescent="0.2">
      <c r="A23" s="4" t="s">
        <v>994</v>
      </c>
      <c r="B23" s="34" t="s">
        <v>217</v>
      </c>
      <c r="C23" s="35">
        <v>84839</v>
      </c>
      <c r="D23" s="43" t="str">
        <f t="shared" si="0"/>
        <v>N/A</v>
      </c>
      <c r="E23" s="35">
        <v>88958</v>
      </c>
      <c r="F23" s="43" t="str">
        <f t="shared" si="1"/>
        <v>N/A</v>
      </c>
      <c r="G23" s="35">
        <v>89254</v>
      </c>
      <c r="H23" s="43" t="str">
        <f t="shared" si="2"/>
        <v>N/A</v>
      </c>
      <c r="I23" s="12">
        <v>4.8550000000000004</v>
      </c>
      <c r="J23" s="12">
        <v>0.3327</v>
      </c>
      <c r="K23" s="44" t="s">
        <v>732</v>
      </c>
      <c r="L23" s="9" t="str">
        <f t="shared" si="3"/>
        <v>Yes</v>
      </c>
    </row>
    <row r="24" spans="1:12" x14ac:dyDescent="0.2">
      <c r="A24" s="4" t="s">
        <v>995</v>
      </c>
      <c r="B24" s="34" t="s">
        <v>217</v>
      </c>
      <c r="C24" s="35">
        <v>5191</v>
      </c>
      <c r="D24" s="43" t="str">
        <f t="shared" si="0"/>
        <v>N/A</v>
      </c>
      <c r="E24" s="35">
        <v>6055</v>
      </c>
      <c r="F24" s="43" t="str">
        <f t="shared" si="1"/>
        <v>N/A</v>
      </c>
      <c r="G24" s="35">
        <v>6668</v>
      </c>
      <c r="H24" s="43" t="str">
        <f t="shared" si="2"/>
        <v>N/A</v>
      </c>
      <c r="I24" s="12">
        <v>16.64</v>
      </c>
      <c r="J24" s="12">
        <v>10.119999999999999</v>
      </c>
      <c r="K24" s="44" t="s">
        <v>732</v>
      </c>
      <c r="L24" s="9" t="str">
        <f t="shared" si="3"/>
        <v>Yes</v>
      </c>
    </row>
    <row r="25" spans="1:12" x14ac:dyDescent="0.2">
      <c r="A25" s="4" t="s">
        <v>996</v>
      </c>
      <c r="B25" s="34" t="s">
        <v>217</v>
      </c>
      <c r="C25" s="35">
        <v>432</v>
      </c>
      <c r="D25" s="43" t="str">
        <f t="shared" si="0"/>
        <v>N/A</v>
      </c>
      <c r="E25" s="35">
        <v>454</v>
      </c>
      <c r="F25" s="43" t="str">
        <f t="shared" si="1"/>
        <v>N/A</v>
      </c>
      <c r="G25" s="35">
        <v>433</v>
      </c>
      <c r="H25" s="43" t="str">
        <f t="shared" si="2"/>
        <v>N/A</v>
      </c>
      <c r="I25" s="12">
        <v>5.093</v>
      </c>
      <c r="J25" s="12">
        <v>-4.63</v>
      </c>
      <c r="K25" s="44" t="s">
        <v>732</v>
      </c>
      <c r="L25" s="9" t="str">
        <f t="shared" si="3"/>
        <v>Yes</v>
      </c>
    </row>
    <row r="26" spans="1:12" x14ac:dyDescent="0.2">
      <c r="A26" s="4" t="s">
        <v>997</v>
      </c>
      <c r="B26" s="34" t="s">
        <v>217</v>
      </c>
      <c r="C26" s="35">
        <v>540800</v>
      </c>
      <c r="D26" s="43" t="str">
        <f t="shared" si="0"/>
        <v>N/A</v>
      </c>
      <c r="E26" s="35">
        <v>567531</v>
      </c>
      <c r="F26" s="43" t="str">
        <f t="shared" si="1"/>
        <v>N/A</v>
      </c>
      <c r="G26" s="35">
        <v>591822</v>
      </c>
      <c r="H26" s="43" t="str">
        <f t="shared" si="2"/>
        <v>N/A</v>
      </c>
      <c r="I26" s="12">
        <v>4.9429999999999996</v>
      </c>
      <c r="J26" s="12">
        <v>4.28</v>
      </c>
      <c r="K26" s="44" t="s">
        <v>732</v>
      </c>
      <c r="L26" s="9" t="str">
        <f t="shared" si="3"/>
        <v>Yes</v>
      </c>
    </row>
    <row r="27" spans="1:12" x14ac:dyDescent="0.2">
      <c r="A27" s="4" t="s">
        <v>998</v>
      </c>
      <c r="B27" s="34" t="s">
        <v>217</v>
      </c>
      <c r="C27" s="35">
        <v>58246</v>
      </c>
      <c r="D27" s="43" t="str">
        <f t="shared" si="0"/>
        <v>N/A</v>
      </c>
      <c r="E27" s="35">
        <v>52848</v>
      </c>
      <c r="F27" s="43" t="str">
        <f t="shared" si="1"/>
        <v>N/A</v>
      </c>
      <c r="G27" s="35">
        <v>51113</v>
      </c>
      <c r="H27" s="43" t="str">
        <f t="shared" si="2"/>
        <v>N/A</v>
      </c>
      <c r="I27" s="12">
        <v>-9.27</v>
      </c>
      <c r="J27" s="12">
        <v>-3.28</v>
      </c>
      <c r="K27" s="44" t="s">
        <v>732</v>
      </c>
      <c r="L27" s="9" t="str">
        <f t="shared" si="3"/>
        <v>Yes</v>
      </c>
    </row>
    <row r="28" spans="1:12" x14ac:dyDescent="0.2">
      <c r="A28" s="57" t="s">
        <v>999</v>
      </c>
      <c r="B28" s="34" t="s">
        <v>217</v>
      </c>
      <c r="C28" s="35">
        <v>10764</v>
      </c>
      <c r="D28" s="43" t="str">
        <f t="shared" si="0"/>
        <v>N/A</v>
      </c>
      <c r="E28" s="35">
        <v>10933</v>
      </c>
      <c r="F28" s="43" t="str">
        <f t="shared" si="1"/>
        <v>N/A</v>
      </c>
      <c r="G28" s="35">
        <v>10780</v>
      </c>
      <c r="H28" s="43" t="str">
        <f t="shared" si="2"/>
        <v>N/A</v>
      </c>
      <c r="I28" s="12">
        <v>1.57</v>
      </c>
      <c r="J28" s="12">
        <v>-1.4</v>
      </c>
      <c r="K28" s="44" t="s">
        <v>732</v>
      </c>
      <c r="L28" s="9" t="str">
        <f t="shared" si="3"/>
        <v>Yes</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143029</v>
      </c>
      <c r="D30" s="43" t="str">
        <f t="shared" si="0"/>
        <v>N/A</v>
      </c>
      <c r="E30" s="35">
        <v>151890</v>
      </c>
      <c r="F30" s="43" t="str">
        <f t="shared" si="1"/>
        <v>N/A</v>
      </c>
      <c r="G30" s="35">
        <v>160589</v>
      </c>
      <c r="H30" s="43" t="str">
        <f t="shared" si="2"/>
        <v>N/A</v>
      </c>
      <c r="I30" s="12">
        <v>6.1950000000000003</v>
      </c>
      <c r="J30" s="12">
        <v>5.7270000000000003</v>
      </c>
      <c r="K30" s="44" t="s">
        <v>732</v>
      </c>
      <c r="L30" s="9" t="str">
        <f t="shared" si="3"/>
        <v>Yes</v>
      </c>
    </row>
    <row r="31" spans="1:12" x14ac:dyDescent="0.2">
      <c r="A31" s="45" t="s">
        <v>1001</v>
      </c>
      <c r="B31" s="34" t="s">
        <v>217</v>
      </c>
      <c r="C31" s="35">
        <v>56353</v>
      </c>
      <c r="D31" s="43" t="str">
        <f t="shared" si="0"/>
        <v>N/A</v>
      </c>
      <c r="E31" s="35">
        <v>60145</v>
      </c>
      <c r="F31" s="43" t="str">
        <f t="shared" si="1"/>
        <v>N/A</v>
      </c>
      <c r="G31" s="35">
        <v>62285</v>
      </c>
      <c r="H31" s="43" t="str">
        <f t="shared" si="2"/>
        <v>N/A</v>
      </c>
      <c r="I31" s="12">
        <v>6.7290000000000001</v>
      </c>
      <c r="J31" s="12">
        <v>3.5579999999999998</v>
      </c>
      <c r="K31" s="44" t="s">
        <v>732</v>
      </c>
      <c r="L31" s="9" t="str">
        <f t="shared" si="3"/>
        <v>Yes</v>
      </c>
    </row>
    <row r="32" spans="1:12" x14ac:dyDescent="0.2">
      <c r="A32" s="45" t="s">
        <v>1002</v>
      </c>
      <c r="B32" s="34" t="s">
        <v>217</v>
      </c>
      <c r="C32" s="35">
        <v>7183</v>
      </c>
      <c r="D32" s="43" t="str">
        <f t="shared" si="0"/>
        <v>N/A</v>
      </c>
      <c r="E32" s="35">
        <v>8724</v>
      </c>
      <c r="F32" s="43" t="str">
        <f t="shared" si="1"/>
        <v>N/A</v>
      </c>
      <c r="G32" s="35">
        <v>10065</v>
      </c>
      <c r="H32" s="43" t="str">
        <f t="shared" si="2"/>
        <v>N/A</v>
      </c>
      <c r="I32" s="12">
        <v>21.45</v>
      </c>
      <c r="J32" s="12">
        <v>15.37</v>
      </c>
      <c r="K32" s="44" t="s">
        <v>732</v>
      </c>
      <c r="L32" s="9" t="str">
        <f t="shared" si="3"/>
        <v>Yes</v>
      </c>
    </row>
    <row r="33" spans="1:12" x14ac:dyDescent="0.2">
      <c r="A33" s="45" t="s">
        <v>1003</v>
      </c>
      <c r="B33" s="34" t="s">
        <v>217</v>
      </c>
      <c r="C33" s="35">
        <v>5225</v>
      </c>
      <c r="D33" s="43" t="str">
        <f t="shared" si="0"/>
        <v>N/A</v>
      </c>
      <c r="E33" s="35">
        <v>6146</v>
      </c>
      <c r="F33" s="43" t="str">
        <f t="shared" si="1"/>
        <v>N/A</v>
      </c>
      <c r="G33" s="35">
        <v>6576</v>
      </c>
      <c r="H33" s="43" t="str">
        <f t="shared" si="2"/>
        <v>N/A</v>
      </c>
      <c r="I33" s="12">
        <v>17.63</v>
      </c>
      <c r="J33" s="12">
        <v>6.9960000000000004</v>
      </c>
      <c r="K33" s="44" t="s">
        <v>732</v>
      </c>
      <c r="L33" s="9" t="str">
        <f t="shared" si="3"/>
        <v>Yes</v>
      </c>
    </row>
    <row r="34" spans="1:12" x14ac:dyDescent="0.2">
      <c r="A34" s="45" t="s">
        <v>1004</v>
      </c>
      <c r="B34" s="34" t="s">
        <v>217</v>
      </c>
      <c r="C34" s="35">
        <v>39951</v>
      </c>
      <c r="D34" s="43" t="str">
        <f t="shared" si="0"/>
        <v>N/A</v>
      </c>
      <c r="E34" s="35">
        <v>40331</v>
      </c>
      <c r="F34" s="43" t="str">
        <f t="shared" si="1"/>
        <v>N/A</v>
      </c>
      <c r="G34" s="35">
        <v>40641</v>
      </c>
      <c r="H34" s="43" t="str">
        <f t="shared" si="2"/>
        <v>N/A</v>
      </c>
      <c r="I34" s="12">
        <v>0.95120000000000005</v>
      </c>
      <c r="J34" s="12">
        <v>0.76859999999999995</v>
      </c>
      <c r="K34" s="44" t="s">
        <v>732</v>
      </c>
      <c r="L34" s="9" t="str">
        <f t="shared" si="3"/>
        <v>Yes</v>
      </c>
    </row>
    <row r="35" spans="1:12" x14ac:dyDescent="0.2">
      <c r="A35" s="45" t="s">
        <v>1005</v>
      </c>
      <c r="B35" s="34" t="s">
        <v>217</v>
      </c>
      <c r="C35" s="35">
        <v>15066</v>
      </c>
      <c r="D35" s="43" t="str">
        <f t="shared" si="0"/>
        <v>N/A</v>
      </c>
      <c r="E35" s="35">
        <v>16423</v>
      </c>
      <c r="F35" s="43" t="str">
        <f t="shared" si="1"/>
        <v>N/A</v>
      </c>
      <c r="G35" s="35">
        <v>18131</v>
      </c>
      <c r="H35" s="43" t="str">
        <f t="shared" si="2"/>
        <v>N/A</v>
      </c>
      <c r="I35" s="12">
        <v>9.0069999999999997</v>
      </c>
      <c r="J35" s="12">
        <v>10.4</v>
      </c>
      <c r="K35" s="44" t="s">
        <v>732</v>
      </c>
      <c r="L35" s="9" t="str">
        <f t="shared" si="3"/>
        <v>Yes</v>
      </c>
    </row>
    <row r="36" spans="1:12" x14ac:dyDescent="0.2">
      <c r="A36" s="45" t="s">
        <v>1006</v>
      </c>
      <c r="B36" s="34" t="s">
        <v>217</v>
      </c>
      <c r="C36" s="35">
        <v>19251</v>
      </c>
      <c r="D36" s="43" t="str">
        <f t="shared" si="0"/>
        <v>N/A</v>
      </c>
      <c r="E36" s="35">
        <v>20121</v>
      </c>
      <c r="F36" s="43" t="str">
        <f t="shared" si="1"/>
        <v>N/A</v>
      </c>
      <c r="G36" s="35">
        <v>22891</v>
      </c>
      <c r="H36" s="43" t="str">
        <f t="shared" si="2"/>
        <v>N/A</v>
      </c>
      <c r="I36" s="12">
        <v>4.5190000000000001</v>
      </c>
      <c r="J36" s="12">
        <v>13.77</v>
      </c>
      <c r="K36" s="44" t="s">
        <v>732</v>
      </c>
      <c r="L36" s="9" t="str">
        <f t="shared" si="3"/>
        <v>Yes</v>
      </c>
    </row>
    <row r="37" spans="1:12" x14ac:dyDescent="0.2">
      <c r="A37" s="45" t="s">
        <v>122</v>
      </c>
      <c r="B37" s="34" t="s">
        <v>217</v>
      </c>
      <c r="C37" s="35">
        <v>2652</v>
      </c>
      <c r="D37" s="43" t="str">
        <f t="shared" si="0"/>
        <v>N/A</v>
      </c>
      <c r="E37" s="35">
        <v>1464</v>
      </c>
      <c r="F37" s="43" t="str">
        <f t="shared" si="1"/>
        <v>N/A</v>
      </c>
      <c r="G37" s="35">
        <v>1499</v>
      </c>
      <c r="H37" s="43" t="str">
        <f t="shared" si="2"/>
        <v>N/A</v>
      </c>
      <c r="I37" s="12">
        <v>-44.8</v>
      </c>
      <c r="J37" s="12">
        <v>2.391</v>
      </c>
      <c r="K37" s="44" t="s">
        <v>732</v>
      </c>
      <c r="L37" s="9" t="str">
        <f t="shared" si="3"/>
        <v>Yes</v>
      </c>
    </row>
    <row r="38" spans="1:12" x14ac:dyDescent="0.2">
      <c r="A38" s="45" t="s">
        <v>84</v>
      </c>
      <c r="B38" s="34" t="s">
        <v>217</v>
      </c>
      <c r="C38" s="46">
        <v>3474466770</v>
      </c>
      <c r="D38" s="43" t="str">
        <f t="shared" si="0"/>
        <v>N/A</v>
      </c>
      <c r="E38" s="46">
        <v>3790612367</v>
      </c>
      <c r="F38" s="43" t="str">
        <f t="shared" si="1"/>
        <v>N/A</v>
      </c>
      <c r="G38" s="46">
        <v>3819717201</v>
      </c>
      <c r="H38" s="43" t="str">
        <f t="shared" si="2"/>
        <v>N/A</v>
      </c>
      <c r="I38" s="12">
        <v>9.0990000000000002</v>
      </c>
      <c r="J38" s="12">
        <v>0.76780000000000004</v>
      </c>
      <c r="K38" s="44" t="s">
        <v>732</v>
      </c>
      <c r="L38" s="9" t="str">
        <f t="shared" si="3"/>
        <v>Yes</v>
      </c>
    </row>
    <row r="39" spans="1:12" x14ac:dyDescent="0.2">
      <c r="A39" s="45" t="s">
        <v>1288</v>
      </c>
      <c r="B39" s="34" t="s">
        <v>217</v>
      </c>
      <c r="C39" s="46">
        <v>3555.1836598</v>
      </c>
      <c r="D39" s="43" t="str">
        <f t="shared" si="0"/>
        <v>N/A</v>
      </c>
      <c r="E39" s="46">
        <v>3712.9740790000001</v>
      </c>
      <c r="F39" s="43" t="str">
        <f t="shared" si="1"/>
        <v>N/A</v>
      </c>
      <c r="G39" s="46">
        <v>3609.4487632999999</v>
      </c>
      <c r="H39" s="43" t="str">
        <f t="shared" si="2"/>
        <v>N/A</v>
      </c>
      <c r="I39" s="12">
        <v>4.4379999999999997</v>
      </c>
      <c r="J39" s="12">
        <v>-2.79</v>
      </c>
      <c r="K39" s="44" t="s">
        <v>732</v>
      </c>
      <c r="L39" s="9" t="str">
        <f t="shared" si="3"/>
        <v>Yes</v>
      </c>
    </row>
    <row r="40" spans="1:12" x14ac:dyDescent="0.2">
      <c r="A40" s="45" t="s">
        <v>1289</v>
      </c>
      <c r="B40" s="34" t="s">
        <v>217</v>
      </c>
      <c r="C40" s="46">
        <v>3941.5704605999999</v>
      </c>
      <c r="D40" s="43" t="str">
        <f>IF($B40="N/A","N/A",IF(C40&gt;10,"No",IF(C40&lt;-10,"No","Yes")))</f>
        <v>N/A</v>
      </c>
      <c r="E40" s="46">
        <v>4095.7453992000001</v>
      </c>
      <c r="F40" s="43" t="str">
        <f>IF($B40="N/A","N/A",IF(E40&gt;10,"No",IF(E40&lt;-10,"No","Yes")))</f>
        <v>N/A</v>
      </c>
      <c r="G40" s="46">
        <v>3974.8558238000001</v>
      </c>
      <c r="H40" s="43" t="str">
        <f>IF($B40="N/A","N/A",IF(G40&gt;10,"No",IF(G40&lt;-10,"No","Yes")))</f>
        <v>N/A</v>
      </c>
      <c r="I40" s="12">
        <v>3.9119999999999999</v>
      </c>
      <c r="J40" s="12">
        <v>-2.95</v>
      </c>
      <c r="K40" s="44" t="s">
        <v>732</v>
      </c>
      <c r="L40" s="9" t="str">
        <f>IF(J40="Div by 0", "N/A", IF(K40="N/A","N/A", IF(J40&gt;VALUE(MID(K40,1,2)), "No", IF(J40&lt;-1*VALUE(MID(K40,1,2)), "No", "Yes"))))</f>
        <v>Yes</v>
      </c>
    </row>
    <row r="41" spans="1:12" x14ac:dyDescent="0.2">
      <c r="A41" s="45" t="s">
        <v>107</v>
      </c>
      <c r="B41" s="34" t="s">
        <v>217</v>
      </c>
      <c r="C41" s="46">
        <v>23953262</v>
      </c>
      <c r="D41" s="43" t="str">
        <f t="shared" ref="D41:D44" si="4">IF($B41="N/A","N/A",IF(C41&gt;10,"No",IF(C41&lt;-10,"No","Yes")))</f>
        <v>N/A</v>
      </c>
      <c r="E41" s="46">
        <v>25340847</v>
      </c>
      <c r="F41" s="43" t="str">
        <f t="shared" ref="F41:F44" si="5">IF($B41="N/A","N/A",IF(E41&gt;10,"No",IF(E41&lt;-10,"No","Yes")))</f>
        <v>N/A</v>
      </c>
      <c r="G41" s="46">
        <v>26067534</v>
      </c>
      <c r="H41" s="43" t="str">
        <f t="shared" ref="H41:H44" si="6">IF($B41="N/A","N/A",IF(G41&gt;10,"No",IF(G41&lt;-10,"No","Yes")))</f>
        <v>N/A</v>
      </c>
      <c r="I41" s="12">
        <v>5.7930000000000001</v>
      </c>
      <c r="J41" s="12">
        <v>2.8679999999999999</v>
      </c>
      <c r="K41" s="44" t="s">
        <v>732</v>
      </c>
      <c r="L41" s="9" t="str">
        <f t="shared" ref="L41:L43" si="7">IF(J41="Div by 0", "N/A", IF(K41="N/A","N/A", IF(J41&gt;VALUE(MID(K41,1,2)), "No", IF(J41&lt;-1*VALUE(MID(K41,1,2)), "No", "Yes"))))</f>
        <v>Yes</v>
      </c>
    </row>
    <row r="42" spans="1:12" x14ac:dyDescent="0.2">
      <c r="A42" s="45" t="s">
        <v>162</v>
      </c>
      <c r="B42" s="47" t="s">
        <v>221</v>
      </c>
      <c r="C42" s="1">
        <v>0</v>
      </c>
      <c r="D42" s="43" t="str">
        <f>IF($B42="N/A","N/A",IF(C42&gt;0,"No",IF(C42&lt;0,"No","Yes")))</f>
        <v>Yes</v>
      </c>
      <c r="E42" s="1">
        <v>0</v>
      </c>
      <c r="F42" s="43" t="str">
        <f>IF($B42="N/A","N/A",IF(E42&gt;0,"No",IF(E42&lt;0,"No","Yes")))</f>
        <v>Yes</v>
      </c>
      <c r="G42" s="1">
        <v>0</v>
      </c>
      <c r="H42" s="43" t="str">
        <f>IF($B42="N/A","N/A",IF(G42&gt;0,"No",IF(G42&lt;0,"No","Yes")))</f>
        <v>Yes</v>
      </c>
      <c r="I42" s="12" t="s">
        <v>1743</v>
      </c>
      <c r="J42" s="12" t="s">
        <v>1743</v>
      </c>
      <c r="K42" s="44" t="s">
        <v>732</v>
      </c>
      <c r="L42" s="9" t="str">
        <f t="shared" si="7"/>
        <v>N/A</v>
      </c>
    </row>
    <row r="43" spans="1:12" x14ac:dyDescent="0.2">
      <c r="A43" s="45" t="s">
        <v>160</v>
      </c>
      <c r="B43" s="34" t="s">
        <v>217</v>
      </c>
      <c r="C43" s="46">
        <v>0</v>
      </c>
      <c r="D43" s="43" t="str">
        <f t="shared" si="4"/>
        <v>N/A</v>
      </c>
      <c r="E43" s="46">
        <v>0</v>
      </c>
      <c r="F43" s="43" t="str">
        <f t="shared" si="5"/>
        <v>N/A</v>
      </c>
      <c r="G43" s="46">
        <v>0</v>
      </c>
      <c r="H43" s="43" t="str">
        <f t="shared" si="6"/>
        <v>N/A</v>
      </c>
      <c r="I43" s="12" t="s">
        <v>1743</v>
      </c>
      <c r="J43" s="12" t="s">
        <v>1743</v>
      </c>
      <c r="K43" s="44" t="s">
        <v>732</v>
      </c>
      <c r="L43" s="9" t="str">
        <f t="shared" si="7"/>
        <v>N/A</v>
      </c>
    </row>
    <row r="44" spans="1:12" x14ac:dyDescent="0.2">
      <c r="A44" s="45" t="s">
        <v>1290</v>
      </c>
      <c r="B44" s="34" t="s">
        <v>217</v>
      </c>
      <c r="C44" s="46" t="s">
        <v>1743</v>
      </c>
      <c r="D44" s="43" t="str">
        <f t="shared" si="4"/>
        <v>N/A</v>
      </c>
      <c r="E44" s="46" t="s">
        <v>1743</v>
      </c>
      <c r="F44" s="43" t="str">
        <f t="shared" si="5"/>
        <v>N/A</v>
      </c>
      <c r="G44" s="46" t="s">
        <v>1743</v>
      </c>
      <c r="H44" s="43" t="str">
        <f t="shared" si="6"/>
        <v>N/A</v>
      </c>
      <c r="I44" s="12" t="s">
        <v>1743</v>
      </c>
      <c r="J44" s="12" t="s">
        <v>1743</v>
      </c>
      <c r="K44" s="44" t="s">
        <v>732</v>
      </c>
      <c r="L44" s="9" t="str">
        <f>IF(J44="Div by 0", "N/A", IF(OR(J44="N/A",K44="N/A"),"N/A", IF(J44&gt;VALUE(MID(K44,1,2)), "No", IF(J44&lt;-1*VALUE(MID(K44,1,2)), "No", "Yes"))))</f>
        <v>N/A</v>
      </c>
    </row>
    <row r="45" spans="1:12" x14ac:dyDescent="0.2">
      <c r="A45" s="45" t="s">
        <v>1291</v>
      </c>
      <c r="B45" s="34" t="s">
        <v>217</v>
      </c>
      <c r="C45" s="46">
        <v>13794.372748</v>
      </c>
      <c r="D45" s="43" t="str">
        <f t="shared" ref="D45:D71" si="8">IF($B45="N/A","N/A",IF(C45&gt;10,"No",IF(C45&lt;-10,"No","Yes")))</f>
        <v>N/A</v>
      </c>
      <c r="E45" s="46">
        <v>17307.717690000001</v>
      </c>
      <c r="F45" s="43" t="str">
        <f t="shared" ref="F45:F71" si="9">IF($B45="N/A","N/A",IF(E45&gt;10,"No",IF(E45&lt;-10,"No","Yes")))</f>
        <v>N/A</v>
      </c>
      <c r="G45" s="46">
        <v>16591.125171</v>
      </c>
      <c r="H45" s="43" t="str">
        <f t="shared" ref="H45:H71" si="10">IF($B45="N/A","N/A",IF(G45&gt;10,"No",IF(G45&lt;-10,"No","Yes")))</f>
        <v>N/A</v>
      </c>
      <c r="I45" s="12">
        <v>25.47</v>
      </c>
      <c r="J45" s="12">
        <v>-4.1399999999999997</v>
      </c>
      <c r="K45" s="44" t="s">
        <v>732</v>
      </c>
      <c r="L45" s="9" t="str">
        <f t="shared" ref="L45:L71" si="11">IF(J45="Div by 0", "N/A", IF(K45="N/A","N/A", IF(J45&gt;VALUE(MID(K45,1,2)), "No", IF(J45&lt;-1*VALUE(MID(K45,1,2)), "No", "Yes"))))</f>
        <v>Yes</v>
      </c>
    </row>
    <row r="46" spans="1:12" x14ac:dyDescent="0.2">
      <c r="A46" s="45" t="s">
        <v>1292</v>
      </c>
      <c r="B46" s="34" t="s">
        <v>217</v>
      </c>
      <c r="C46" s="46">
        <v>14954.447534999999</v>
      </c>
      <c r="D46" s="43" t="str">
        <f t="shared" si="8"/>
        <v>N/A</v>
      </c>
      <c r="E46" s="46">
        <v>13730.318665000001</v>
      </c>
      <c r="F46" s="43" t="str">
        <f t="shared" si="9"/>
        <v>N/A</v>
      </c>
      <c r="G46" s="46">
        <v>12838.023332999999</v>
      </c>
      <c r="H46" s="43" t="str">
        <f t="shared" si="10"/>
        <v>N/A</v>
      </c>
      <c r="I46" s="12">
        <v>-8.19</v>
      </c>
      <c r="J46" s="12">
        <v>-6.5</v>
      </c>
      <c r="K46" s="44" t="s">
        <v>732</v>
      </c>
      <c r="L46" s="9" t="str">
        <f t="shared" si="11"/>
        <v>Yes</v>
      </c>
    </row>
    <row r="47" spans="1:12" x14ac:dyDescent="0.2">
      <c r="A47" s="45" t="s">
        <v>1293</v>
      </c>
      <c r="B47" s="34" t="s">
        <v>217</v>
      </c>
      <c r="C47" s="46">
        <v>17623.390804999999</v>
      </c>
      <c r="D47" s="43" t="str">
        <f t="shared" si="8"/>
        <v>N/A</v>
      </c>
      <c r="E47" s="46">
        <v>18902.563217999999</v>
      </c>
      <c r="F47" s="43" t="str">
        <f t="shared" si="9"/>
        <v>N/A</v>
      </c>
      <c r="G47" s="46">
        <v>18151.613861000002</v>
      </c>
      <c r="H47" s="43" t="str">
        <f t="shared" si="10"/>
        <v>N/A</v>
      </c>
      <c r="I47" s="12">
        <v>7.258</v>
      </c>
      <c r="J47" s="12">
        <v>-3.97</v>
      </c>
      <c r="K47" s="44" t="s">
        <v>732</v>
      </c>
      <c r="L47" s="9" t="str">
        <f t="shared" si="11"/>
        <v>Yes</v>
      </c>
    </row>
    <row r="48" spans="1:12" x14ac:dyDescent="0.2">
      <c r="A48" s="45" t="s">
        <v>1294</v>
      </c>
      <c r="B48" s="34" t="s">
        <v>217</v>
      </c>
      <c r="C48" s="46">
        <v>287.92486187999998</v>
      </c>
      <c r="D48" s="43" t="str">
        <f t="shared" si="8"/>
        <v>N/A</v>
      </c>
      <c r="E48" s="46">
        <v>4382.8421053000002</v>
      </c>
      <c r="F48" s="43" t="str">
        <f t="shared" si="9"/>
        <v>N/A</v>
      </c>
      <c r="G48" s="46">
        <v>5649.375</v>
      </c>
      <c r="H48" s="43" t="str">
        <f t="shared" si="10"/>
        <v>N/A</v>
      </c>
      <c r="I48" s="12">
        <v>1422</v>
      </c>
      <c r="J48" s="12">
        <v>28.9</v>
      </c>
      <c r="K48" s="44" t="s">
        <v>732</v>
      </c>
      <c r="L48" s="9" t="str">
        <f t="shared" si="11"/>
        <v>Yes</v>
      </c>
    </row>
    <row r="49" spans="1:12" x14ac:dyDescent="0.2">
      <c r="A49" s="45" t="s">
        <v>1295</v>
      </c>
      <c r="B49" s="34" t="s">
        <v>217</v>
      </c>
      <c r="C49" s="46">
        <v>25378.442395999999</v>
      </c>
      <c r="D49" s="43" t="str">
        <f t="shared" si="8"/>
        <v>N/A</v>
      </c>
      <c r="E49" s="46">
        <v>21891.209125000001</v>
      </c>
      <c r="F49" s="43" t="str">
        <f t="shared" si="9"/>
        <v>N/A</v>
      </c>
      <c r="G49" s="46">
        <v>19375.398148</v>
      </c>
      <c r="H49" s="43" t="str">
        <f t="shared" si="10"/>
        <v>N/A</v>
      </c>
      <c r="I49" s="12">
        <v>-13.7</v>
      </c>
      <c r="J49" s="12">
        <v>-11.5</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13982.679004</v>
      </c>
      <c r="D51" s="43" t="str">
        <f t="shared" si="8"/>
        <v>N/A</v>
      </c>
      <c r="E51" s="46">
        <v>14042.479627000001</v>
      </c>
      <c r="F51" s="43" t="str">
        <f t="shared" si="9"/>
        <v>N/A</v>
      </c>
      <c r="G51" s="46">
        <v>13903.59649</v>
      </c>
      <c r="H51" s="43" t="str">
        <f t="shared" si="10"/>
        <v>N/A</v>
      </c>
      <c r="I51" s="12">
        <v>0.42770000000000002</v>
      </c>
      <c r="J51" s="12">
        <v>-0.98899999999999999</v>
      </c>
      <c r="K51" s="44" t="s">
        <v>732</v>
      </c>
      <c r="L51" s="9" t="str">
        <f t="shared" si="11"/>
        <v>Yes</v>
      </c>
    </row>
    <row r="52" spans="1:12" x14ac:dyDescent="0.2">
      <c r="A52" s="45" t="s">
        <v>1298</v>
      </c>
      <c r="B52" s="34" t="s">
        <v>217</v>
      </c>
      <c r="C52" s="46">
        <v>13037.28491</v>
      </c>
      <c r="D52" s="43" t="str">
        <f t="shared" si="8"/>
        <v>N/A</v>
      </c>
      <c r="E52" s="46">
        <v>13137.069879999999</v>
      </c>
      <c r="F52" s="43" t="str">
        <f t="shared" si="9"/>
        <v>N/A</v>
      </c>
      <c r="G52" s="46">
        <v>13021.803212000001</v>
      </c>
      <c r="H52" s="43" t="str">
        <f t="shared" si="10"/>
        <v>N/A</v>
      </c>
      <c r="I52" s="12">
        <v>0.76539999999999997</v>
      </c>
      <c r="J52" s="12">
        <v>-0.877</v>
      </c>
      <c r="K52" s="44" t="s">
        <v>732</v>
      </c>
      <c r="L52" s="9" t="str">
        <f t="shared" si="11"/>
        <v>Yes</v>
      </c>
    </row>
    <row r="53" spans="1:12" x14ac:dyDescent="0.2">
      <c r="A53" s="45" t="s">
        <v>1299</v>
      </c>
      <c r="B53" s="34" t="s">
        <v>217</v>
      </c>
      <c r="C53" s="46">
        <v>20827.775000000001</v>
      </c>
      <c r="D53" s="43" t="str">
        <f t="shared" si="8"/>
        <v>N/A</v>
      </c>
      <c r="E53" s="46">
        <v>18630.186717</v>
      </c>
      <c r="F53" s="43" t="str">
        <f t="shared" si="9"/>
        <v>N/A</v>
      </c>
      <c r="G53" s="46">
        <v>19346.381454999999</v>
      </c>
      <c r="H53" s="43" t="str">
        <f t="shared" si="10"/>
        <v>N/A</v>
      </c>
      <c r="I53" s="12">
        <v>-10.6</v>
      </c>
      <c r="J53" s="12">
        <v>3.8439999999999999</v>
      </c>
      <c r="K53" s="44" t="s">
        <v>732</v>
      </c>
      <c r="L53" s="9" t="str">
        <f t="shared" si="11"/>
        <v>Yes</v>
      </c>
    </row>
    <row r="54" spans="1:12" x14ac:dyDescent="0.2">
      <c r="A54" s="45" t="s">
        <v>1300</v>
      </c>
      <c r="B54" s="34" t="s">
        <v>217</v>
      </c>
      <c r="C54" s="46">
        <v>16185.534038</v>
      </c>
      <c r="D54" s="43" t="str">
        <f t="shared" si="8"/>
        <v>N/A</v>
      </c>
      <c r="E54" s="46">
        <v>19461.007651</v>
      </c>
      <c r="F54" s="43" t="str">
        <f t="shared" si="9"/>
        <v>N/A</v>
      </c>
      <c r="G54" s="46">
        <v>19432.266020999999</v>
      </c>
      <c r="H54" s="43" t="str">
        <f t="shared" si="10"/>
        <v>N/A</v>
      </c>
      <c r="I54" s="12">
        <v>20.239999999999998</v>
      </c>
      <c r="J54" s="12">
        <v>-0.14799999999999999</v>
      </c>
      <c r="K54" s="44" t="s">
        <v>732</v>
      </c>
      <c r="L54" s="9" t="str">
        <f t="shared" si="11"/>
        <v>Yes</v>
      </c>
    </row>
    <row r="55" spans="1:12" x14ac:dyDescent="0.2">
      <c r="A55" s="45" t="s">
        <v>1301</v>
      </c>
      <c r="B55" s="34" t="s">
        <v>217</v>
      </c>
      <c r="C55" s="46">
        <v>22756.460101000001</v>
      </c>
      <c r="D55" s="43" t="str">
        <f t="shared" si="8"/>
        <v>N/A</v>
      </c>
      <c r="E55" s="46">
        <v>20901.374520000001</v>
      </c>
      <c r="F55" s="43" t="str">
        <f t="shared" si="9"/>
        <v>N/A</v>
      </c>
      <c r="G55" s="46">
        <v>20061.017423000001</v>
      </c>
      <c r="H55" s="43" t="str">
        <f t="shared" si="10"/>
        <v>N/A</v>
      </c>
      <c r="I55" s="12">
        <v>-8.15</v>
      </c>
      <c r="J55" s="12">
        <v>-4.0199999999999996</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1570.7466641999999</v>
      </c>
      <c r="D57" s="43" t="str">
        <f t="shared" si="8"/>
        <v>N/A</v>
      </c>
      <c r="E57" s="46">
        <v>1711.9458087999999</v>
      </c>
      <c r="F57" s="43" t="str">
        <f t="shared" si="9"/>
        <v>N/A</v>
      </c>
      <c r="G57" s="46">
        <v>1650.5476076</v>
      </c>
      <c r="H57" s="43" t="str">
        <f t="shared" si="10"/>
        <v>N/A</v>
      </c>
      <c r="I57" s="12">
        <v>8.9890000000000008</v>
      </c>
      <c r="J57" s="12">
        <v>-3.59</v>
      </c>
      <c r="K57" s="44" t="s">
        <v>732</v>
      </c>
      <c r="L57" s="9" t="str">
        <f t="shared" si="11"/>
        <v>Yes</v>
      </c>
    </row>
    <row r="58" spans="1:12" x14ac:dyDescent="0.2">
      <c r="A58" s="45" t="s">
        <v>1304</v>
      </c>
      <c r="B58" s="34" t="s">
        <v>217</v>
      </c>
      <c r="C58" s="46">
        <v>1501.2864367</v>
      </c>
      <c r="D58" s="43" t="str">
        <f t="shared" si="8"/>
        <v>N/A</v>
      </c>
      <c r="E58" s="46">
        <v>1692.0157039999999</v>
      </c>
      <c r="F58" s="43" t="str">
        <f t="shared" si="9"/>
        <v>N/A</v>
      </c>
      <c r="G58" s="46">
        <v>1642.6217873000001</v>
      </c>
      <c r="H58" s="43" t="str">
        <f t="shared" si="10"/>
        <v>N/A</v>
      </c>
      <c r="I58" s="12">
        <v>12.7</v>
      </c>
      <c r="J58" s="12">
        <v>-2.92</v>
      </c>
      <c r="K58" s="44" t="s">
        <v>732</v>
      </c>
      <c r="L58" s="9" t="str">
        <f t="shared" si="11"/>
        <v>Yes</v>
      </c>
    </row>
    <row r="59" spans="1:12" x14ac:dyDescent="0.2">
      <c r="A59" s="45" t="s">
        <v>1305</v>
      </c>
      <c r="B59" s="34" t="s">
        <v>217</v>
      </c>
      <c r="C59" s="46">
        <v>1492.7322289000001</v>
      </c>
      <c r="D59" s="43" t="str">
        <f t="shared" si="8"/>
        <v>N/A</v>
      </c>
      <c r="E59" s="46">
        <v>1811.051858</v>
      </c>
      <c r="F59" s="43" t="str">
        <f t="shared" si="9"/>
        <v>N/A</v>
      </c>
      <c r="G59" s="46">
        <v>1690.2736953000001</v>
      </c>
      <c r="H59" s="43" t="str">
        <f t="shared" si="10"/>
        <v>N/A</v>
      </c>
      <c r="I59" s="12">
        <v>21.32</v>
      </c>
      <c r="J59" s="12">
        <v>-6.67</v>
      </c>
      <c r="K59" s="44" t="s">
        <v>732</v>
      </c>
      <c r="L59" s="9" t="str">
        <f t="shared" si="11"/>
        <v>Yes</v>
      </c>
    </row>
    <row r="60" spans="1:12" x14ac:dyDescent="0.2">
      <c r="A60" s="45" t="s">
        <v>1306</v>
      </c>
      <c r="B60" s="34" t="s">
        <v>217</v>
      </c>
      <c r="C60" s="46">
        <v>1724.5300926</v>
      </c>
      <c r="D60" s="43" t="str">
        <f t="shared" si="8"/>
        <v>N/A</v>
      </c>
      <c r="E60" s="46">
        <v>1858.4427313000001</v>
      </c>
      <c r="F60" s="43" t="str">
        <f t="shared" si="9"/>
        <v>N/A</v>
      </c>
      <c r="G60" s="46">
        <v>1767.2217089999999</v>
      </c>
      <c r="H60" s="43" t="str">
        <f t="shared" si="10"/>
        <v>N/A</v>
      </c>
      <c r="I60" s="12">
        <v>7.7649999999999997</v>
      </c>
      <c r="J60" s="12">
        <v>-4.91</v>
      </c>
      <c r="K60" s="44" t="s">
        <v>732</v>
      </c>
      <c r="L60" s="9" t="str">
        <f t="shared" si="11"/>
        <v>Yes</v>
      </c>
    </row>
    <row r="61" spans="1:12" x14ac:dyDescent="0.2">
      <c r="A61" s="3" t="s">
        <v>1307</v>
      </c>
      <c r="B61" s="34" t="s">
        <v>217</v>
      </c>
      <c r="C61" s="46">
        <v>1325.0184208999999</v>
      </c>
      <c r="D61" s="43" t="str">
        <f t="shared" si="8"/>
        <v>N/A</v>
      </c>
      <c r="E61" s="46">
        <v>1483.5130240000001</v>
      </c>
      <c r="F61" s="43" t="str">
        <f t="shared" si="9"/>
        <v>N/A</v>
      </c>
      <c r="G61" s="46">
        <v>1450.1606833999999</v>
      </c>
      <c r="H61" s="43" t="str">
        <f t="shared" si="10"/>
        <v>N/A</v>
      </c>
      <c r="I61" s="12">
        <v>11.96</v>
      </c>
      <c r="J61" s="12">
        <v>-2.25</v>
      </c>
      <c r="K61" s="44" t="s">
        <v>732</v>
      </c>
      <c r="L61" s="9" t="str">
        <f t="shared" si="11"/>
        <v>Yes</v>
      </c>
    </row>
    <row r="62" spans="1:12" x14ac:dyDescent="0.2">
      <c r="A62" s="3" t="s">
        <v>1308</v>
      </c>
      <c r="B62" s="34" t="s">
        <v>217</v>
      </c>
      <c r="C62" s="46">
        <v>3455.9679805999999</v>
      </c>
      <c r="D62" s="43" t="str">
        <f t="shared" si="8"/>
        <v>N/A</v>
      </c>
      <c r="E62" s="46">
        <v>3556.5628028000001</v>
      </c>
      <c r="F62" s="43" t="str">
        <f t="shared" si="9"/>
        <v>N/A</v>
      </c>
      <c r="G62" s="46">
        <v>3289.5179503999998</v>
      </c>
      <c r="H62" s="43" t="str">
        <f t="shared" si="10"/>
        <v>N/A</v>
      </c>
      <c r="I62" s="12">
        <v>2.911</v>
      </c>
      <c r="J62" s="12">
        <v>-7.51</v>
      </c>
      <c r="K62" s="44" t="s">
        <v>732</v>
      </c>
      <c r="L62" s="9" t="str">
        <f t="shared" si="11"/>
        <v>Yes</v>
      </c>
    </row>
    <row r="63" spans="1:12" x14ac:dyDescent="0.2">
      <c r="A63" s="3" t="s">
        <v>1309</v>
      </c>
      <c r="B63" s="34" t="s">
        <v>217</v>
      </c>
      <c r="C63" s="46">
        <v>4294.1494796999996</v>
      </c>
      <c r="D63" s="43" t="str">
        <f t="shared" si="8"/>
        <v>N/A</v>
      </c>
      <c r="E63" s="46">
        <v>4754.5428518999997</v>
      </c>
      <c r="F63" s="43" t="str">
        <f t="shared" si="9"/>
        <v>N/A</v>
      </c>
      <c r="G63" s="46">
        <v>4917.0315399000001</v>
      </c>
      <c r="H63" s="43" t="str">
        <f t="shared" si="10"/>
        <v>N/A</v>
      </c>
      <c r="I63" s="12">
        <v>10.72</v>
      </c>
      <c r="J63" s="12">
        <v>3.4180000000000001</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3506.6730453</v>
      </c>
      <c r="D65" s="43" t="str">
        <f t="shared" si="8"/>
        <v>N/A</v>
      </c>
      <c r="E65" s="46">
        <v>3561.1628810000002</v>
      </c>
      <c r="F65" s="43" t="str">
        <f t="shared" si="9"/>
        <v>N/A</v>
      </c>
      <c r="G65" s="46">
        <v>3260.9408428000002</v>
      </c>
      <c r="H65" s="43" t="str">
        <f t="shared" si="10"/>
        <v>N/A</v>
      </c>
      <c r="I65" s="12">
        <v>1.554</v>
      </c>
      <c r="J65" s="12">
        <v>-8.43</v>
      </c>
      <c r="K65" s="44" t="s">
        <v>732</v>
      </c>
      <c r="L65" s="9" t="str">
        <f t="shared" si="11"/>
        <v>Yes</v>
      </c>
    </row>
    <row r="66" spans="1:12" x14ac:dyDescent="0.2">
      <c r="A66" s="3" t="s">
        <v>1312</v>
      </c>
      <c r="B66" s="34" t="s">
        <v>217</v>
      </c>
      <c r="C66" s="46">
        <v>3606.1994746999999</v>
      </c>
      <c r="D66" s="43" t="str">
        <f t="shared" si="8"/>
        <v>N/A</v>
      </c>
      <c r="E66" s="46">
        <v>3666.1108654</v>
      </c>
      <c r="F66" s="43" t="str">
        <f t="shared" si="9"/>
        <v>N/A</v>
      </c>
      <c r="G66" s="46">
        <v>3455.1402745</v>
      </c>
      <c r="H66" s="43" t="str">
        <f t="shared" si="10"/>
        <v>N/A</v>
      </c>
      <c r="I66" s="12">
        <v>1.661</v>
      </c>
      <c r="J66" s="12">
        <v>-5.75</v>
      </c>
      <c r="K66" s="44" t="s">
        <v>732</v>
      </c>
      <c r="L66" s="9" t="str">
        <f t="shared" si="11"/>
        <v>Yes</v>
      </c>
    </row>
    <row r="67" spans="1:12" x14ac:dyDescent="0.2">
      <c r="A67" s="3" t="s">
        <v>1313</v>
      </c>
      <c r="B67" s="34" t="s">
        <v>217</v>
      </c>
      <c r="C67" s="46">
        <v>3089.1257135000001</v>
      </c>
      <c r="D67" s="43" t="str">
        <f t="shared" si="8"/>
        <v>N/A</v>
      </c>
      <c r="E67" s="46">
        <v>3141.7448417999999</v>
      </c>
      <c r="F67" s="43" t="str">
        <f t="shared" si="9"/>
        <v>N/A</v>
      </c>
      <c r="G67" s="46">
        <v>2808.5445604000001</v>
      </c>
      <c r="H67" s="43" t="str">
        <f t="shared" si="10"/>
        <v>N/A</v>
      </c>
      <c r="I67" s="12">
        <v>1.7030000000000001</v>
      </c>
      <c r="J67" s="12">
        <v>-10.6</v>
      </c>
      <c r="K67" s="44" t="s">
        <v>732</v>
      </c>
      <c r="L67" s="9" t="str">
        <f t="shared" si="11"/>
        <v>Yes</v>
      </c>
    </row>
    <row r="68" spans="1:12" x14ac:dyDescent="0.2">
      <c r="A68" s="2" t="s">
        <v>1314</v>
      </c>
      <c r="B68" s="34" t="s">
        <v>217</v>
      </c>
      <c r="C68" s="46">
        <v>4953.4028707999996</v>
      </c>
      <c r="D68" s="43" t="str">
        <f t="shared" si="8"/>
        <v>N/A</v>
      </c>
      <c r="E68" s="46">
        <v>4800.1534331000003</v>
      </c>
      <c r="F68" s="43" t="str">
        <f t="shared" si="9"/>
        <v>N/A</v>
      </c>
      <c r="G68" s="46">
        <v>4383.2265815000001</v>
      </c>
      <c r="H68" s="43" t="str">
        <f t="shared" si="10"/>
        <v>N/A</v>
      </c>
      <c r="I68" s="12">
        <v>-3.09</v>
      </c>
      <c r="J68" s="12">
        <v>-8.69</v>
      </c>
      <c r="K68" s="44" t="s">
        <v>732</v>
      </c>
      <c r="L68" s="9" t="str">
        <f t="shared" si="11"/>
        <v>Yes</v>
      </c>
    </row>
    <row r="69" spans="1:12" x14ac:dyDescent="0.2">
      <c r="A69" s="2" t="s">
        <v>1315</v>
      </c>
      <c r="B69" s="34" t="s">
        <v>217</v>
      </c>
      <c r="C69" s="46">
        <v>3500.2355134999998</v>
      </c>
      <c r="D69" s="43" t="str">
        <f t="shared" si="8"/>
        <v>N/A</v>
      </c>
      <c r="E69" s="46">
        <v>3543.1521905999998</v>
      </c>
      <c r="F69" s="43" t="str">
        <f t="shared" si="9"/>
        <v>N/A</v>
      </c>
      <c r="G69" s="46">
        <v>3304.9213356</v>
      </c>
      <c r="H69" s="43" t="str">
        <f t="shared" si="10"/>
        <v>N/A</v>
      </c>
      <c r="I69" s="12">
        <v>1.226</v>
      </c>
      <c r="J69" s="12">
        <v>-6.72</v>
      </c>
      <c r="K69" s="44" t="s">
        <v>732</v>
      </c>
      <c r="L69" s="9" t="str">
        <f t="shared" si="11"/>
        <v>Yes</v>
      </c>
    </row>
    <row r="70" spans="1:12" x14ac:dyDescent="0.2">
      <c r="A70" s="45" t="s">
        <v>1316</v>
      </c>
      <c r="B70" s="34" t="s">
        <v>217</v>
      </c>
      <c r="C70" s="46">
        <v>2854.4380725000001</v>
      </c>
      <c r="D70" s="43" t="str">
        <f t="shared" si="8"/>
        <v>N/A</v>
      </c>
      <c r="E70" s="46">
        <v>2898.0664311999999</v>
      </c>
      <c r="F70" s="43" t="str">
        <f t="shared" si="9"/>
        <v>N/A</v>
      </c>
      <c r="G70" s="46">
        <v>2837.9972422999999</v>
      </c>
      <c r="H70" s="43" t="str">
        <f t="shared" si="10"/>
        <v>N/A</v>
      </c>
      <c r="I70" s="12">
        <v>1.528</v>
      </c>
      <c r="J70" s="12">
        <v>-2.0699999999999998</v>
      </c>
      <c r="K70" s="44" t="s">
        <v>732</v>
      </c>
      <c r="L70" s="9" t="str">
        <f t="shared" si="11"/>
        <v>Yes</v>
      </c>
    </row>
    <row r="71" spans="1:12" x14ac:dyDescent="0.2">
      <c r="A71" s="45" t="s">
        <v>1317</v>
      </c>
      <c r="B71" s="34" t="s">
        <v>217</v>
      </c>
      <c r="C71" s="46">
        <v>3502.2693367000002</v>
      </c>
      <c r="D71" s="43" t="str">
        <f t="shared" si="8"/>
        <v>N/A</v>
      </c>
      <c r="E71" s="46">
        <v>3628.1820486000001</v>
      </c>
      <c r="F71" s="43" t="str">
        <f t="shared" si="9"/>
        <v>N/A</v>
      </c>
      <c r="G71" s="46">
        <v>2865.9596348</v>
      </c>
      <c r="H71" s="43" t="str">
        <f t="shared" si="10"/>
        <v>N/A</v>
      </c>
      <c r="I71" s="12">
        <v>3.5950000000000002</v>
      </c>
      <c r="J71" s="12">
        <v>-21</v>
      </c>
      <c r="K71" s="44" t="s">
        <v>732</v>
      </c>
      <c r="L71" s="9" t="str">
        <f t="shared" si="11"/>
        <v>Yes</v>
      </c>
    </row>
    <row r="72" spans="1:12" x14ac:dyDescent="0.2">
      <c r="A72" s="45" t="s">
        <v>1625</v>
      </c>
      <c r="B72" s="34" t="s">
        <v>217</v>
      </c>
      <c r="C72" s="46">
        <v>817307368</v>
      </c>
      <c r="D72" s="43" t="str">
        <f t="shared" ref="D72:D135" si="12">IF($B72="N/A","N/A",IF(C72&gt;10,"No",IF(C72&lt;-10,"No","Yes")))</f>
        <v>N/A</v>
      </c>
      <c r="E72" s="46">
        <v>868676636</v>
      </c>
      <c r="F72" s="43" t="str">
        <f t="shared" ref="F72:F135" si="13">IF($B72="N/A","N/A",IF(E72&gt;10,"No",IF(E72&lt;-10,"No","Yes")))</f>
        <v>N/A</v>
      </c>
      <c r="G72" s="46">
        <v>835911415</v>
      </c>
      <c r="H72" s="43" t="str">
        <f t="shared" ref="H72:H135" si="14">IF($B72="N/A","N/A",IF(G72&gt;10,"No",IF(G72&lt;-10,"No","Yes")))</f>
        <v>N/A</v>
      </c>
      <c r="I72" s="12">
        <v>6.2850000000000001</v>
      </c>
      <c r="J72" s="12">
        <v>-3.77</v>
      </c>
      <c r="K72" s="44" t="s">
        <v>732</v>
      </c>
      <c r="L72" s="9" t="str">
        <f t="shared" ref="L72:L132" si="15">IF(J72="Div by 0", "N/A", IF(K72="N/A","N/A", IF(J72&gt;VALUE(MID(K72,1,2)), "No", IF(J72&lt;-1*VALUE(MID(K72,1,2)), "No", "Yes"))))</f>
        <v>Yes</v>
      </c>
    </row>
    <row r="73" spans="1:12" x14ac:dyDescent="0.2">
      <c r="A73" s="45" t="s">
        <v>1626</v>
      </c>
      <c r="B73" s="34" t="s">
        <v>217</v>
      </c>
      <c r="C73" s="35">
        <v>105649</v>
      </c>
      <c r="D73" s="43" t="str">
        <f t="shared" si="12"/>
        <v>N/A</v>
      </c>
      <c r="E73" s="35">
        <v>110110</v>
      </c>
      <c r="F73" s="43" t="str">
        <f t="shared" si="13"/>
        <v>N/A</v>
      </c>
      <c r="G73" s="35">
        <v>105396</v>
      </c>
      <c r="H73" s="43" t="str">
        <f t="shared" si="14"/>
        <v>N/A</v>
      </c>
      <c r="I73" s="12">
        <v>4.2220000000000004</v>
      </c>
      <c r="J73" s="12">
        <v>-4.28</v>
      </c>
      <c r="K73" s="44" t="s">
        <v>732</v>
      </c>
      <c r="L73" s="9" t="str">
        <f t="shared" si="15"/>
        <v>Yes</v>
      </c>
    </row>
    <row r="74" spans="1:12" x14ac:dyDescent="0.2">
      <c r="A74" s="45" t="s">
        <v>1318</v>
      </c>
      <c r="B74" s="34" t="s">
        <v>217</v>
      </c>
      <c r="C74" s="46">
        <v>7736.0634553999998</v>
      </c>
      <c r="D74" s="43" t="str">
        <f t="shared" si="12"/>
        <v>N/A</v>
      </c>
      <c r="E74" s="46">
        <v>7889.1711561000002</v>
      </c>
      <c r="F74" s="43" t="str">
        <f t="shared" si="13"/>
        <v>N/A</v>
      </c>
      <c r="G74" s="46">
        <v>7931.149332</v>
      </c>
      <c r="H74" s="43" t="str">
        <f t="shared" si="14"/>
        <v>N/A</v>
      </c>
      <c r="I74" s="12">
        <v>1.9790000000000001</v>
      </c>
      <c r="J74" s="12">
        <v>0.53210000000000002</v>
      </c>
      <c r="K74" s="44" t="s">
        <v>732</v>
      </c>
      <c r="L74" s="9" t="str">
        <f t="shared" si="15"/>
        <v>Yes</v>
      </c>
    </row>
    <row r="75" spans="1:12" ht="25.5" x14ac:dyDescent="0.2">
      <c r="A75" s="45" t="s">
        <v>1319</v>
      </c>
      <c r="B75" s="34" t="s">
        <v>217</v>
      </c>
      <c r="C75" s="35">
        <v>6.5005726508999997</v>
      </c>
      <c r="D75" s="43" t="str">
        <f t="shared" si="12"/>
        <v>N/A</v>
      </c>
      <c r="E75" s="35">
        <v>6.3422668241000002</v>
      </c>
      <c r="F75" s="43" t="str">
        <f t="shared" si="13"/>
        <v>N/A</v>
      </c>
      <c r="G75" s="35">
        <v>6.3952806557999997</v>
      </c>
      <c r="H75" s="43" t="str">
        <f t="shared" si="14"/>
        <v>N/A</v>
      </c>
      <c r="I75" s="12">
        <v>-2.44</v>
      </c>
      <c r="J75" s="12">
        <v>0.83589999999999998</v>
      </c>
      <c r="K75" s="44" t="s">
        <v>732</v>
      </c>
      <c r="L75" s="9" t="str">
        <f t="shared" si="15"/>
        <v>Yes</v>
      </c>
    </row>
    <row r="76" spans="1:12" ht="25.5" x14ac:dyDescent="0.2">
      <c r="A76" s="45" t="s">
        <v>548</v>
      </c>
      <c r="B76" s="34" t="s">
        <v>217</v>
      </c>
      <c r="C76" s="46">
        <v>31997163</v>
      </c>
      <c r="D76" s="43" t="str">
        <f t="shared" si="12"/>
        <v>N/A</v>
      </c>
      <c r="E76" s="46">
        <v>37477922</v>
      </c>
      <c r="F76" s="43" t="str">
        <f t="shared" si="13"/>
        <v>N/A</v>
      </c>
      <c r="G76" s="46">
        <v>41305006</v>
      </c>
      <c r="H76" s="43" t="str">
        <f t="shared" si="14"/>
        <v>N/A</v>
      </c>
      <c r="I76" s="12">
        <v>17.13</v>
      </c>
      <c r="J76" s="12">
        <v>10.210000000000001</v>
      </c>
      <c r="K76" s="44" t="s">
        <v>732</v>
      </c>
      <c r="L76" s="9" t="str">
        <f t="shared" si="15"/>
        <v>Yes</v>
      </c>
    </row>
    <row r="77" spans="1:12" x14ac:dyDescent="0.2">
      <c r="A77" s="45" t="s">
        <v>549</v>
      </c>
      <c r="B77" s="34" t="s">
        <v>217</v>
      </c>
      <c r="C77" s="35">
        <v>4165</v>
      </c>
      <c r="D77" s="43" t="str">
        <f t="shared" si="12"/>
        <v>N/A</v>
      </c>
      <c r="E77" s="35">
        <v>4646</v>
      </c>
      <c r="F77" s="43" t="str">
        <f t="shared" si="13"/>
        <v>N/A</v>
      </c>
      <c r="G77" s="35">
        <v>5158</v>
      </c>
      <c r="H77" s="43" t="str">
        <f t="shared" si="14"/>
        <v>N/A</v>
      </c>
      <c r="I77" s="12">
        <v>11.55</v>
      </c>
      <c r="J77" s="12">
        <v>11.02</v>
      </c>
      <c r="K77" s="44" t="s">
        <v>732</v>
      </c>
      <c r="L77" s="9" t="str">
        <f t="shared" si="15"/>
        <v>Yes</v>
      </c>
    </row>
    <row r="78" spans="1:12" x14ac:dyDescent="0.2">
      <c r="A78" s="45" t="s">
        <v>1320</v>
      </c>
      <c r="B78" s="34" t="s">
        <v>217</v>
      </c>
      <c r="C78" s="46">
        <v>7682.3920767999998</v>
      </c>
      <c r="D78" s="43" t="str">
        <f t="shared" si="12"/>
        <v>N/A</v>
      </c>
      <c r="E78" s="46">
        <v>8066.7072750999996</v>
      </c>
      <c r="F78" s="43" t="str">
        <f t="shared" si="13"/>
        <v>N/A</v>
      </c>
      <c r="G78" s="46">
        <v>8007.9499806000003</v>
      </c>
      <c r="H78" s="43" t="str">
        <f t="shared" si="14"/>
        <v>N/A</v>
      </c>
      <c r="I78" s="12">
        <v>5.0030000000000001</v>
      </c>
      <c r="J78" s="12">
        <v>-0.72799999999999998</v>
      </c>
      <c r="K78" s="44" t="s">
        <v>732</v>
      </c>
      <c r="L78" s="9" t="str">
        <f t="shared" si="15"/>
        <v>Yes</v>
      </c>
    </row>
    <row r="79" spans="1:12" ht="25.5" x14ac:dyDescent="0.2">
      <c r="A79" s="45" t="s">
        <v>550</v>
      </c>
      <c r="B79" s="34" t="s">
        <v>217</v>
      </c>
      <c r="C79" s="46">
        <v>19818803</v>
      </c>
      <c r="D79" s="43" t="str">
        <f t="shared" si="12"/>
        <v>N/A</v>
      </c>
      <c r="E79" s="46">
        <v>21520585</v>
      </c>
      <c r="F79" s="43" t="str">
        <f t="shared" si="13"/>
        <v>N/A</v>
      </c>
      <c r="G79" s="46">
        <v>22046101</v>
      </c>
      <c r="H79" s="43" t="str">
        <f t="shared" si="14"/>
        <v>N/A</v>
      </c>
      <c r="I79" s="12">
        <v>8.5869999999999997</v>
      </c>
      <c r="J79" s="12">
        <v>2.4420000000000002</v>
      </c>
      <c r="K79" s="44" t="s">
        <v>732</v>
      </c>
      <c r="L79" s="9" t="str">
        <f t="shared" si="15"/>
        <v>Yes</v>
      </c>
    </row>
    <row r="80" spans="1:12" x14ac:dyDescent="0.2">
      <c r="A80" s="45" t="s">
        <v>551</v>
      </c>
      <c r="B80" s="34" t="s">
        <v>217</v>
      </c>
      <c r="C80" s="35">
        <v>3706</v>
      </c>
      <c r="D80" s="43" t="str">
        <f t="shared" si="12"/>
        <v>N/A</v>
      </c>
      <c r="E80" s="35">
        <v>4287</v>
      </c>
      <c r="F80" s="43" t="str">
        <f t="shared" si="13"/>
        <v>N/A</v>
      </c>
      <c r="G80" s="35">
        <v>4326</v>
      </c>
      <c r="H80" s="43" t="str">
        <f t="shared" si="14"/>
        <v>N/A</v>
      </c>
      <c r="I80" s="12">
        <v>15.68</v>
      </c>
      <c r="J80" s="12">
        <v>0.90969999999999995</v>
      </c>
      <c r="K80" s="44" t="s">
        <v>732</v>
      </c>
      <c r="L80" s="9" t="str">
        <f t="shared" si="15"/>
        <v>Yes</v>
      </c>
    </row>
    <row r="81" spans="1:12" ht="25.5" x14ac:dyDescent="0.2">
      <c r="A81" s="45" t="s">
        <v>1321</v>
      </c>
      <c r="B81" s="34" t="s">
        <v>217</v>
      </c>
      <c r="C81" s="46">
        <v>5347.7611981</v>
      </c>
      <c r="D81" s="43" t="str">
        <f t="shared" si="12"/>
        <v>N/A</v>
      </c>
      <c r="E81" s="46">
        <v>5019.9638441999996</v>
      </c>
      <c r="F81" s="43" t="str">
        <f t="shared" si="13"/>
        <v>N/A</v>
      </c>
      <c r="G81" s="46">
        <v>5096.1860840999998</v>
      </c>
      <c r="H81" s="43" t="str">
        <f t="shared" si="14"/>
        <v>N/A</v>
      </c>
      <c r="I81" s="12">
        <v>-6.13</v>
      </c>
      <c r="J81" s="12">
        <v>1.518</v>
      </c>
      <c r="K81" s="44" t="s">
        <v>732</v>
      </c>
      <c r="L81" s="9" t="str">
        <f t="shared" si="15"/>
        <v>Yes</v>
      </c>
    </row>
    <row r="82" spans="1:12" ht="25.5" x14ac:dyDescent="0.2">
      <c r="A82" s="45" t="s">
        <v>552</v>
      </c>
      <c r="B82" s="34" t="s">
        <v>217</v>
      </c>
      <c r="C82" s="46">
        <v>189372733</v>
      </c>
      <c r="D82" s="43" t="str">
        <f t="shared" si="12"/>
        <v>N/A</v>
      </c>
      <c r="E82" s="46">
        <v>187345532</v>
      </c>
      <c r="F82" s="43" t="str">
        <f t="shared" si="13"/>
        <v>N/A</v>
      </c>
      <c r="G82" s="46">
        <v>189360742</v>
      </c>
      <c r="H82" s="43" t="str">
        <f t="shared" si="14"/>
        <v>N/A</v>
      </c>
      <c r="I82" s="12">
        <v>-1.07</v>
      </c>
      <c r="J82" s="12">
        <v>1.0760000000000001</v>
      </c>
      <c r="K82" s="44" t="s">
        <v>732</v>
      </c>
      <c r="L82" s="9" t="str">
        <f t="shared" si="15"/>
        <v>Yes</v>
      </c>
    </row>
    <row r="83" spans="1:12" x14ac:dyDescent="0.2">
      <c r="A83" s="45" t="s">
        <v>553</v>
      </c>
      <c r="B83" s="34" t="s">
        <v>217</v>
      </c>
      <c r="C83" s="35">
        <v>2231</v>
      </c>
      <c r="D83" s="43" t="str">
        <f t="shared" si="12"/>
        <v>N/A</v>
      </c>
      <c r="E83" s="35">
        <v>2199</v>
      </c>
      <c r="F83" s="43" t="str">
        <f t="shared" si="13"/>
        <v>N/A</v>
      </c>
      <c r="G83" s="35">
        <v>2187</v>
      </c>
      <c r="H83" s="43" t="str">
        <f t="shared" si="14"/>
        <v>N/A</v>
      </c>
      <c r="I83" s="12">
        <v>-1.43</v>
      </c>
      <c r="J83" s="12">
        <v>-0.54600000000000004</v>
      </c>
      <c r="K83" s="44" t="s">
        <v>732</v>
      </c>
      <c r="L83" s="9" t="str">
        <f t="shared" si="15"/>
        <v>Yes</v>
      </c>
    </row>
    <row r="84" spans="1:12" x14ac:dyDescent="0.2">
      <c r="A84" s="45" t="s">
        <v>1322</v>
      </c>
      <c r="B84" s="34" t="s">
        <v>217</v>
      </c>
      <c r="C84" s="46">
        <v>84882.444195000004</v>
      </c>
      <c r="D84" s="43" t="str">
        <f t="shared" si="12"/>
        <v>N/A</v>
      </c>
      <c r="E84" s="46">
        <v>85195.785357000001</v>
      </c>
      <c r="F84" s="43" t="str">
        <f t="shared" si="13"/>
        <v>N/A</v>
      </c>
      <c r="G84" s="46">
        <v>86584.701417000004</v>
      </c>
      <c r="H84" s="43" t="str">
        <f t="shared" si="14"/>
        <v>N/A</v>
      </c>
      <c r="I84" s="12">
        <v>0.36909999999999998</v>
      </c>
      <c r="J84" s="12">
        <v>1.63</v>
      </c>
      <c r="K84" s="44" t="s">
        <v>732</v>
      </c>
      <c r="L84" s="9" t="str">
        <f t="shared" si="15"/>
        <v>Yes</v>
      </c>
    </row>
    <row r="85" spans="1:12" x14ac:dyDescent="0.2">
      <c r="A85" s="45" t="s">
        <v>554</v>
      </c>
      <c r="B85" s="34" t="s">
        <v>217</v>
      </c>
      <c r="C85" s="46">
        <v>121576027</v>
      </c>
      <c r="D85" s="43" t="str">
        <f t="shared" si="12"/>
        <v>N/A</v>
      </c>
      <c r="E85" s="46">
        <v>121565540</v>
      </c>
      <c r="F85" s="43" t="str">
        <f t="shared" si="13"/>
        <v>N/A</v>
      </c>
      <c r="G85" s="46">
        <v>132376475</v>
      </c>
      <c r="H85" s="43" t="str">
        <f t="shared" si="14"/>
        <v>N/A</v>
      </c>
      <c r="I85" s="12">
        <v>-8.9999999999999993E-3</v>
      </c>
      <c r="J85" s="12">
        <v>8.8930000000000007</v>
      </c>
      <c r="K85" s="44" t="s">
        <v>732</v>
      </c>
      <c r="L85" s="9" t="str">
        <f t="shared" si="15"/>
        <v>Yes</v>
      </c>
    </row>
    <row r="86" spans="1:12" x14ac:dyDescent="0.2">
      <c r="A86" s="45" t="s">
        <v>555</v>
      </c>
      <c r="B86" s="34" t="s">
        <v>217</v>
      </c>
      <c r="C86" s="35">
        <v>3982</v>
      </c>
      <c r="D86" s="43" t="str">
        <f t="shared" si="12"/>
        <v>N/A</v>
      </c>
      <c r="E86" s="35">
        <v>3899</v>
      </c>
      <c r="F86" s="43" t="str">
        <f t="shared" si="13"/>
        <v>N/A</v>
      </c>
      <c r="G86" s="35">
        <v>3934</v>
      </c>
      <c r="H86" s="43" t="str">
        <f t="shared" si="14"/>
        <v>N/A</v>
      </c>
      <c r="I86" s="12">
        <v>-2.08</v>
      </c>
      <c r="J86" s="12">
        <v>0.89770000000000005</v>
      </c>
      <c r="K86" s="44" t="s">
        <v>732</v>
      </c>
      <c r="L86" s="9" t="str">
        <f t="shared" si="15"/>
        <v>Yes</v>
      </c>
    </row>
    <row r="87" spans="1:12" x14ac:dyDescent="0.2">
      <c r="A87" s="45" t="s">
        <v>1323</v>
      </c>
      <c r="B87" s="34" t="s">
        <v>217</v>
      </c>
      <c r="C87" s="46">
        <v>30531.398041</v>
      </c>
      <c r="D87" s="43" t="str">
        <f t="shared" si="12"/>
        <v>N/A</v>
      </c>
      <c r="E87" s="46">
        <v>31178.645807000001</v>
      </c>
      <c r="F87" s="43" t="str">
        <f t="shared" si="13"/>
        <v>N/A</v>
      </c>
      <c r="G87" s="46">
        <v>33649.332739999998</v>
      </c>
      <c r="H87" s="43" t="str">
        <f t="shared" si="14"/>
        <v>N/A</v>
      </c>
      <c r="I87" s="12">
        <v>2.12</v>
      </c>
      <c r="J87" s="12">
        <v>7.9240000000000004</v>
      </c>
      <c r="K87" s="44" t="s">
        <v>732</v>
      </c>
      <c r="L87" s="9" t="str">
        <f t="shared" si="15"/>
        <v>Yes</v>
      </c>
    </row>
    <row r="88" spans="1:12" ht="25.5" x14ac:dyDescent="0.2">
      <c r="A88" s="45" t="s">
        <v>556</v>
      </c>
      <c r="B88" s="34" t="s">
        <v>217</v>
      </c>
      <c r="C88" s="46">
        <v>371331436</v>
      </c>
      <c r="D88" s="43" t="str">
        <f t="shared" si="12"/>
        <v>N/A</v>
      </c>
      <c r="E88" s="46">
        <v>400863073</v>
      </c>
      <c r="F88" s="43" t="str">
        <f t="shared" si="13"/>
        <v>N/A</v>
      </c>
      <c r="G88" s="46">
        <v>392168140</v>
      </c>
      <c r="H88" s="43" t="str">
        <f t="shared" si="14"/>
        <v>N/A</v>
      </c>
      <c r="I88" s="12">
        <v>7.9530000000000003</v>
      </c>
      <c r="J88" s="12">
        <v>-2.17</v>
      </c>
      <c r="K88" s="44" t="s">
        <v>732</v>
      </c>
      <c r="L88" s="9" t="str">
        <f t="shared" si="15"/>
        <v>Yes</v>
      </c>
    </row>
    <row r="89" spans="1:12" x14ac:dyDescent="0.2">
      <c r="A89" s="45" t="s">
        <v>557</v>
      </c>
      <c r="B89" s="34" t="s">
        <v>217</v>
      </c>
      <c r="C89" s="35">
        <v>706277</v>
      </c>
      <c r="D89" s="43" t="str">
        <f t="shared" si="12"/>
        <v>N/A</v>
      </c>
      <c r="E89" s="35">
        <v>749437</v>
      </c>
      <c r="F89" s="43" t="str">
        <f t="shared" si="13"/>
        <v>N/A</v>
      </c>
      <c r="G89" s="35">
        <v>760534</v>
      </c>
      <c r="H89" s="43" t="str">
        <f t="shared" si="14"/>
        <v>N/A</v>
      </c>
      <c r="I89" s="12">
        <v>6.1109999999999998</v>
      </c>
      <c r="J89" s="12">
        <v>1.4810000000000001</v>
      </c>
      <c r="K89" s="44" t="s">
        <v>732</v>
      </c>
      <c r="L89" s="9" t="str">
        <f t="shared" si="15"/>
        <v>Yes</v>
      </c>
    </row>
    <row r="90" spans="1:12" x14ac:dyDescent="0.2">
      <c r="A90" s="45" t="s">
        <v>1324</v>
      </c>
      <c r="B90" s="34" t="s">
        <v>217</v>
      </c>
      <c r="C90" s="46">
        <v>525.75892461000001</v>
      </c>
      <c r="D90" s="43" t="str">
        <f t="shared" si="12"/>
        <v>N/A</v>
      </c>
      <c r="E90" s="46">
        <v>534.88561814000002</v>
      </c>
      <c r="F90" s="43" t="str">
        <f t="shared" si="13"/>
        <v>N/A</v>
      </c>
      <c r="G90" s="46">
        <v>515.64839968000001</v>
      </c>
      <c r="H90" s="43" t="str">
        <f t="shared" si="14"/>
        <v>N/A</v>
      </c>
      <c r="I90" s="12">
        <v>1.736</v>
      </c>
      <c r="J90" s="12">
        <v>-3.6</v>
      </c>
      <c r="K90" s="44" t="s">
        <v>732</v>
      </c>
      <c r="L90" s="9" t="str">
        <f t="shared" si="15"/>
        <v>Yes</v>
      </c>
    </row>
    <row r="91" spans="1:12" x14ac:dyDescent="0.2">
      <c r="A91" s="45" t="s">
        <v>558</v>
      </c>
      <c r="B91" s="34" t="s">
        <v>217</v>
      </c>
      <c r="C91" s="46">
        <v>95946862</v>
      </c>
      <c r="D91" s="43" t="str">
        <f t="shared" si="12"/>
        <v>N/A</v>
      </c>
      <c r="E91" s="46">
        <v>140801158</v>
      </c>
      <c r="F91" s="43" t="str">
        <f t="shared" si="13"/>
        <v>N/A</v>
      </c>
      <c r="G91" s="46">
        <v>154803570</v>
      </c>
      <c r="H91" s="43" t="str">
        <f t="shared" si="14"/>
        <v>N/A</v>
      </c>
      <c r="I91" s="12">
        <v>46.75</v>
      </c>
      <c r="J91" s="12">
        <v>9.9450000000000003</v>
      </c>
      <c r="K91" s="44" t="s">
        <v>732</v>
      </c>
      <c r="L91" s="9" t="str">
        <f t="shared" si="15"/>
        <v>Yes</v>
      </c>
    </row>
    <row r="92" spans="1:12" x14ac:dyDescent="0.2">
      <c r="A92" s="45" t="s">
        <v>559</v>
      </c>
      <c r="B92" s="34" t="s">
        <v>217</v>
      </c>
      <c r="C92" s="35">
        <v>261079</v>
      </c>
      <c r="D92" s="43" t="str">
        <f t="shared" si="12"/>
        <v>N/A</v>
      </c>
      <c r="E92" s="35">
        <v>316907</v>
      </c>
      <c r="F92" s="43" t="str">
        <f t="shared" si="13"/>
        <v>N/A</v>
      </c>
      <c r="G92" s="35">
        <v>368583</v>
      </c>
      <c r="H92" s="43" t="str">
        <f t="shared" si="14"/>
        <v>N/A</v>
      </c>
      <c r="I92" s="12">
        <v>21.38</v>
      </c>
      <c r="J92" s="12">
        <v>16.309999999999999</v>
      </c>
      <c r="K92" s="44" t="s">
        <v>732</v>
      </c>
      <c r="L92" s="9" t="str">
        <f t="shared" si="15"/>
        <v>Yes</v>
      </c>
    </row>
    <row r="93" spans="1:12" x14ac:dyDescent="0.2">
      <c r="A93" s="45" t="s">
        <v>1325</v>
      </c>
      <c r="B93" s="34" t="s">
        <v>217</v>
      </c>
      <c r="C93" s="46">
        <v>367.50126207</v>
      </c>
      <c r="D93" s="43" t="str">
        <f t="shared" si="12"/>
        <v>N/A</v>
      </c>
      <c r="E93" s="46">
        <v>444.29803695999999</v>
      </c>
      <c r="F93" s="43" t="str">
        <f t="shared" si="13"/>
        <v>N/A</v>
      </c>
      <c r="G93" s="46">
        <v>419.99650011</v>
      </c>
      <c r="H93" s="43" t="str">
        <f t="shared" si="14"/>
        <v>N/A</v>
      </c>
      <c r="I93" s="12">
        <v>20.9</v>
      </c>
      <c r="J93" s="12">
        <v>-5.47</v>
      </c>
      <c r="K93" s="44" t="s">
        <v>732</v>
      </c>
      <c r="L93" s="9" t="str">
        <f t="shared" si="15"/>
        <v>Yes</v>
      </c>
    </row>
    <row r="94" spans="1:12" ht="25.5" x14ac:dyDescent="0.2">
      <c r="A94" s="45" t="s">
        <v>560</v>
      </c>
      <c r="B94" s="34" t="s">
        <v>217</v>
      </c>
      <c r="C94" s="46">
        <v>23712147</v>
      </c>
      <c r="D94" s="43" t="str">
        <f t="shared" si="12"/>
        <v>N/A</v>
      </c>
      <c r="E94" s="46">
        <v>26957886</v>
      </c>
      <c r="F94" s="43" t="str">
        <f t="shared" si="13"/>
        <v>N/A</v>
      </c>
      <c r="G94" s="46">
        <v>29619706</v>
      </c>
      <c r="H94" s="43" t="str">
        <f t="shared" si="14"/>
        <v>N/A</v>
      </c>
      <c r="I94" s="12">
        <v>13.69</v>
      </c>
      <c r="J94" s="12">
        <v>9.8740000000000006</v>
      </c>
      <c r="K94" s="44" t="s">
        <v>732</v>
      </c>
      <c r="L94" s="9" t="str">
        <f t="shared" si="15"/>
        <v>Yes</v>
      </c>
    </row>
    <row r="95" spans="1:12" x14ac:dyDescent="0.2">
      <c r="A95" s="45" t="s">
        <v>561</v>
      </c>
      <c r="B95" s="34" t="s">
        <v>217</v>
      </c>
      <c r="C95" s="35">
        <v>176661</v>
      </c>
      <c r="D95" s="43" t="str">
        <f t="shared" si="12"/>
        <v>N/A</v>
      </c>
      <c r="E95" s="35">
        <v>195851</v>
      </c>
      <c r="F95" s="43" t="str">
        <f t="shared" si="13"/>
        <v>N/A</v>
      </c>
      <c r="G95" s="35">
        <v>209143</v>
      </c>
      <c r="H95" s="43" t="str">
        <f t="shared" si="14"/>
        <v>N/A</v>
      </c>
      <c r="I95" s="12">
        <v>10.86</v>
      </c>
      <c r="J95" s="12">
        <v>6.7869999999999999</v>
      </c>
      <c r="K95" s="44" t="s">
        <v>732</v>
      </c>
      <c r="L95" s="9" t="str">
        <f t="shared" si="15"/>
        <v>Yes</v>
      </c>
    </row>
    <row r="96" spans="1:12" ht="25.5" x14ac:dyDescent="0.2">
      <c r="A96" s="45" t="s">
        <v>1326</v>
      </c>
      <c r="B96" s="34" t="s">
        <v>217</v>
      </c>
      <c r="C96" s="46">
        <v>134.22400529999999</v>
      </c>
      <c r="D96" s="43" t="str">
        <f t="shared" si="12"/>
        <v>N/A</v>
      </c>
      <c r="E96" s="46">
        <v>137.64487288999999</v>
      </c>
      <c r="F96" s="43" t="str">
        <f t="shared" si="13"/>
        <v>N/A</v>
      </c>
      <c r="G96" s="46">
        <v>141.62418058</v>
      </c>
      <c r="H96" s="43" t="str">
        <f t="shared" si="14"/>
        <v>N/A</v>
      </c>
      <c r="I96" s="12">
        <v>2.5489999999999999</v>
      </c>
      <c r="J96" s="12">
        <v>2.891</v>
      </c>
      <c r="K96" s="44" t="s">
        <v>732</v>
      </c>
      <c r="L96" s="9" t="str">
        <f t="shared" si="15"/>
        <v>Yes</v>
      </c>
    </row>
    <row r="97" spans="1:12" ht="25.5" x14ac:dyDescent="0.2">
      <c r="A97" s="45" t="s">
        <v>562</v>
      </c>
      <c r="B97" s="34" t="s">
        <v>217</v>
      </c>
      <c r="C97" s="46">
        <v>187358324</v>
      </c>
      <c r="D97" s="43" t="str">
        <f t="shared" si="12"/>
        <v>N/A</v>
      </c>
      <c r="E97" s="46">
        <v>209946210</v>
      </c>
      <c r="F97" s="43" t="str">
        <f t="shared" si="13"/>
        <v>N/A</v>
      </c>
      <c r="G97" s="46">
        <v>218662739</v>
      </c>
      <c r="H97" s="43" t="str">
        <f t="shared" si="14"/>
        <v>N/A</v>
      </c>
      <c r="I97" s="12">
        <v>12.06</v>
      </c>
      <c r="J97" s="12">
        <v>4.1520000000000001</v>
      </c>
      <c r="K97" s="44" t="s">
        <v>732</v>
      </c>
      <c r="L97" s="9" t="str">
        <f t="shared" si="15"/>
        <v>Yes</v>
      </c>
    </row>
    <row r="98" spans="1:12" x14ac:dyDescent="0.2">
      <c r="A98" s="45" t="s">
        <v>563</v>
      </c>
      <c r="B98" s="34" t="s">
        <v>217</v>
      </c>
      <c r="C98" s="35">
        <v>435988</v>
      </c>
      <c r="D98" s="43" t="str">
        <f t="shared" si="12"/>
        <v>N/A</v>
      </c>
      <c r="E98" s="35">
        <v>476370</v>
      </c>
      <c r="F98" s="43" t="str">
        <f t="shared" si="13"/>
        <v>N/A</v>
      </c>
      <c r="G98" s="35">
        <v>476828</v>
      </c>
      <c r="H98" s="43" t="str">
        <f t="shared" si="14"/>
        <v>N/A</v>
      </c>
      <c r="I98" s="12">
        <v>9.2620000000000005</v>
      </c>
      <c r="J98" s="12">
        <v>9.6100000000000005E-2</v>
      </c>
      <c r="K98" s="44" t="s">
        <v>732</v>
      </c>
      <c r="L98" s="9" t="str">
        <f t="shared" si="15"/>
        <v>Yes</v>
      </c>
    </row>
    <row r="99" spans="1:12" x14ac:dyDescent="0.2">
      <c r="A99" s="45" t="s">
        <v>1327</v>
      </c>
      <c r="B99" s="34" t="s">
        <v>217</v>
      </c>
      <c r="C99" s="46">
        <v>429.73275410999997</v>
      </c>
      <c r="D99" s="43" t="str">
        <f t="shared" si="12"/>
        <v>N/A</v>
      </c>
      <c r="E99" s="46">
        <v>440.72088922</v>
      </c>
      <c r="F99" s="43" t="str">
        <f t="shared" si="13"/>
        <v>N/A</v>
      </c>
      <c r="G99" s="46">
        <v>458.57780793000001</v>
      </c>
      <c r="H99" s="43" t="str">
        <f t="shared" si="14"/>
        <v>N/A</v>
      </c>
      <c r="I99" s="12">
        <v>2.5569999999999999</v>
      </c>
      <c r="J99" s="12">
        <v>4.0519999999999996</v>
      </c>
      <c r="K99" s="44" t="s">
        <v>732</v>
      </c>
      <c r="L99" s="9" t="str">
        <f t="shared" si="15"/>
        <v>Yes</v>
      </c>
    </row>
    <row r="100" spans="1:12" x14ac:dyDescent="0.2">
      <c r="A100" s="45" t="s">
        <v>564</v>
      </c>
      <c r="B100" s="34" t="s">
        <v>217</v>
      </c>
      <c r="C100" s="46">
        <v>64935344</v>
      </c>
      <c r="D100" s="43" t="str">
        <f t="shared" si="12"/>
        <v>N/A</v>
      </c>
      <c r="E100" s="46">
        <v>76675286</v>
      </c>
      <c r="F100" s="43" t="str">
        <f t="shared" si="13"/>
        <v>N/A</v>
      </c>
      <c r="G100" s="46">
        <v>81736322</v>
      </c>
      <c r="H100" s="43" t="str">
        <f t="shared" si="14"/>
        <v>N/A</v>
      </c>
      <c r="I100" s="12">
        <v>18.079999999999998</v>
      </c>
      <c r="J100" s="12">
        <v>6.601</v>
      </c>
      <c r="K100" s="44" t="s">
        <v>732</v>
      </c>
      <c r="L100" s="9" t="str">
        <f t="shared" si="15"/>
        <v>Yes</v>
      </c>
    </row>
    <row r="101" spans="1:12" x14ac:dyDescent="0.2">
      <c r="A101" s="45" t="s">
        <v>565</v>
      </c>
      <c r="B101" s="34" t="s">
        <v>217</v>
      </c>
      <c r="C101" s="35">
        <v>166985</v>
      </c>
      <c r="D101" s="43" t="str">
        <f t="shared" si="12"/>
        <v>N/A</v>
      </c>
      <c r="E101" s="35">
        <v>182770</v>
      </c>
      <c r="F101" s="43" t="str">
        <f t="shared" si="13"/>
        <v>N/A</v>
      </c>
      <c r="G101" s="35">
        <v>187399</v>
      </c>
      <c r="H101" s="43" t="str">
        <f t="shared" si="14"/>
        <v>N/A</v>
      </c>
      <c r="I101" s="12">
        <v>9.4529999999999994</v>
      </c>
      <c r="J101" s="12">
        <v>2.5329999999999999</v>
      </c>
      <c r="K101" s="44" t="s">
        <v>732</v>
      </c>
      <c r="L101" s="9" t="str">
        <f t="shared" si="15"/>
        <v>Yes</v>
      </c>
    </row>
    <row r="102" spans="1:12" x14ac:dyDescent="0.2">
      <c r="A102" s="45" t="s">
        <v>1328</v>
      </c>
      <c r="B102" s="34" t="s">
        <v>217</v>
      </c>
      <c r="C102" s="46">
        <v>388.86932359000002</v>
      </c>
      <c r="D102" s="43" t="str">
        <f t="shared" si="12"/>
        <v>N/A</v>
      </c>
      <c r="E102" s="46">
        <v>419.51789681000002</v>
      </c>
      <c r="F102" s="43" t="str">
        <f t="shared" si="13"/>
        <v>N/A</v>
      </c>
      <c r="G102" s="46">
        <v>436.16199660000001</v>
      </c>
      <c r="H102" s="43" t="str">
        <f t="shared" si="14"/>
        <v>N/A</v>
      </c>
      <c r="I102" s="12">
        <v>7.8810000000000002</v>
      </c>
      <c r="J102" s="12">
        <v>3.9670000000000001</v>
      </c>
      <c r="K102" s="44" t="s">
        <v>732</v>
      </c>
      <c r="L102" s="9" t="str">
        <f t="shared" si="15"/>
        <v>Yes</v>
      </c>
    </row>
    <row r="103" spans="1:12" ht="25.5" x14ac:dyDescent="0.2">
      <c r="A103" s="45" t="s">
        <v>566</v>
      </c>
      <c r="B103" s="34" t="s">
        <v>217</v>
      </c>
      <c r="C103" s="46">
        <v>33056847</v>
      </c>
      <c r="D103" s="43" t="str">
        <f t="shared" si="12"/>
        <v>N/A</v>
      </c>
      <c r="E103" s="46">
        <v>36341150</v>
      </c>
      <c r="F103" s="43" t="str">
        <f t="shared" si="13"/>
        <v>N/A</v>
      </c>
      <c r="G103" s="46">
        <v>38515748</v>
      </c>
      <c r="H103" s="43" t="str">
        <f t="shared" si="14"/>
        <v>N/A</v>
      </c>
      <c r="I103" s="12">
        <v>9.9350000000000005</v>
      </c>
      <c r="J103" s="12">
        <v>5.984</v>
      </c>
      <c r="K103" s="44" t="s">
        <v>732</v>
      </c>
      <c r="L103" s="9" t="str">
        <f t="shared" si="15"/>
        <v>Yes</v>
      </c>
    </row>
    <row r="104" spans="1:12" x14ac:dyDescent="0.2">
      <c r="A104" s="45" t="s">
        <v>567</v>
      </c>
      <c r="B104" s="34" t="s">
        <v>217</v>
      </c>
      <c r="C104" s="35">
        <v>11163</v>
      </c>
      <c r="D104" s="43" t="str">
        <f t="shared" si="12"/>
        <v>N/A</v>
      </c>
      <c r="E104" s="35">
        <v>10867</v>
      </c>
      <c r="F104" s="43" t="str">
        <f t="shared" si="13"/>
        <v>N/A</v>
      </c>
      <c r="G104" s="35">
        <v>10689</v>
      </c>
      <c r="H104" s="43" t="str">
        <f t="shared" si="14"/>
        <v>N/A</v>
      </c>
      <c r="I104" s="12">
        <v>-2.65</v>
      </c>
      <c r="J104" s="12">
        <v>-1.64</v>
      </c>
      <c r="K104" s="44" t="s">
        <v>732</v>
      </c>
      <c r="L104" s="9" t="str">
        <f t="shared" si="15"/>
        <v>Yes</v>
      </c>
    </row>
    <row r="105" spans="1:12" ht="25.5" x14ac:dyDescent="0.2">
      <c r="A105" s="45" t="s">
        <v>1329</v>
      </c>
      <c r="B105" s="34" t="s">
        <v>217</v>
      </c>
      <c r="C105" s="46">
        <v>2961.2870195999999</v>
      </c>
      <c r="D105" s="43" t="str">
        <f t="shared" si="12"/>
        <v>N/A</v>
      </c>
      <c r="E105" s="46">
        <v>3344.1750253</v>
      </c>
      <c r="F105" s="43" t="str">
        <f t="shared" si="13"/>
        <v>N/A</v>
      </c>
      <c r="G105" s="46">
        <v>3603.3069510999999</v>
      </c>
      <c r="H105" s="43" t="str">
        <f t="shared" si="14"/>
        <v>N/A</v>
      </c>
      <c r="I105" s="12">
        <v>12.93</v>
      </c>
      <c r="J105" s="12">
        <v>7.7489999999999997</v>
      </c>
      <c r="K105" s="44" t="s">
        <v>732</v>
      </c>
      <c r="L105" s="9" t="str">
        <f t="shared" si="15"/>
        <v>Yes</v>
      </c>
    </row>
    <row r="106" spans="1:12" ht="25.5" x14ac:dyDescent="0.2">
      <c r="A106" s="45" t="s">
        <v>568</v>
      </c>
      <c r="B106" s="34" t="s">
        <v>217</v>
      </c>
      <c r="C106" s="46">
        <v>216156115</v>
      </c>
      <c r="D106" s="43" t="str">
        <f t="shared" si="12"/>
        <v>N/A</v>
      </c>
      <c r="E106" s="46">
        <v>235609299</v>
      </c>
      <c r="F106" s="43" t="str">
        <f t="shared" si="13"/>
        <v>N/A</v>
      </c>
      <c r="G106" s="46">
        <v>219182472</v>
      </c>
      <c r="H106" s="43" t="str">
        <f t="shared" si="14"/>
        <v>N/A</v>
      </c>
      <c r="I106" s="12">
        <v>9</v>
      </c>
      <c r="J106" s="12">
        <v>-6.97</v>
      </c>
      <c r="K106" s="44" t="s">
        <v>732</v>
      </c>
      <c r="L106" s="9" t="str">
        <f t="shared" si="15"/>
        <v>Yes</v>
      </c>
    </row>
    <row r="107" spans="1:12" x14ac:dyDescent="0.2">
      <c r="A107" s="45" t="s">
        <v>569</v>
      </c>
      <c r="B107" s="34" t="s">
        <v>217</v>
      </c>
      <c r="C107" s="35">
        <v>582845</v>
      </c>
      <c r="D107" s="43" t="str">
        <f t="shared" si="12"/>
        <v>N/A</v>
      </c>
      <c r="E107" s="35">
        <v>636451</v>
      </c>
      <c r="F107" s="43" t="str">
        <f t="shared" si="13"/>
        <v>N/A</v>
      </c>
      <c r="G107" s="35">
        <v>629780</v>
      </c>
      <c r="H107" s="43" t="str">
        <f t="shared" si="14"/>
        <v>N/A</v>
      </c>
      <c r="I107" s="12">
        <v>9.1969999999999992</v>
      </c>
      <c r="J107" s="12">
        <v>-1.05</v>
      </c>
      <c r="K107" s="44" t="s">
        <v>732</v>
      </c>
      <c r="L107" s="9" t="str">
        <f t="shared" si="15"/>
        <v>Yes</v>
      </c>
    </row>
    <row r="108" spans="1:12" x14ac:dyDescent="0.2">
      <c r="A108" s="45" t="s">
        <v>1330</v>
      </c>
      <c r="B108" s="34" t="s">
        <v>217</v>
      </c>
      <c r="C108" s="46">
        <v>370.86380599</v>
      </c>
      <c r="D108" s="43" t="str">
        <f t="shared" si="12"/>
        <v>N/A</v>
      </c>
      <c r="E108" s="46">
        <v>370.19236202000002</v>
      </c>
      <c r="F108" s="43" t="str">
        <f t="shared" si="13"/>
        <v>N/A</v>
      </c>
      <c r="G108" s="46">
        <v>348.03022007999999</v>
      </c>
      <c r="H108" s="43" t="str">
        <f t="shared" si="14"/>
        <v>N/A</v>
      </c>
      <c r="I108" s="12">
        <v>-0.18099999999999999</v>
      </c>
      <c r="J108" s="12">
        <v>-5.99</v>
      </c>
      <c r="K108" s="44" t="s">
        <v>732</v>
      </c>
      <c r="L108" s="9" t="str">
        <f t="shared" si="15"/>
        <v>Yes</v>
      </c>
    </row>
    <row r="109" spans="1:12" x14ac:dyDescent="0.2">
      <c r="A109" s="45" t="s">
        <v>570</v>
      </c>
      <c r="B109" s="34" t="s">
        <v>217</v>
      </c>
      <c r="C109" s="46">
        <v>777594108</v>
      </c>
      <c r="D109" s="43" t="str">
        <f t="shared" si="12"/>
        <v>N/A</v>
      </c>
      <c r="E109" s="46">
        <v>837424256</v>
      </c>
      <c r="F109" s="43" t="str">
        <f t="shared" si="13"/>
        <v>N/A</v>
      </c>
      <c r="G109" s="46">
        <v>847446915</v>
      </c>
      <c r="H109" s="43" t="str">
        <f t="shared" si="14"/>
        <v>N/A</v>
      </c>
      <c r="I109" s="12">
        <v>7.694</v>
      </c>
      <c r="J109" s="12">
        <v>1.1970000000000001</v>
      </c>
      <c r="K109" s="44" t="s">
        <v>732</v>
      </c>
      <c r="L109" s="9" t="str">
        <f t="shared" si="15"/>
        <v>Yes</v>
      </c>
    </row>
    <row r="110" spans="1:12" x14ac:dyDescent="0.2">
      <c r="A110" s="45" t="s">
        <v>571</v>
      </c>
      <c r="B110" s="34" t="s">
        <v>217</v>
      </c>
      <c r="C110" s="35">
        <v>720961</v>
      </c>
      <c r="D110" s="43" t="str">
        <f t="shared" si="12"/>
        <v>N/A</v>
      </c>
      <c r="E110" s="35">
        <v>762928</v>
      </c>
      <c r="F110" s="43" t="str">
        <f t="shared" si="13"/>
        <v>N/A</v>
      </c>
      <c r="G110" s="35">
        <v>781741</v>
      </c>
      <c r="H110" s="43" t="str">
        <f t="shared" si="14"/>
        <v>N/A</v>
      </c>
      <c r="I110" s="12">
        <v>5.8209999999999997</v>
      </c>
      <c r="J110" s="12">
        <v>2.4660000000000002</v>
      </c>
      <c r="K110" s="44" t="s">
        <v>732</v>
      </c>
      <c r="L110" s="9" t="str">
        <f t="shared" si="15"/>
        <v>Yes</v>
      </c>
    </row>
    <row r="111" spans="1:12" x14ac:dyDescent="0.2">
      <c r="A111" s="45" t="s">
        <v>1331</v>
      </c>
      <c r="B111" s="34" t="s">
        <v>217</v>
      </c>
      <c r="C111" s="46">
        <v>1078.5522490000001</v>
      </c>
      <c r="D111" s="43" t="str">
        <f t="shared" si="12"/>
        <v>N/A</v>
      </c>
      <c r="E111" s="46">
        <v>1097.6451985000001</v>
      </c>
      <c r="F111" s="43" t="str">
        <f t="shared" si="13"/>
        <v>N/A</v>
      </c>
      <c r="G111" s="46">
        <v>1084.050747</v>
      </c>
      <c r="H111" s="43" t="str">
        <f t="shared" si="14"/>
        <v>N/A</v>
      </c>
      <c r="I111" s="12">
        <v>1.77</v>
      </c>
      <c r="J111" s="12">
        <v>-1.24</v>
      </c>
      <c r="K111" s="44" t="s">
        <v>732</v>
      </c>
      <c r="L111" s="9" t="str">
        <f t="shared" si="15"/>
        <v>Yes</v>
      </c>
    </row>
    <row r="112" spans="1:12" ht="25.5" x14ac:dyDescent="0.2">
      <c r="A112" s="45" t="s">
        <v>572</v>
      </c>
      <c r="B112" s="34" t="s">
        <v>217</v>
      </c>
      <c r="C112" s="46">
        <v>243598282</v>
      </c>
      <c r="D112" s="43" t="str">
        <f t="shared" si="12"/>
        <v>N/A</v>
      </c>
      <c r="E112" s="46">
        <v>262082711</v>
      </c>
      <c r="F112" s="43" t="str">
        <f t="shared" si="13"/>
        <v>N/A</v>
      </c>
      <c r="G112" s="46">
        <v>264506850</v>
      </c>
      <c r="H112" s="43" t="str">
        <f t="shared" si="14"/>
        <v>N/A</v>
      </c>
      <c r="I112" s="12">
        <v>7.5880000000000001</v>
      </c>
      <c r="J112" s="12">
        <v>0.92500000000000004</v>
      </c>
      <c r="K112" s="44" t="s">
        <v>732</v>
      </c>
      <c r="L112" s="9" t="str">
        <f t="shared" si="15"/>
        <v>Yes</v>
      </c>
    </row>
    <row r="113" spans="1:12" x14ac:dyDescent="0.2">
      <c r="A113" s="45" t="s">
        <v>573</v>
      </c>
      <c r="B113" s="34" t="s">
        <v>217</v>
      </c>
      <c r="C113" s="35">
        <v>495379</v>
      </c>
      <c r="D113" s="43" t="str">
        <f t="shared" si="12"/>
        <v>N/A</v>
      </c>
      <c r="E113" s="35">
        <v>544031</v>
      </c>
      <c r="F113" s="43" t="str">
        <f t="shared" si="13"/>
        <v>N/A</v>
      </c>
      <c r="G113" s="35">
        <v>558135</v>
      </c>
      <c r="H113" s="43" t="str">
        <f t="shared" si="14"/>
        <v>N/A</v>
      </c>
      <c r="I113" s="12">
        <v>9.8209999999999997</v>
      </c>
      <c r="J113" s="12">
        <v>2.5920000000000001</v>
      </c>
      <c r="K113" s="44" t="s">
        <v>732</v>
      </c>
      <c r="L113" s="9" t="str">
        <f t="shared" si="15"/>
        <v>Yes</v>
      </c>
    </row>
    <row r="114" spans="1:12" ht="25.5" x14ac:dyDescent="0.2">
      <c r="A114" s="45" t="s">
        <v>1332</v>
      </c>
      <c r="B114" s="34" t="s">
        <v>217</v>
      </c>
      <c r="C114" s="46">
        <v>491.74123651000002</v>
      </c>
      <c r="D114" s="43" t="str">
        <f t="shared" si="12"/>
        <v>N/A</v>
      </c>
      <c r="E114" s="46">
        <v>481.74223712000003</v>
      </c>
      <c r="F114" s="43" t="str">
        <f t="shared" si="13"/>
        <v>N/A</v>
      </c>
      <c r="G114" s="46">
        <v>473.91195678000003</v>
      </c>
      <c r="H114" s="43" t="str">
        <f t="shared" si="14"/>
        <v>N/A</v>
      </c>
      <c r="I114" s="12">
        <v>-2.0299999999999998</v>
      </c>
      <c r="J114" s="12">
        <v>-1.63</v>
      </c>
      <c r="K114" s="44" t="s">
        <v>732</v>
      </c>
      <c r="L114" s="9" t="str">
        <f t="shared" si="15"/>
        <v>Yes</v>
      </c>
    </row>
    <row r="115" spans="1:12" ht="25.5" x14ac:dyDescent="0.2">
      <c r="A115" s="45" t="s">
        <v>574</v>
      </c>
      <c r="B115" s="34" t="s">
        <v>217</v>
      </c>
      <c r="C115" s="46">
        <v>45904210</v>
      </c>
      <c r="D115" s="43" t="str">
        <f t="shared" si="12"/>
        <v>N/A</v>
      </c>
      <c r="E115" s="46">
        <v>48636541</v>
      </c>
      <c r="F115" s="43" t="str">
        <f t="shared" si="13"/>
        <v>N/A</v>
      </c>
      <c r="G115" s="46">
        <v>49984366</v>
      </c>
      <c r="H115" s="43" t="str">
        <f t="shared" si="14"/>
        <v>N/A</v>
      </c>
      <c r="I115" s="12">
        <v>5.952</v>
      </c>
      <c r="J115" s="12">
        <v>2.7709999999999999</v>
      </c>
      <c r="K115" s="44" t="s">
        <v>732</v>
      </c>
      <c r="L115" s="9" t="str">
        <f t="shared" si="15"/>
        <v>Yes</v>
      </c>
    </row>
    <row r="116" spans="1:12" x14ac:dyDescent="0.2">
      <c r="A116" s="3" t="s">
        <v>575</v>
      </c>
      <c r="B116" s="34" t="s">
        <v>217</v>
      </c>
      <c r="C116" s="35">
        <v>70174</v>
      </c>
      <c r="D116" s="43" t="str">
        <f t="shared" si="12"/>
        <v>N/A</v>
      </c>
      <c r="E116" s="35">
        <v>75193</v>
      </c>
      <c r="F116" s="43" t="str">
        <f t="shared" si="13"/>
        <v>N/A</v>
      </c>
      <c r="G116" s="35">
        <v>81642</v>
      </c>
      <c r="H116" s="43" t="str">
        <f t="shared" si="14"/>
        <v>N/A</v>
      </c>
      <c r="I116" s="12">
        <v>7.1520000000000001</v>
      </c>
      <c r="J116" s="12">
        <v>8.577</v>
      </c>
      <c r="K116" s="44" t="s">
        <v>732</v>
      </c>
      <c r="L116" s="9" t="str">
        <f t="shared" si="15"/>
        <v>Yes</v>
      </c>
    </row>
    <row r="117" spans="1:12" ht="25.5" x14ac:dyDescent="0.2">
      <c r="A117" s="3" t="s">
        <v>1333</v>
      </c>
      <c r="B117" s="34" t="s">
        <v>217</v>
      </c>
      <c r="C117" s="46">
        <v>654.14840254000001</v>
      </c>
      <c r="D117" s="43" t="str">
        <f t="shared" si="12"/>
        <v>N/A</v>
      </c>
      <c r="E117" s="46">
        <v>646.82272286</v>
      </c>
      <c r="F117" s="43" t="str">
        <f t="shared" si="13"/>
        <v>N/A</v>
      </c>
      <c r="G117" s="46">
        <v>612.23838221000005</v>
      </c>
      <c r="H117" s="43" t="str">
        <f t="shared" si="14"/>
        <v>N/A</v>
      </c>
      <c r="I117" s="12">
        <v>-1.1200000000000001</v>
      </c>
      <c r="J117" s="12">
        <v>-5.35</v>
      </c>
      <c r="K117" s="44" t="s">
        <v>732</v>
      </c>
      <c r="L117" s="9" t="str">
        <f t="shared" si="15"/>
        <v>Yes</v>
      </c>
    </row>
    <row r="118" spans="1:12" ht="25.5" x14ac:dyDescent="0.2">
      <c r="A118" s="4" t="s">
        <v>576</v>
      </c>
      <c r="B118" s="34" t="s">
        <v>217</v>
      </c>
      <c r="C118" s="46">
        <v>61522289</v>
      </c>
      <c r="D118" s="43" t="str">
        <f t="shared" si="12"/>
        <v>N/A</v>
      </c>
      <c r="E118" s="46">
        <v>69535059</v>
      </c>
      <c r="F118" s="43" t="str">
        <f t="shared" si="13"/>
        <v>N/A</v>
      </c>
      <c r="G118" s="46">
        <v>75636660</v>
      </c>
      <c r="H118" s="43" t="str">
        <f t="shared" si="14"/>
        <v>N/A</v>
      </c>
      <c r="I118" s="12">
        <v>13.02</v>
      </c>
      <c r="J118" s="12">
        <v>8.7750000000000004</v>
      </c>
      <c r="K118" s="44" t="s">
        <v>732</v>
      </c>
      <c r="L118" s="9" t="str">
        <f t="shared" si="15"/>
        <v>Yes</v>
      </c>
    </row>
    <row r="119" spans="1:12" x14ac:dyDescent="0.2">
      <c r="A119" s="4" t="s">
        <v>577</v>
      </c>
      <c r="B119" s="34" t="s">
        <v>217</v>
      </c>
      <c r="C119" s="35">
        <v>4720</v>
      </c>
      <c r="D119" s="43" t="str">
        <f t="shared" si="12"/>
        <v>N/A</v>
      </c>
      <c r="E119" s="35">
        <v>5622</v>
      </c>
      <c r="F119" s="43" t="str">
        <f t="shared" si="13"/>
        <v>N/A</v>
      </c>
      <c r="G119" s="35">
        <v>6915</v>
      </c>
      <c r="H119" s="43" t="str">
        <f t="shared" si="14"/>
        <v>N/A</v>
      </c>
      <c r="I119" s="12">
        <v>19.11</v>
      </c>
      <c r="J119" s="12">
        <v>23</v>
      </c>
      <c r="K119" s="44" t="s">
        <v>732</v>
      </c>
      <c r="L119" s="9" t="str">
        <f t="shared" si="15"/>
        <v>Yes</v>
      </c>
    </row>
    <row r="120" spans="1:12" ht="25.5" x14ac:dyDescent="0.2">
      <c r="A120" s="4" t="s">
        <v>1334</v>
      </c>
      <c r="B120" s="34" t="s">
        <v>217</v>
      </c>
      <c r="C120" s="46">
        <v>13034.383263</v>
      </c>
      <c r="D120" s="43" t="str">
        <f t="shared" si="12"/>
        <v>N/A</v>
      </c>
      <c r="E120" s="46">
        <v>12368.384738999999</v>
      </c>
      <c r="F120" s="43" t="str">
        <f t="shared" si="13"/>
        <v>N/A</v>
      </c>
      <c r="G120" s="46">
        <v>10938.056398999999</v>
      </c>
      <c r="H120" s="43" t="str">
        <f t="shared" si="14"/>
        <v>N/A</v>
      </c>
      <c r="I120" s="12">
        <v>-5.1100000000000003</v>
      </c>
      <c r="J120" s="12">
        <v>-11.6</v>
      </c>
      <c r="K120" s="44" t="s">
        <v>732</v>
      </c>
      <c r="L120" s="9" t="str">
        <f t="shared" si="15"/>
        <v>Yes</v>
      </c>
    </row>
    <row r="121" spans="1:12" ht="25.5" x14ac:dyDescent="0.2">
      <c r="A121" s="4" t="s">
        <v>578</v>
      </c>
      <c r="B121" s="34" t="s">
        <v>217</v>
      </c>
      <c r="C121" s="46">
        <v>14539099</v>
      </c>
      <c r="D121" s="43" t="str">
        <f t="shared" si="12"/>
        <v>N/A</v>
      </c>
      <c r="E121" s="46">
        <v>14833917</v>
      </c>
      <c r="F121" s="43" t="str">
        <f t="shared" si="13"/>
        <v>N/A</v>
      </c>
      <c r="G121" s="46">
        <v>15001139</v>
      </c>
      <c r="H121" s="43" t="str">
        <f t="shared" si="14"/>
        <v>N/A</v>
      </c>
      <c r="I121" s="12">
        <v>2.028</v>
      </c>
      <c r="J121" s="12">
        <v>1.127</v>
      </c>
      <c r="K121" s="44" t="s">
        <v>732</v>
      </c>
      <c r="L121" s="9" t="str">
        <f t="shared" si="15"/>
        <v>Yes</v>
      </c>
    </row>
    <row r="122" spans="1:12" ht="25.5" x14ac:dyDescent="0.2">
      <c r="A122" s="4" t="s">
        <v>579</v>
      </c>
      <c r="B122" s="34" t="s">
        <v>217</v>
      </c>
      <c r="C122" s="35">
        <v>11476</v>
      </c>
      <c r="D122" s="43" t="str">
        <f t="shared" si="12"/>
        <v>N/A</v>
      </c>
      <c r="E122" s="35">
        <v>12671</v>
      </c>
      <c r="F122" s="43" t="str">
        <f t="shared" si="13"/>
        <v>N/A</v>
      </c>
      <c r="G122" s="35">
        <v>13985</v>
      </c>
      <c r="H122" s="43" t="str">
        <f t="shared" si="14"/>
        <v>N/A</v>
      </c>
      <c r="I122" s="12">
        <v>10.41</v>
      </c>
      <c r="J122" s="12">
        <v>10.37</v>
      </c>
      <c r="K122" s="44" t="s">
        <v>732</v>
      </c>
      <c r="L122" s="9" t="str">
        <f t="shared" si="15"/>
        <v>Yes</v>
      </c>
    </row>
    <row r="123" spans="1:12" ht="25.5" x14ac:dyDescent="0.2">
      <c r="A123" s="4" t="s">
        <v>1335</v>
      </c>
      <c r="B123" s="34" t="s">
        <v>217</v>
      </c>
      <c r="C123" s="46">
        <v>1266.9134716000001</v>
      </c>
      <c r="D123" s="43" t="str">
        <f t="shared" si="12"/>
        <v>N/A</v>
      </c>
      <c r="E123" s="46">
        <v>1170.6982085</v>
      </c>
      <c r="F123" s="43" t="str">
        <f t="shared" si="13"/>
        <v>N/A</v>
      </c>
      <c r="G123" s="46">
        <v>1072.6592063000001</v>
      </c>
      <c r="H123" s="43" t="str">
        <f t="shared" si="14"/>
        <v>N/A</v>
      </c>
      <c r="I123" s="12">
        <v>-7.59</v>
      </c>
      <c r="J123" s="12">
        <v>-8.3699999999999992</v>
      </c>
      <c r="K123" s="44" t="s">
        <v>732</v>
      </c>
      <c r="L123" s="9" t="str">
        <f t="shared" si="15"/>
        <v>Yes</v>
      </c>
    </row>
    <row r="124" spans="1:12" ht="25.5" x14ac:dyDescent="0.2">
      <c r="A124" s="4" t="s">
        <v>580</v>
      </c>
      <c r="B124" s="34" t="s">
        <v>217</v>
      </c>
      <c r="C124" s="46">
        <v>2448365</v>
      </c>
      <c r="D124" s="43" t="str">
        <f t="shared" si="12"/>
        <v>N/A</v>
      </c>
      <c r="E124" s="46">
        <v>2591225</v>
      </c>
      <c r="F124" s="43" t="str">
        <f t="shared" si="13"/>
        <v>N/A</v>
      </c>
      <c r="G124" s="46">
        <v>2675823</v>
      </c>
      <c r="H124" s="43" t="str">
        <f t="shared" si="14"/>
        <v>N/A</v>
      </c>
      <c r="I124" s="12">
        <v>5.835</v>
      </c>
      <c r="J124" s="12">
        <v>3.2650000000000001</v>
      </c>
      <c r="K124" s="44" t="s">
        <v>732</v>
      </c>
      <c r="L124" s="9" t="str">
        <f t="shared" si="15"/>
        <v>Yes</v>
      </c>
    </row>
    <row r="125" spans="1:12" x14ac:dyDescent="0.2">
      <c r="A125" s="2" t="s">
        <v>581</v>
      </c>
      <c r="B125" s="34" t="s">
        <v>217</v>
      </c>
      <c r="C125" s="35">
        <v>5043</v>
      </c>
      <c r="D125" s="43" t="str">
        <f t="shared" si="12"/>
        <v>N/A</v>
      </c>
      <c r="E125" s="35">
        <v>5207</v>
      </c>
      <c r="F125" s="43" t="str">
        <f t="shared" si="13"/>
        <v>N/A</v>
      </c>
      <c r="G125" s="35">
        <v>5734</v>
      </c>
      <c r="H125" s="43" t="str">
        <f t="shared" si="14"/>
        <v>N/A</v>
      </c>
      <c r="I125" s="12">
        <v>3.2519999999999998</v>
      </c>
      <c r="J125" s="12">
        <v>10.119999999999999</v>
      </c>
      <c r="K125" s="44" t="s">
        <v>732</v>
      </c>
      <c r="L125" s="9" t="str">
        <f t="shared" si="15"/>
        <v>Yes</v>
      </c>
    </row>
    <row r="126" spans="1:12" ht="25.5" x14ac:dyDescent="0.2">
      <c r="A126" s="2" t="s">
        <v>1336</v>
      </c>
      <c r="B126" s="34" t="s">
        <v>217</v>
      </c>
      <c r="C126" s="46">
        <v>485.49771960999999</v>
      </c>
      <c r="D126" s="43" t="str">
        <f t="shared" si="12"/>
        <v>N/A</v>
      </c>
      <c r="E126" s="46">
        <v>497.64259650000002</v>
      </c>
      <c r="F126" s="43" t="str">
        <f t="shared" si="13"/>
        <v>N/A</v>
      </c>
      <c r="G126" s="46">
        <v>466.65905127000002</v>
      </c>
      <c r="H126" s="43" t="str">
        <f t="shared" si="14"/>
        <v>N/A</v>
      </c>
      <c r="I126" s="12">
        <v>2.5019999999999998</v>
      </c>
      <c r="J126" s="12">
        <v>-6.23</v>
      </c>
      <c r="K126" s="44" t="s">
        <v>732</v>
      </c>
      <c r="L126" s="9" t="str">
        <f t="shared" si="15"/>
        <v>Yes</v>
      </c>
    </row>
    <row r="127" spans="1:12" ht="25.5" x14ac:dyDescent="0.2">
      <c r="A127" s="2" t="s">
        <v>582</v>
      </c>
      <c r="B127" s="34" t="s">
        <v>217</v>
      </c>
      <c r="C127" s="46">
        <v>16978393</v>
      </c>
      <c r="D127" s="43" t="str">
        <f t="shared" si="12"/>
        <v>N/A</v>
      </c>
      <c r="E127" s="46">
        <v>20809234</v>
      </c>
      <c r="F127" s="43" t="str">
        <f t="shared" si="13"/>
        <v>N/A</v>
      </c>
      <c r="G127" s="46">
        <v>21637248</v>
      </c>
      <c r="H127" s="43" t="str">
        <f t="shared" si="14"/>
        <v>N/A</v>
      </c>
      <c r="I127" s="12">
        <v>22.56</v>
      </c>
      <c r="J127" s="12">
        <v>3.9790000000000001</v>
      </c>
      <c r="K127" s="44" t="s">
        <v>732</v>
      </c>
      <c r="L127" s="9" t="str">
        <f t="shared" si="15"/>
        <v>Yes</v>
      </c>
    </row>
    <row r="128" spans="1:12" x14ac:dyDescent="0.2">
      <c r="A128" s="2" t="s">
        <v>583</v>
      </c>
      <c r="B128" s="34" t="s">
        <v>217</v>
      </c>
      <c r="C128" s="35">
        <v>69985</v>
      </c>
      <c r="D128" s="43" t="str">
        <f t="shared" si="12"/>
        <v>N/A</v>
      </c>
      <c r="E128" s="35">
        <v>74606</v>
      </c>
      <c r="F128" s="43" t="str">
        <f t="shared" si="13"/>
        <v>N/A</v>
      </c>
      <c r="G128" s="35">
        <v>71523</v>
      </c>
      <c r="H128" s="43" t="str">
        <f t="shared" si="14"/>
        <v>N/A</v>
      </c>
      <c r="I128" s="12">
        <v>6.6029999999999998</v>
      </c>
      <c r="J128" s="12">
        <v>-4.13</v>
      </c>
      <c r="K128" s="44" t="s">
        <v>732</v>
      </c>
      <c r="L128" s="9" t="str">
        <f t="shared" si="15"/>
        <v>Yes</v>
      </c>
    </row>
    <row r="129" spans="1:12" ht="25.5" x14ac:dyDescent="0.2">
      <c r="A129" s="2" t="s">
        <v>1337</v>
      </c>
      <c r="B129" s="34" t="s">
        <v>217</v>
      </c>
      <c r="C129" s="46">
        <v>242.60045724</v>
      </c>
      <c r="D129" s="43" t="str">
        <f t="shared" si="12"/>
        <v>N/A</v>
      </c>
      <c r="E129" s="46">
        <v>278.92172211000002</v>
      </c>
      <c r="F129" s="43" t="str">
        <f t="shared" si="13"/>
        <v>N/A</v>
      </c>
      <c r="G129" s="46">
        <v>302.52153852999999</v>
      </c>
      <c r="H129" s="43" t="str">
        <f t="shared" si="14"/>
        <v>N/A</v>
      </c>
      <c r="I129" s="12">
        <v>14.97</v>
      </c>
      <c r="J129" s="12">
        <v>8.4610000000000003</v>
      </c>
      <c r="K129" s="44" t="s">
        <v>732</v>
      </c>
      <c r="L129" s="9" t="str">
        <f t="shared" si="15"/>
        <v>Yes</v>
      </c>
    </row>
    <row r="130" spans="1:12" ht="25.5" x14ac:dyDescent="0.2">
      <c r="A130" s="2" t="s">
        <v>584</v>
      </c>
      <c r="B130" s="34" t="s">
        <v>217</v>
      </c>
      <c r="C130" s="46">
        <v>11214758</v>
      </c>
      <c r="D130" s="43" t="str">
        <f t="shared" si="12"/>
        <v>N/A</v>
      </c>
      <c r="E130" s="46">
        <v>16184141</v>
      </c>
      <c r="F130" s="43" t="str">
        <f t="shared" si="13"/>
        <v>N/A</v>
      </c>
      <c r="G130" s="46">
        <v>12831284</v>
      </c>
      <c r="H130" s="43" t="str">
        <f t="shared" si="14"/>
        <v>N/A</v>
      </c>
      <c r="I130" s="12">
        <v>44.31</v>
      </c>
      <c r="J130" s="12">
        <v>-20.7</v>
      </c>
      <c r="K130" s="44" t="s">
        <v>732</v>
      </c>
      <c r="L130" s="9" t="str">
        <f t="shared" si="15"/>
        <v>Yes</v>
      </c>
    </row>
    <row r="131" spans="1:12" x14ac:dyDescent="0.2">
      <c r="A131" s="2" t="s">
        <v>585</v>
      </c>
      <c r="B131" s="34" t="s">
        <v>217</v>
      </c>
      <c r="C131" s="35">
        <v>1259</v>
      </c>
      <c r="D131" s="43" t="str">
        <f t="shared" si="12"/>
        <v>N/A</v>
      </c>
      <c r="E131" s="35">
        <v>1305</v>
      </c>
      <c r="F131" s="43" t="str">
        <f t="shared" si="13"/>
        <v>N/A</v>
      </c>
      <c r="G131" s="35">
        <v>1377</v>
      </c>
      <c r="H131" s="43" t="str">
        <f t="shared" si="14"/>
        <v>N/A</v>
      </c>
      <c r="I131" s="12">
        <v>3.6539999999999999</v>
      </c>
      <c r="J131" s="12">
        <v>5.5170000000000003</v>
      </c>
      <c r="K131" s="44" t="s">
        <v>732</v>
      </c>
      <c r="L131" s="9" t="str">
        <f t="shared" si="15"/>
        <v>Yes</v>
      </c>
    </row>
    <row r="132" spans="1:12" x14ac:dyDescent="0.2">
      <c r="A132" s="2" t="s">
        <v>1338</v>
      </c>
      <c r="B132" s="34" t="s">
        <v>217</v>
      </c>
      <c r="C132" s="46">
        <v>8907.6711675999995</v>
      </c>
      <c r="D132" s="43" t="str">
        <f t="shared" si="12"/>
        <v>N/A</v>
      </c>
      <c r="E132" s="46">
        <v>12401.640613</v>
      </c>
      <c r="F132" s="43" t="str">
        <f t="shared" si="13"/>
        <v>N/A</v>
      </c>
      <c r="G132" s="46">
        <v>9318.2890341000002</v>
      </c>
      <c r="H132" s="43" t="str">
        <f t="shared" si="14"/>
        <v>N/A</v>
      </c>
      <c r="I132" s="12">
        <v>39.22</v>
      </c>
      <c r="J132" s="12">
        <v>-24.9</v>
      </c>
      <c r="K132" s="44" t="s">
        <v>732</v>
      </c>
      <c r="L132" s="9" t="str">
        <f t="shared" si="15"/>
        <v>Yes</v>
      </c>
    </row>
    <row r="133" spans="1:12" ht="25.5" x14ac:dyDescent="0.2">
      <c r="A133" s="2" t="s">
        <v>586</v>
      </c>
      <c r="B133" s="34" t="s">
        <v>217</v>
      </c>
      <c r="C133" s="46">
        <v>15296539</v>
      </c>
      <c r="D133" s="43" t="str">
        <f t="shared" si="12"/>
        <v>N/A</v>
      </c>
      <c r="E133" s="46">
        <v>18185239</v>
      </c>
      <c r="F133" s="43" t="str">
        <f t="shared" si="13"/>
        <v>N/A</v>
      </c>
      <c r="G133" s="46">
        <v>20478130</v>
      </c>
      <c r="H133" s="43" t="str">
        <f t="shared" si="14"/>
        <v>N/A</v>
      </c>
      <c r="I133" s="12">
        <v>18.88</v>
      </c>
      <c r="J133" s="12">
        <v>12.61</v>
      </c>
      <c r="K133" s="44" t="s">
        <v>732</v>
      </c>
      <c r="L133" s="9" t="str">
        <f>IF(J133="Div by 0", "N/A", IF(OR(J133="N/A",K133="N/A"),"N/A", IF(J133&gt;VALUE(MID(K133,1,2)), "No", IF(J133&lt;-1*VALUE(MID(K133,1,2)), "No", "Yes"))))</f>
        <v>Yes</v>
      </c>
    </row>
    <row r="134" spans="1:12" x14ac:dyDescent="0.2">
      <c r="A134" s="2" t="s">
        <v>587</v>
      </c>
      <c r="B134" s="34" t="s">
        <v>217</v>
      </c>
      <c r="C134" s="35">
        <v>136388</v>
      </c>
      <c r="D134" s="43" t="str">
        <f t="shared" si="12"/>
        <v>N/A</v>
      </c>
      <c r="E134" s="35">
        <v>160651</v>
      </c>
      <c r="F134" s="43" t="str">
        <f t="shared" si="13"/>
        <v>N/A</v>
      </c>
      <c r="G134" s="35">
        <v>185335</v>
      </c>
      <c r="H134" s="43" t="str">
        <f t="shared" si="14"/>
        <v>N/A</v>
      </c>
      <c r="I134" s="12">
        <v>17.79</v>
      </c>
      <c r="J134" s="12">
        <v>15.36</v>
      </c>
      <c r="K134" s="44" t="s">
        <v>732</v>
      </c>
      <c r="L134" s="9" t="str">
        <f t="shared" ref="L134:L138" si="16">IF(J134="Div by 0", "N/A", IF(OR(J134="N/A",K134="N/A"),"N/A", IF(J134&gt;VALUE(MID(K134,1,2)), "No", IF(J134&lt;-1*VALUE(MID(K134,1,2)), "No", "Yes"))))</f>
        <v>Yes</v>
      </c>
    </row>
    <row r="135" spans="1:12" ht="25.5" x14ac:dyDescent="0.2">
      <c r="A135" s="2" t="s">
        <v>1339</v>
      </c>
      <c r="B135" s="34" t="s">
        <v>217</v>
      </c>
      <c r="C135" s="46">
        <v>112.15458105</v>
      </c>
      <c r="D135" s="43" t="str">
        <f t="shared" si="12"/>
        <v>N/A</v>
      </c>
      <c r="E135" s="46">
        <v>113.19717274999999</v>
      </c>
      <c r="F135" s="43" t="str">
        <f t="shared" si="13"/>
        <v>N/A</v>
      </c>
      <c r="G135" s="46">
        <v>110.49251356000001</v>
      </c>
      <c r="H135" s="43" t="str">
        <f t="shared" si="14"/>
        <v>N/A</v>
      </c>
      <c r="I135" s="12">
        <v>0.92959999999999998</v>
      </c>
      <c r="J135" s="12">
        <v>-2.39</v>
      </c>
      <c r="K135" s="44" t="s">
        <v>732</v>
      </c>
      <c r="L135" s="9" t="str">
        <f t="shared" si="16"/>
        <v>Yes</v>
      </c>
    </row>
    <row r="136" spans="1:12" ht="25.5" x14ac:dyDescent="0.2">
      <c r="A136" s="2" t="s">
        <v>588</v>
      </c>
      <c r="B136" s="34" t="s">
        <v>217</v>
      </c>
      <c r="C136" s="46">
        <v>0</v>
      </c>
      <c r="D136" s="43" t="str">
        <f t="shared" ref="D136:D150" si="17">IF($B136="N/A","N/A",IF(C136&gt;10,"No",IF(C136&lt;-10,"No","Yes")))</f>
        <v>N/A</v>
      </c>
      <c r="E136" s="46">
        <v>0</v>
      </c>
      <c r="F136" s="43" t="str">
        <f t="shared" ref="F136:F150" si="18">IF($B136="N/A","N/A",IF(E136&gt;10,"No",IF(E136&lt;-10,"No","Yes")))</f>
        <v>N/A</v>
      </c>
      <c r="G136" s="46">
        <v>0</v>
      </c>
      <c r="H136" s="43" t="str">
        <f t="shared" ref="H136:H150" si="19">IF($B136="N/A","N/A",IF(G136&gt;10,"No",IF(G136&lt;-10,"No","Yes")))</f>
        <v>N/A</v>
      </c>
      <c r="I136" s="12" t="s">
        <v>1743</v>
      </c>
      <c r="J136" s="12" t="s">
        <v>1743</v>
      </c>
      <c r="K136" s="44" t="s">
        <v>732</v>
      </c>
      <c r="L136" s="9" t="str">
        <f t="shared" si="16"/>
        <v>N/A</v>
      </c>
    </row>
    <row r="137" spans="1:12" x14ac:dyDescent="0.2">
      <c r="A137" s="2" t="s">
        <v>589</v>
      </c>
      <c r="B137" s="34" t="s">
        <v>217</v>
      </c>
      <c r="C137" s="35">
        <v>0</v>
      </c>
      <c r="D137" s="43" t="str">
        <f t="shared" si="17"/>
        <v>N/A</v>
      </c>
      <c r="E137" s="35">
        <v>0</v>
      </c>
      <c r="F137" s="43" t="str">
        <f t="shared" si="18"/>
        <v>N/A</v>
      </c>
      <c r="G137" s="35">
        <v>0</v>
      </c>
      <c r="H137" s="43" t="str">
        <f t="shared" si="19"/>
        <v>N/A</v>
      </c>
      <c r="I137" s="12" t="s">
        <v>1743</v>
      </c>
      <c r="J137" s="12" t="s">
        <v>1743</v>
      </c>
      <c r="K137" s="44" t="s">
        <v>732</v>
      </c>
      <c r="L137" s="9" t="str">
        <f t="shared" si="16"/>
        <v>N/A</v>
      </c>
    </row>
    <row r="138" spans="1:12" ht="25.5" x14ac:dyDescent="0.2">
      <c r="A138" s="2" t="s">
        <v>1340</v>
      </c>
      <c r="B138" s="34" t="s">
        <v>217</v>
      </c>
      <c r="C138" s="46" t="s">
        <v>1743</v>
      </c>
      <c r="D138" s="43" t="str">
        <f t="shared" si="17"/>
        <v>N/A</v>
      </c>
      <c r="E138" s="46" t="s">
        <v>1743</v>
      </c>
      <c r="F138" s="43" t="str">
        <f t="shared" si="18"/>
        <v>N/A</v>
      </c>
      <c r="G138" s="46" t="s">
        <v>1743</v>
      </c>
      <c r="H138" s="43" t="str">
        <f t="shared" si="19"/>
        <v>N/A</v>
      </c>
      <c r="I138" s="12" t="s">
        <v>1743</v>
      </c>
      <c r="J138" s="12" t="s">
        <v>1743</v>
      </c>
      <c r="K138" s="44" t="s">
        <v>732</v>
      </c>
      <c r="L138" s="9" t="str">
        <f t="shared" si="16"/>
        <v>N/A</v>
      </c>
    </row>
    <row r="139" spans="1:12" ht="25.5" x14ac:dyDescent="0.2">
      <c r="A139" s="2" t="s">
        <v>590</v>
      </c>
      <c r="B139" s="34" t="s">
        <v>217</v>
      </c>
      <c r="C139" s="46">
        <v>55695785</v>
      </c>
      <c r="D139" s="43" t="str">
        <f t="shared" si="17"/>
        <v>N/A</v>
      </c>
      <c r="E139" s="46">
        <v>62597999</v>
      </c>
      <c r="F139" s="43" t="str">
        <f t="shared" si="18"/>
        <v>N/A</v>
      </c>
      <c r="G139" s="46">
        <v>69950029</v>
      </c>
      <c r="H139" s="43" t="str">
        <f t="shared" si="19"/>
        <v>N/A</v>
      </c>
      <c r="I139" s="12">
        <v>12.39</v>
      </c>
      <c r="J139" s="12">
        <v>11.74</v>
      </c>
      <c r="K139" s="44" t="s">
        <v>732</v>
      </c>
      <c r="L139" s="9" t="str">
        <f t="shared" ref="L139:L150" si="20">IF(J139="Div by 0", "N/A", IF(K139="N/A","N/A", IF(J139&gt;VALUE(MID(K139,1,2)), "No", IF(J139&lt;-1*VALUE(MID(K139,1,2)), "No", "Yes"))))</f>
        <v>Yes</v>
      </c>
    </row>
    <row r="140" spans="1:12" ht="25.5" x14ac:dyDescent="0.2">
      <c r="A140" s="2" t="s">
        <v>591</v>
      </c>
      <c r="B140" s="34" t="s">
        <v>217</v>
      </c>
      <c r="C140" s="35">
        <v>262650</v>
      </c>
      <c r="D140" s="43" t="str">
        <f t="shared" si="17"/>
        <v>N/A</v>
      </c>
      <c r="E140" s="35">
        <v>283350</v>
      </c>
      <c r="F140" s="43" t="str">
        <f t="shared" si="18"/>
        <v>N/A</v>
      </c>
      <c r="G140" s="35">
        <v>297489</v>
      </c>
      <c r="H140" s="43" t="str">
        <f t="shared" si="19"/>
        <v>N/A</v>
      </c>
      <c r="I140" s="12">
        <v>7.8810000000000002</v>
      </c>
      <c r="J140" s="12">
        <v>4.99</v>
      </c>
      <c r="K140" s="44" t="s">
        <v>732</v>
      </c>
      <c r="L140" s="9" t="str">
        <f t="shared" si="20"/>
        <v>Yes</v>
      </c>
    </row>
    <row r="141" spans="1:12" ht="25.5" x14ac:dyDescent="0.2">
      <c r="A141" s="2" t="s">
        <v>1341</v>
      </c>
      <c r="B141" s="34" t="s">
        <v>217</v>
      </c>
      <c r="C141" s="46">
        <v>212.05324576000001</v>
      </c>
      <c r="D141" s="43" t="str">
        <f t="shared" si="17"/>
        <v>N/A</v>
      </c>
      <c r="E141" s="46">
        <v>220.92111876000001</v>
      </c>
      <c r="F141" s="43" t="str">
        <f t="shared" si="18"/>
        <v>N/A</v>
      </c>
      <c r="G141" s="46">
        <v>235.13484195999999</v>
      </c>
      <c r="H141" s="43" t="str">
        <f t="shared" si="19"/>
        <v>N/A</v>
      </c>
      <c r="I141" s="12">
        <v>4.1820000000000004</v>
      </c>
      <c r="J141" s="12">
        <v>6.4340000000000002</v>
      </c>
      <c r="K141" s="44" t="s">
        <v>732</v>
      </c>
      <c r="L141" s="9" t="str">
        <f t="shared" si="20"/>
        <v>Yes</v>
      </c>
    </row>
    <row r="142" spans="1:12" ht="25.5" x14ac:dyDescent="0.2">
      <c r="A142" s="2" t="s">
        <v>592</v>
      </c>
      <c r="B142" s="34" t="s">
        <v>217</v>
      </c>
      <c r="C142" s="46">
        <v>0</v>
      </c>
      <c r="D142" s="43" t="str">
        <f t="shared" si="17"/>
        <v>N/A</v>
      </c>
      <c r="E142" s="46">
        <v>0</v>
      </c>
      <c r="F142" s="43" t="str">
        <f t="shared" si="18"/>
        <v>N/A</v>
      </c>
      <c r="G142" s="46">
        <v>0</v>
      </c>
      <c r="H142" s="43" t="str">
        <f t="shared" si="19"/>
        <v>N/A</v>
      </c>
      <c r="I142" s="12" t="s">
        <v>1743</v>
      </c>
      <c r="J142" s="12" t="s">
        <v>1743</v>
      </c>
      <c r="K142" s="44" t="s">
        <v>732</v>
      </c>
      <c r="L142" s="9" t="str">
        <f t="shared" si="20"/>
        <v>N/A</v>
      </c>
    </row>
    <row r="143" spans="1:12" x14ac:dyDescent="0.2">
      <c r="A143" s="3" t="s">
        <v>593</v>
      </c>
      <c r="B143" s="34" t="s">
        <v>217</v>
      </c>
      <c r="C143" s="35">
        <v>0</v>
      </c>
      <c r="D143" s="43" t="str">
        <f t="shared" si="17"/>
        <v>N/A</v>
      </c>
      <c r="E143" s="35">
        <v>0</v>
      </c>
      <c r="F143" s="43" t="str">
        <f t="shared" si="18"/>
        <v>N/A</v>
      </c>
      <c r="G143" s="35">
        <v>0</v>
      </c>
      <c r="H143" s="43" t="str">
        <f t="shared" si="19"/>
        <v>N/A</v>
      </c>
      <c r="I143" s="12" t="s">
        <v>1743</v>
      </c>
      <c r="J143" s="12" t="s">
        <v>1743</v>
      </c>
      <c r="K143" s="44" t="s">
        <v>732</v>
      </c>
      <c r="L143" s="9" t="str">
        <f t="shared" si="20"/>
        <v>N/A</v>
      </c>
    </row>
    <row r="144" spans="1:12" ht="25.5" x14ac:dyDescent="0.2">
      <c r="A144" s="3" t="s">
        <v>1342</v>
      </c>
      <c r="B144" s="34" t="s">
        <v>217</v>
      </c>
      <c r="C144" s="46" t="s">
        <v>1743</v>
      </c>
      <c r="D144" s="43" t="str">
        <f t="shared" si="17"/>
        <v>N/A</v>
      </c>
      <c r="E144" s="46" t="s">
        <v>1743</v>
      </c>
      <c r="F144" s="43" t="str">
        <f t="shared" si="18"/>
        <v>N/A</v>
      </c>
      <c r="G144" s="46" t="s">
        <v>1743</v>
      </c>
      <c r="H144" s="43" t="str">
        <f t="shared" si="19"/>
        <v>N/A</v>
      </c>
      <c r="I144" s="12" t="s">
        <v>1743</v>
      </c>
      <c r="J144" s="12" t="s">
        <v>1743</v>
      </c>
      <c r="K144" s="44" t="s">
        <v>732</v>
      </c>
      <c r="L144" s="9" t="str">
        <f t="shared" si="20"/>
        <v>N/A</v>
      </c>
    </row>
    <row r="145" spans="1:12" ht="25.5" x14ac:dyDescent="0.2">
      <c r="A145" s="2" t="s">
        <v>594</v>
      </c>
      <c r="B145" s="34" t="s">
        <v>217</v>
      </c>
      <c r="C145" s="46">
        <v>46534219</v>
      </c>
      <c r="D145" s="43" t="str">
        <f t="shared" si="17"/>
        <v>N/A</v>
      </c>
      <c r="E145" s="46">
        <v>61361309</v>
      </c>
      <c r="F145" s="43" t="str">
        <f t="shared" si="18"/>
        <v>N/A</v>
      </c>
      <c r="G145" s="46">
        <v>71796527</v>
      </c>
      <c r="H145" s="43" t="str">
        <f t="shared" si="19"/>
        <v>N/A</v>
      </c>
      <c r="I145" s="12">
        <v>31.86</v>
      </c>
      <c r="J145" s="12">
        <v>17.010000000000002</v>
      </c>
      <c r="K145" s="44" t="s">
        <v>732</v>
      </c>
      <c r="L145" s="9" t="str">
        <f t="shared" si="20"/>
        <v>Yes</v>
      </c>
    </row>
    <row r="146" spans="1:12" x14ac:dyDescent="0.2">
      <c r="A146" s="2" t="s">
        <v>595</v>
      </c>
      <c r="B146" s="34" t="s">
        <v>217</v>
      </c>
      <c r="C146" s="35">
        <v>57106</v>
      </c>
      <c r="D146" s="43" t="str">
        <f t="shared" si="17"/>
        <v>N/A</v>
      </c>
      <c r="E146" s="35">
        <v>66090</v>
      </c>
      <c r="F146" s="43" t="str">
        <f t="shared" si="18"/>
        <v>N/A</v>
      </c>
      <c r="G146" s="35">
        <v>40234</v>
      </c>
      <c r="H146" s="43" t="str">
        <f t="shared" si="19"/>
        <v>N/A</v>
      </c>
      <c r="I146" s="12">
        <v>15.73</v>
      </c>
      <c r="J146" s="12">
        <v>-39.1</v>
      </c>
      <c r="K146" s="44" t="s">
        <v>732</v>
      </c>
      <c r="L146" s="9" t="str">
        <f t="shared" si="20"/>
        <v>No</v>
      </c>
    </row>
    <row r="147" spans="1:12" ht="25.5" x14ac:dyDescent="0.2">
      <c r="A147" s="2" t="s">
        <v>1343</v>
      </c>
      <c r="B147" s="34" t="s">
        <v>217</v>
      </c>
      <c r="C147" s="46">
        <v>814.87442651000003</v>
      </c>
      <c r="D147" s="43" t="str">
        <f t="shared" si="17"/>
        <v>N/A</v>
      </c>
      <c r="E147" s="46">
        <v>928.45073385000001</v>
      </c>
      <c r="F147" s="43" t="str">
        <f t="shared" si="18"/>
        <v>N/A</v>
      </c>
      <c r="G147" s="46">
        <v>1784.4740021</v>
      </c>
      <c r="H147" s="43" t="str">
        <f t="shared" si="19"/>
        <v>N/A</v>
      </c>
      <c r="I147" s="12">
        <v>13.94</v>
      </c>
      <c r="J147" s="12">
        <v>92.2</v>
      </c>
      <c r="K147" s="44" t="s">
        <v>732</v>
      </c>
      <c r="L147" s="9" t="str">
        <f t="shared" si="20"/>
        <v>No</v>
      </c>
    </row>
    <row r="148" spans="1:12" ht="25.5" x14ac:dyDescent="0.2">
      <c r="A148" s="2" t="s">
        <v>596</v>
      </c>
      <c r="B148" s="34" t="s">
        <v>217</v>
      </c>
      <c r="C148" s="46">
        <v>0</v>
      </c>
      <c r="D148" s="43" t="str">
        <f t="shared" si="17"/>
        <v>N/A</v>
      </c>
      <c r="E148" s="46">
        <v>1341950</v>
      </c>
      <c r="F148" s="43" t="str">
        <f t="shared" si="18"/>
        <v>N/A</v>
      </c>
      <c r="G148" s="46">
        <v>1207572</v>
      </c>
      <c r="H148" s="43" t="str">
        <f t="shared" si="19"/>
        <v>N/A</v>
      </c>
      <c r="I148" s="12" t="s">
        <v>1743</v>
      </c>
      <c r="J148" s="12">
        <v>-10</v>
      </c>
      <c r="K148" s="44" t="s">
        <v>732</v>
      </c>
      <c r="L148" s="9" t="str">
        <f t="shared" si="20"/>
        <v>Yes</v>
      </c>
    </row>
    <row r="149" spans="1:12" x14ac:dyDescent="0.2">
      <c r="A149" s="2" t="s">
        <v>597</v>
      </c>
      <c r="B149" s="34" t="s">
        <v>217</v>
      </c>
      <c r="C149" s="35">
        <v>0</v>
      </c>
      <c r="D149" s="43" t="str">
        <f t="shared" si="17"/>
        <v>N/A</v>
      </c>
      <c r="E149" s="35">
        <v>188</v>
      </c>
      <c r="F149" s="43" t="str">
        <f t="shared" si="18"/>
        <v>N/A</v>
      </c>
      <c r="G149" s="35">
        <v>194</v>
      </c>
      <c r="H149" s="43" t="str">
        <f t="shared" si="19"/>
        <v>N/A</v>
      </c>
      <c r="I149" s="12" t="s">
        <v>1743</v>
      </c>
      <c r="J149" s="12">
        <v>3.1909999999999998</v>
      </c>
      <c r="K149" s="44" t="s">
        <v>732</v>
      </c>
      <c r="L149" s="9" t="str">
        <f t="shared" si="20"/>
        <v>Yes</v>
      </c>
    </row>
    <row r="150" spans="1:12" ht="25.5" x14ac:dyDescent="0.2">
      <c r="A150" s="4" t="s">
        <v>1344</v>
      </c>
      <c r="B150" s="34" t="s">
        <v>217</v>
      </c>
      <c r="C150" s="46" t="s">
        <v>1743</v>
      </c>
      <c r="D150" s="43" t="str">
        <f t="shared" si="17"/>
        <v>N/A</v>
      </c>
      <c r="E150" s="46">
        <v>7138.0319148999997</v>
      </c>
      <c r="F150" s="43" t="str">
        <f t="shared" si="18"/>
        <v>N/A</v>
      </c>
      <c r="G150" s="46">
        <v>6224.5979380999997</v>
      </c>
      <c r="H150" s="43" t="str">
        <f t="shared" si="19"/>
        <v>N/A</v>
      </c>
      <c r="I150" s="12" t="s">
        <v>1743</v>
      </c>
      <c r="J150" s="12">
        <v>-12.8</v>
      </c>
      <c r="K150" s="44" t="s">
        <v>732</v>
      </c>
      <c r="L150" s="9" t="str">
        <f t="shared" si="20"/>
        <v>Yes</v>
      </c>
    </row>
    <row r="151" spans="1:12" ht="25.5" x14ac:dyDescent="0.2">
      <c r="A151" s="4" t="s">
        <v>1345</v>
      </c>
      <c r="B151" s="34" t="s">
        <v>217</v>
      </c>
      <c r="C151" s="46">
        <v>836.29460060999997</v>
      </c>
      <c r="D151" s="43" t="str">
        <f t="shared" ref="D151:D170" si="21">IF($B151="N/A","N/A",IF(C151&gt;10,"No",IF(C151&lt;-10,"No","Yes")))</f>
        <v>N/A</v>
      </c>
      <c r="E151" s="46">
        <v>850.88463821000005</v>
      </c>
      <c r="F151" s="43" t="str">
        <f t="shared" ref="F151:F170" si="22">IF($B151="N/A","N/A",IF(E151&gt;10,"No",IF(E151&lt;-10,"No","Yes")))</f>
        <v>N/A</v>
      </c>
      <c r="G151" s="46">
        <v>789.89602222999997</v>
      </c>
      <c r="H151" s="43" t="str">
        <f t="shared" ref="H151:H170" si="23">IF($B151="N/A","N/A",IF(G151&gt;10,"No",IF(G151&lt;-10,"No","Yes")))</f>
        <v>N/A</v>
      </c>
      <c r="I151" s="12">
        <v>1.7450000000000001</v>
      </c>
      <c r="J151" s="12">
        <v>-7.17</v>
      </c>
      <c r="K151" s="44" t="s">
        <v>732</v>
      </c>
      <c r="L151" s="9" t="str">
        <f t="shared" ref="L151:L170" si="24">IF(J151="Div by 0", "N/A", IF(K151="N/A","N/A", IF(J151&gt;VALUE(MID(K151,1,2)), "No", IF(J151&lt;-1*VALUE(MID(K151,1,2)), "No", "Yes"))))</f>
        <v>Yes</v>
      </c>
    </row>
    <row r="152" spans="1:12" ht="25.5" x14ac:dyDescent="0.2">
      <c r="A152" s="4" t="s">
        <v>1346</v>
      </c>
      <c r="B152" s="34" t="s">
        <v>217</v>
      </c>
      <c r="C152" s="46">
        <v>1860.3114468000001</v>
      </c>
      <c r="D152" s="43" t="str">
        <f t="shared" si="21"/>
        <v>N/A</v>
      </c>
      <c r="E152" s="46">
        <v>2208.6878029</v>
      </c>
      <c r="F152" s="43" t="str">
        <f t="shared" si="22"/>
        <v>N/A</v>
      </c>
      <c r="G152" s="46">
        <v>2139.1497497</v>
      </c>
      <c r="H152" s="43" t="str">
        <f t="shared" si="23"/>
        <v>N/A</v>
      </c>
      <c r="I152" s="12">
        <v>18.73</v>
      </c>
      <c r="J152" s="12">
        <v>-3.15</v>
      </c>
      <c r="K152" s="44" t="s">
        <v>732</v>
      </c>
      <c r="L152" s="9" t="str">
        <f t="shared" si="24"/>
        <v>Yes</v>
      </c>
    </row>
    <row r="153" spans="1:12" ht="25.5" x14ac:dyDescent="0.2">
      <c r="A153" s="4" t="s">
        <v>1347</v>
      </c>
      <c r="B153" s="34" t="s">
        <v>217</v>
      </c>
      <c r="C153" s="46">
        <v>3251.7987714000001</v>
      </c>
      <c r="D153" s="43" t="str">
        <f t="shared" si="21"/>
        <v>N/A</v>
      </c>
      <c r="E153" s="46">
        <v>3287.7608270999999</v>
      </c>
      <c r="F153" s="43" t="str">
        <f t="shared" si="22"/>
        <v>N/A</v>
      </c>
      <c r="G153" s="46">
        <v>3200.7586022</v>
      </c>
      <c r="H153" s="43" t="str">
        <f t="shared" si="23"/>
        <v>N/A</v>
      </c>
      <c r="I153" s="12">
        <v>1.1060000000000001</v>
      </c>
      <c r="J153" s="12">
        <v>-2.65</v>
      </c>
      <c r="K153" s="44" t="s">
        <v>732</v>
      </c>
      <c r="L153" s="9" t="str">
        <f t="shared" si="24"/>
        <v>Yes</v>
      </c>
    </row>
    <row r="154" spans="1:12" ht="25.5" x14ac:dyDescent="0.2">
      <c r="A154" s="4" t="s">
        <v>1348</v>
      </c>
      <c r="B154" s="34" t="s">
        <v>217</v>
      </c>
      <c r="C154" s="46">
        <v>314.48311512999999</v>
      </c>
      <c r="D154" s="43" t="str">
        <f t="shared" si="21"/>
        <v>N/A</v>
      </c>
      <c r="E154" s="46">
        <v>311.49757079</v>
      </c>
      <c r="F154" s="43" t="str">
        <f t="shared" si="22"/>
        <v>N/A</v>
      </c>
      <c r="G154" s="46">
        <v>273.20760461999998</v>
      </c>
      <c r="H154" s="43" t="str">
        <f t="shared" si="23"/>
        <v>N/A</v>
      </c>
      <c r="I154" s="12">
        <v>-0.94899999999999995</v>
      </c>
      <c r="J154" s="12">
        <v>-12.3</v>
      </c>
      <c r="K154" s="44" t="s">
        <v>732</v>
      </c>
      <c r="L154" s="9" t="str">
        <f t="shared" si="24"/>
        <v>Yes</v>
      </c>
    </row>
    <row r="155" spans="1:12" ht="25.5" x14ac:dyDescent="0.2">
      <c r="A155" s="2" t="s">
        <v>1349</v>
      </c>
      <c r="B155" s="34" t="s">
        <v>217</v>
      </c>
      <c r="C155" s="46">
        <v>1161.6411427</v>
      </c>
      <c r="D155" s="43" t="str">
        <f t="shared" si="21"/>
        <v>N/A</v>
      </c>
      <c r="E155" s="46">
        <v>1167.3193759000001</v>
      </c>
      <c r="F155" s="43" t="str">
        <f t="shared" si="22"/>
        <v>N/A</v>
      </c>
      <c r="G155" s="46">
        <v>1001.9352196999999</v>
      </c>
      <c r="H155" s="43" t="str">
        <f t="shared" si="23"/>
        <v>N/A</v>
      </c>
      <c r="I155" s="12">
        <v>0.48880000000000001</v>
      </c>
      <c r="J155" s="12">
        <v>-14.2</v>
      </c>
      <c r="K155" s="44" t="s">
        <v>732</v>
      </c>
      <c r="L155" s="9" t="str">
        <f t="shared" si="24"/>
        <v>Yes</v>
      </c>
    </row>
    <row r="156" spans="1:12" ht="25.5" x14ac:dyDescent="0.2">
      <c r="A156" s="2" t="s">
        <v>1350</v>
      </c>
      <c r="B156" s="34" t="s">
        <v>217</v>
      </c>
      <c r="C156" s="46">
        <v>371.19227541999999</v>
      </c>
      <c r="D156" s="43" t="str">
        <f t="shared" si="21"/>
        <v>N/A</v>
      </c>
      <c r="E156" s="46">
        <v>360.37415541000001</v>
      </c>
      <c r="F156" s="43" t="str">
        <f t="shared" si="22"/>
        <v>N/A</v>
      </c>
      <c r="G156" s="46">
        <v>363.88991688999999</v>
      </c>
      <c r="H156" s="43" t="str">
        <f t="shared" si="23"/>
        <v>N/A</v>
      </c>
      <c r="I156" s="12">
        <v>-2.91</v>
      </c>
      <c r="J156" s="12">
        <v>0.97560000000000002</v>
      </c>
      <c r="K156" s="44" t="s">
        <v>732</v>
      </c>
      <c r="L156" s="9" t="str">
        <f t="shared" si="24"/>
        <v>Yes</v>
      </c>
    </row>
    <row r="157" spans="1:12" ht="25.5" x14ac:dyDescent="0.2">
      <c r="A157" s="2" t="s">
        <v>1351</v>
      </c>
      <c r="B157" s="34" t="s">
        <v>217</v>
      </c>
      <c r="C157" s="46">
        <v>6671.0708889999996</v>
      </c>
      <c r="D157" s="43" t="str">
        <f t="shared" si="21"/>
        <v>N/A</v>
      </c>
      <c r="E157" s="46">
        <v>8310.3287560999997</v>
      </c>
      <c r="F157" s="43" t="str">
        <f t="shared" si="22"/>
        <v>N/A</v>
      </c>
      <c r="G157" s="46">
        <v>8782.0459718000002</v>
      </c>
      <c r="H157" s="43" t="str">
        <f t="shared" si="23"/>
        <v>N/A</v>
      </c>
      <c r="I157" s="12">
        <v>24.57</v>
      </c>
      <c r="J157" s="12">
        <v>5.6760000000000002</v>
      </c>
      <c r="K157" s="44" t="s">
        <v>732</v>
      </c>
      <c r="L157" s="9" t="str">
        <f t="shared" si="24"/>
        <v>Yes</v>
      </c>
    </row>
    <row r="158" spans="1:12" ht="25.5" x14ac:dyDescent="0.2">
      <c r="A158" s="2" t="s">
        <v>1352</v>
      </c>
      <c r="B158" s="34" t="s">
        <v>217</v>
      </c>
      <c r="C158" s="46">
        <v>2458.3142785</v>
      </c>
      <c r="D158" s="43" t="str">
        <f t="shared" si="21"/>
        <v>N/A</v>
      </c>
      <c r="E158" s="46">
        <v>2342.1778341999998</v>
      </c>
      <c r="F158" s="43" t="str">
        <f t="shared" si="22"/>
        <v>N/A</v>
      </c>
      <c r="G158" s="46">
        <v>2363.5187931</v>
      </c>
      <c r="H158" s="43" t="str">
        <f t="shared" si="23"/>
        <v>N/A</v>
      </c>
      <c r="I158" s="12">
        <v>-4.72</v>
      </c>
      <c r="J158" s="12">
        <v>0.91120000000000001</v>
      </c>
      <c r="K158" s="44" t="s">
        <v>732</v>
      </c>
      <c r="L158" s="9" t="str">
        <f t="shared" si="24"/>
        <v>Yes</v>
      </c>
    </row>
    <row r="159" spans="1:12" ht="25.5" x14ac:dyDescent="0.2">
      <c r="A159" s="2" t="s">
        <v>1353</v>
      </c>
      <c r="B159" s="34" t="s">
        <v>217</v>
      </c>
      <c r="C159" s="46">
        <v>20.236565219999999</v>
      </c>
      <c r="D159" s="43" t="str">
        <f t="shared" si="21"/>
        <v>N/A</v>
      </c>
      <c r="E159" s="46">
        <v>20.549673284000001</v>
      </c>
      <c r="F159" s="43" t="str">
        <f t="shared" si="22"/>
        <v>N/A</v>
      </c>
      <c r="G159" s="46">
        <v>21.260246377000001</v>
      </c>
      <c r="H159" s="43" t="str">
        <f t="shared" si="23"/>
        <v>N/A</v>
      </c>
      <c r="I159" s="12">
        <v>1.5469999999999999</v>
      </c>
      <c r="J159" s="12">
        <v>3.4580000000000002</v>
      </c>
      <c r="K159" s="44" t="s">
        <v>732</v>
      </c>
      <c r="L159" s="9" t="str">
        <f t="shared" si="24"/>
        <v>Yes</v>
      </c>
    </row>
    <row r="160" spans="1:12" ht="25.5" x14ac:dyDescent="0.2">
      <c r="A160" s="4" t="s">
        <v>1354</v>
      </c>
      <c r="B160" s="34" t="s">
        <v>217</v>
      </c>
      <c r="C160" s="46">
        <v>32.801012382000003</v>
      </c>
      <c r="D160" s="43" t="str">
        <f t="shared" si="21"/>
        <v>N/A</v>
      </c>
      <c r="E160" s="46">
        <v>33.205931923999998</v>
      </c>
      <c r="F160" s="43" t="str">
        <f t="shared" si="22"/>
        <v>N/A</v>
      </c>
      <c r="G160" s="46">
        <v>38.571925847999999</v>
      </c>
      <c r="H160" s="43" t="str">
        <f t="shared" si="23"/>
        <v>N/A</v>
      </c>
      <c r="I160" s="12">
        <v>1.234</v>
      </c>
      <c r="J160" s="12">
        <v>16.16</v>
      </c>
      <c r="K160" s="44" t="s">
        <v>732</v>
      </c>
      <c r="L160" s="9" t="str">
        <f t="shared" si="24"/>
        <v>Yes</v>
      </c>
    </row>
    <row r="161" spans="1:12" x14ac:dyDescent="0.2">
      <c r="A161" s="4" t="s">
        <v>1355</v>
      </c>
      <c r="B161" s="34" t="s">
        <v>217</v>
      </c>
      <c r="C161" s="46">
        <v>795.65874412999995</v>
      </c>
      <c r="D161" s="43" t="str">
        <f t="shared" si="21"/>
        <v>N/A</v>
      </c>
      <c r="E161" s="46">
        <v>820.27236092999999</v>
      </c>
      <c r="F161" s="43" t="str">
        <f t="shared" si="22"/>
        <v>N/A</v>
      </c>
      <c r="G161" s="46">
        <v>800.79651406999994</v>
      </c>
      <c r="H161" s="43" t="str">
        <f t="shared" si="23"/>
        <v>N/A</v>
      </c>
      <c r="I161" s="12">
        <v>3.093</v>
      </c>
      <c r="J161" s="12">
        <v>-2.37</v>
      </c>
      <c r="K161" s="44" t="s">
        <v>732</v>
      </c>
      <c r="L161" s="9" t="str">
        <f t="shared" si="24"/>
        <v>Yes</v>
      </c>
    </row>
    <row r="162" spans="1:12" x14ac:dyDescent="0.2">
      <c r="A162" s="4" t="s">
        <v>1356</v>
      </c>
      <c r="B162" s="34" t="s">
        <v>217</v>
      </c>
      <c r="C162" s="46">
        <v>1589.5229518000001</v>
      </c>
      <c r="D162" s="43" t="str">
        <f t="shared" si="21"/>
        <v>N/A</v>
      </c>
      <c r="E162" s="46">
        <v>1909.6078352</v>
      </c>
      <c r="F162" s="43" t="str">
        <f t="shared" si="22"/>
        <v>N/A</v>
      </c>
      <c r="G162" s="46">
        <v>1513.5903505000001</v>
      </c>
      <c r="H162" s="43" t="str">
        <f t="shared" si="23"/>
        <v>N/A</v>
      </c>
      <c r="I162" s="12">
        <v>20.14</v>
      </c>
      <c r="J162" s="12">
        <v>-20.7</v>
      </c>
      <c r="K162" s="44" t="s">
        <v>732</v>
      </c>
      <c r="L162" s="9" t="str">
        <f t="shared" si="24"/>
        <v>Yes</v>
      </c>
    </row>
    <row r="163" spans="1:12" ht="25.5" x14ac:dyDescent="0.2">
      <c r="A163" s="4" t="s">
        <v>1357</v>
      </c>
      <c r="B163" s="34" t="s">
        <v>217</v>
      </c>
      <c r="C163" s="46">
        <v>2984.3838670999999</v>
      </c>
      <c r="D163" s="43" t="str">
        <f t="shared" si="21"/>
        <v>N/A</v>
      </c>
      <c r="E163" s="46">
        <v>2926.1470396999998</v>
      </c>
      <c r="F163" s="43" t="str">
        <f t="shared" si="22"/>
        <v>N/A</v>
      </c>
      <c r="G163" s="46">
        <v>2909.6529687000002</v>
      </c>
      <c r="H163" s="43" t="str">
        <f t="shared" si="23"/>
        <v>N/A</v>
      </c>
      <c r="I163" s="12">
        <v>-1.95</v>
      </c>
      <c r="J163" s="12">
        <v>-0.56399999999999995</v>
      </c>
      <c r="K163" s="44" t="s">
        <v>732</v>
      </c>
      <c r="L163" s="9" t="str">
        <f t="shared" si="24"/>
        <v>Yes</v>
      </c>
    </row>
    <row r="164" spans="1:12" x14ac:dyDescent="0.2">
      <c r="A164" s="4" t="s">
        <v>1358</v>
      </c>
      <c r="B164" s="34" t="s">
        <v>217</v>
      </c>
      <c r="C164" s="46">
        <v>430.30818739</v>
      </c>
      <c r="D164" s="43" t="str">
        <f t="shared" si="21"/>
        <v>N/A</v>
      </c>
      <c r="E164" s="46">
        <v>462.41986215999998</v>
      </c>
      <c r="F164" s="43" t="str">
        <f t="shared" si="22"/>
        <v>N/A</v>
      </c>
      <c r="G164" s="46">
        <v>439.74449184999997</v>
      </c>
      <c r="H164" s="43" t="str">
        <f t="shared" si="23"/>
        <v>N/A</v>
      </c>
      <c r="I164" s="12">
        <v>7.4619999999999997</v>
      </c>
      <c r="J164" s="12">
        <v>-4.9000000000000004</v>
      </c>
      <c r="K164" s="44" t="s">
        <v>732</v>
      </c>
      <c r="L164" s="9" t="str">
        <f t="shared" si="24"/>
        <v>Yes</v>
      </c>
    </row>
    <row r="165" spans="1:12" x14ac:dyDescent="0.2">
      <c r="A165" s="4" t="s">
        <v>1359</v>
      </c>
      <c r="B165" s="34" t="s">
        <v>217</v>
      </c>
      <c r="C165" s="46">
        <v>567.50678533999996</v>
      </c>
      <c r="D165" s="43" t="str">
        <f t="shared" si="21"/>
        <v>N/A</v>
      </c>
      <c r="E165" s="46">
        <v>577.03654617999996</v>
      </c>
      <c r="F165" s="43" t="str">
        <f t="shared" si="22"/>
        <v>N/A</v>
      </c>
      <c r="G165" s="46">
        <v>568.04497194999999</v>
      </c>
      <c r="H165" s="43" t="str">
        <f t="shared" si="23"/>
        <v>N/A</v>
      </c>
      <c r="I165" s="12">
        <v>1.679</v>
      </c>
      <c r="J165" s="12">
        <v>-1.56</v>
      </c>
      <c r="K165" s="44" t="s">
        <v>732</v>
      </c>
      <c r="L165" s="9" t="str">
        <f t="shared" si="24"/>
        <v>Yes</v>
      </c>
    </row>
    <row r="166" spans="1:12" x14ac:dyDescent="0.2">
      <c r="A166" s="4" t="s">
        <v>1360</v>
      </c>
      <c r="B166" s="34" t="s">
        <v>217</v>
      </c>
      <c r="C166" s="46">
        <v>1552.0380396999999</v>
      </c>
      <c r="D166" s="43" t="str">
        <f t="shared" si="21"/>
        <v>N/A</v>
      </c>
      <c r="E166" s="46">
        <v>1681.4429244</v>
      </c>
      <c r="F166" s="43" t="str">
        <f t="shared" si="22"/>
        <v>N/A</v>
      </c>
      <c r="G166" s="46">
        <v>1654.8663101</v>
      </c>
      <c r="H166" s="43" t="str">
        <f t="shared" si="23"/>
        <v>N/A</v>
      </c>
      <c r="I166" s="12">
        <v>8.3379999999999992</v>
      </c>
      <c r="J166" s="12">
        <v>-1.58</v>
      </c>
      <c r="K166" s="44" t="s">
        <v>732</v>
      </c>
      <c r="L166" s="9" t="str">
        <f t="shared" si="24"/>
        <v>Yes</v>
      </c>
    </row>
    <row r="167" spans="1:12" x14ac:dyDescent="0.2">
      <c r="A167" s="45" t="s">
        <v>1361</v>
      </c>
      <c r="B167" s="34" t="s">
        <v>217</v>
      </c>
      <c r="C167" s="46">
        <v>3673.4674608</v>
      </c>
      <c r="D167" s="43" t="str">
        <f t="shared" si="21"/>
        <v>N/A</v>
      </c>
      <c r="E167" s="46">
        <v>4879.0932955999997</v>
      </c>
      <c r="F167" s="43" t="str">
        <f t="shared" si="22"/>
        <v>N/A</v>
      </c>
      <c r="G167" s="46">
        <v>4156.3390988000001</v>
      </c>
      <c r="H167" s="43" t="str">
        <f t="shared" si="23"/>
        <v>N/A</v>
      </c>
      <c r="I167" s="12">
        <v>32.82</v>
      </c>
      <c r="J167" s="12">
        <v>-14.8</v>
      </c>
      <c r="K167" s="44" t="s">
        <v>732</v>
      </c>
      <c r="L167" s="9" t="str">
        <f t="shared" si="24"/>
        <v>Yes</v>
      </c>
    </row>
    <row r="168" spans="1:12" x14ac:dyDescent="0.2">
      <c r="A168" s="45" t="s">
        <v>1362</v>
      </c>
      <c r="B168" s="34" t="s">
        <v>217</v>
      </c>
      <c r="C168" s="46">
        <v>5288.1820870000001</v>
      </c>
      <c r="D168" s="43" t="str">
        <f t="shared" si="21"/>
        <v>N/A</v>
      </c>
      <c r="E168" s="46">
        <v>5486.3939254999996</v>
      </c>
      <c r="F168" s="43" t="str">
        <f t="shared" si="22"/>
        <v>N/A</v>
      </c>
      <c r="G168" s="46">
        <v>5429.6661255999998</v>
      </c>
      <c r="H168" s="43" t="str">
        <f t="shared" si="23"/>
        <v>N/A</v>
      </c>
      <c r="I168" s="12">
        <v>3.7480000000000002</v>
      </c>
      <c r="J168" s="12">
        <v>-1.03</v>
      </c>
      <c r="K168" s="44" t="s">
        <v>732</v>
      </c>
      <c r="L168" s="9" t="str">
        <f t="shared" si="24"/>
        <v>Yes</v>
      </c>
    </row>
    <row r="169" spans="1:12" x14ac:dyDescent="0.2">
      <c r="A169" s="45" t="s">
        <v>1363</v>
      </c>
      <c r="B169" s="34" t="s">
        <v>217</v>
      </c>
      <c r="C169" s="46">
        <v>805.71879640999998</v>
      </c>
      <c r="D169" s="43" t="str">
        <f t="shared" si="21"/>
        <v>N/A</v>
      </c>
      <c r="E169" s="46">
        <v>917.47870260000002</v>
      </c>
      <c r="F169" s="43" t="str">
        <f t="shared" si="22"/>
        <v>N/A</v>
      </c>
      <c r="G169" s="46">
        <v>916.33526471000005</v>
      </c>
      <c r="H169" s="43" t="str">
        <f t="shared" si="23"/>
        <v>N/A</v>
      </c>
      <c r="I169" s="12">
        <v>13.87</v>
      </c>
      <c r="J169" s="12">
        <v>-0.125</v>
      </c>
      <c r="K169" s="44" t="s">
        <v>732</v>
      </c>
      <c r="L169" s="9" t="str">
        <f t="shared" si="24"/>
        <v>Yes</v>
      </c>
    </row>
    <row r="170" spans="1:12" x14ac:dyDescent="0.2">
      <c r="A170" s="45" t="s">
        <v>1364</v>
      </c>
      <c r="B170" s="34" t="s">
        <v>217</v>
      </c>
      <c r="C170" s="46">
        <v>1744.7241048999999</v>
      </c>
      <c r="D170" s="43" t="str">
        <f t="shared" si="21"/>
        <v>N/A</v>
      </c>
      <c r="E170" s="46">
        <v>1783.6010271</v>
      </c>
      <c r="F170" s="43" t="str">
        <f t="shared" si="22"/>
        <v>N/A</v>
      </c>
      <c r="G170" s="46">
        <v>1652.3887253</v>
      </c>
      <c r="H170" s="43" t="str">
        <f t="shared" si="23"/>
        <v>N/A</v>
      </c>
      <c r="I170" s="12">
        <v>2.2280000000000002</v>
      </c>
      <c r="J170" s="12">
        <v>-7.36</v>
      </c>
      <c r="K170" s="44" t="s">
        <v>732</v>
      </c>
      <c r="L170" s="9" t="str">
        <f t="shared" si="24"/>
        <v>Yes</v>
      </c>
    </row>
    <row r="171" spans="1:12" x14ac:dyDescent="0.2">
      <c r="A171" s="45" t="s">
        <v>85</v>
      </c>
      <c r="B171" s="34" t="s">
        <v>217</v>
      </c>
      <c r="C171" s="8">
        <v>10.810337912</v>
      </c>
      <c r="D171" s="43" t="str">
        <f t="shared" ref="D171:D202" si="25">IF($B171="N/A","N/A",IF(C171&gt;10,"No",IF(C171&lt;-10,"No","Yes")))</f>
        <v>N/A</v>
      </c>
      <c r="E171" s="8">
        <v>10.785475702999999</v>
      </c>
      <c r="F171" s="43" t="str">
        <f t="shared" ref="F171:F202" si="26">IF($B171="N/A","N/A",IF(E171&gt;10,"No",IF(E171&lt;-10,"No","Yes")))</f>
        <v>N/A</v>
      </c>
      <c r="G171" s="8">
        <v>9.9594143189000004</v>
      </c>
      <c r="H171" s="43" t="str">
        <f t="shared" ref="H171:H202" si="27">IF($B171="N/A","N/A",IF(G171&gt;10,"No",IF(G171&lt;-10,"No","Yes")))</f>
        <v>N/A</v>
      </c>
      <c r="I171" s="12">
        <v>-0.23</v>
      </c>
      <c r="J171" s="12">
        <v>-7.66</v>
      </c>
      <c r="K171" s="44" t="s">
        <v>732</v>
      </c>
      <c r="L171" s="9" t="str">
        <f t="shared" ref="L171:L202" si="28">IF(J171="Div by 0", "N/A", IF(K171="N/A","N/A", IF(J171&gt;VALUE(MID(K171,1,2)), "No", IF(J171&lt;-1*VALUE(MID(K171,1,2)), "No", "Yes"))))</f>
        <v>Yes</v>
      </c>
    </row>
    <row r="172" spans="1:12" x14ac:dyDescent="0.2">
      <c r="A172" s="45" t="s">
        <v>465</v>
      </c>
      <c r="B172" s="34" t="s">
        <v>217</v>
      </c>
      <c r="C172" s="8">
        <v>19.785008716</v>
      </c>
      <c r="D172" s="43" t="str">
        <f t="shared" si="25"/>
        <v>N/A</v>
      </c>
      <c r="E172" s="8">
        <v>22.334410339000001</v>
      </c>
      <c r="F172" s="43" t="str">
        <f t="shared" si="26"/>
        <v>N/A</v>
      </c>
      <c r="G172" s="8">
        <v>21.483841601999998</v>
      </c>
      <c r="H172" s="43" t="str">
        <f t="shared" si="27"/>
        <v>N/A</v>
      </c>
      <c r="I172" s="12">
        <v>12.89</v>
      </c>
      <c r="J172" s="12">
        <v>-3.81</v>
      </c>
      <c r="K172" s="44" t="s">
        <v>732</v>
      </c>
      <c r="L172" s="9" t="str">
        <f t="shared" si="28"/>
        <v>Yes</v>
      </c>
    </row>
    <row r="173" spans="1:12" x14ac:dyDescent="0.2">
      <c r="A173" s="45" t="s">
        <v>466</v>
      </c>
      <c r="B173" s="34" t="s">
        <v>217</v>
      </c>
      <c r="C173" s="8">
        <v>18.286826040000001</v>
      </c>
      <c r="D173" s="43" t="str">
        <f t="shared" si="25"/>
        <v>N/A</v>
      </c>
      <c r="E173" s="8">
        <v>18.561156227000001</v>
      </c>
      <c r="F173" s="43" t="str">
        <f t="shared" si="26"/>
        <v>N/A</v>
      </c>
      <c r="G173" s="8">
        <v>17.835748526</v>
      </c>
      <c r="H173" s="43" t="str">
        <f t="shared" si="27"/>
        <v>N/A</v>
      </c>
      <c r="I173" s="12">
        <v>1.5</v>
      </c>
      <c r="J173" s="12">
        <v>-3.91</v>
      </c>
      <c r="K173" s="44" t="s">
        <v>732</v>
      </c>
      <c r="L173" s="9" t="str">
        <f t="shared" si="28"/>
        <v>Yes</v>
      </c>
    </row>
    <row r="174" spans="1:12" x14ac:dyDescent="0.2">
      <c r="A174" s="2" t="s">
        <v>467</v>
      </c>
      <c r="B174" s="34" t="s">
        <v>217</v>
      </c>
      <c r="C174" s="8">
        <v>5.9258402448999998</v>
      </c>
      <c r="D174" s="43" t="str">
        <f t="shared" si="25"/>
        <v>N/A</v>
      </c>
      <c r="E174" s="8">
        <v>5.9740306199999997</v>
      </c>
      <c r="F174" s="43" t="str">
        <f t="shared" si="26"/>
        <v>N/A</v>
      </c>
      <c r="G174" s="8">
        <v>5.4294932472999999</v>
      </c>
      <c r="H174" s="43" t="str">
        <f t="shared" si="27"/>
        <v>N/A</v>
      </c>
      <c r="I174" s="12">
        <v>0.81320000000000003</v>
      </c>
      <c r="J174" s="12">
        <v>-9.1199999999999992</v>
      </c>
      <c r="K174" s="44" t="s">
        <v>732</v>
      </c>
      <c r="L174" s="9" t="str">
        <f t="shared" si="28"/>
        <v>Yes</v>
      </c>
    </row>
    <row r="175" spans="1:12" x14ac:dyDescent="0.2">
      <c r="A175" s="2" t="s">
        <v>468</v>
      </c>
      <c r="B175" s="34" t="s">
        <v>217</v>
      </c>
      <c r="C175" s="8">
        <v>27.684595431999998</v>
      </c>
      <c r="D175" s="43" t="str">
        <f t="shared" si="25"/>
        <v>N/A</v>
      </c>
      <c r="E175" s="8">
        <v>26.464546711000001</v>
      </c>
      <c r="F175" s="43" t="str">
        <f t="shared" si="26"/>
        <v>N/A</v>
      </c>
      <c r="G175" s="8">
        <v>23.828531218999998</v>
      </c>
      <c r="H175" s="43" t="str">
        <f t="shared" si="27"/>
        <v>N/A</v>
      </c>
      <c r="I175" s="12">
        <v>-4.41</v>
      </c>
      <c r="J175" s="12">
        <v>-9.9600000000000009</v>
      </c>
      <c r="K175" s="44" t="s">
        <v>732</v>
      </c>
      <c r="L175" s="9" t="str">
        <f t="shared" si="28"/>
        <v>Yes</v>
      </c>
    </row>
    <row r="176" spans="1:12" x14ac:dyDescent="0.2">
      <c r="A176" s="2" t="s">
        <v>1365</v>
      </c>
      <c r="B176" s="34" t="s">
        <v>217</v>
      </c>
      <c r="C176" s="8">
        <v>1.4013154663</v>
      </c>
      <c r="D176" s="43" t="str">
        <f t="shared" si="25"/>
        <v>N/A</v>
      </c>
      <c r="E176" s="8">
        <v>1.4291171601999999</v>
      </c>
      <c r="F176" s="43" t="str">
        <f t="shared" si="26"/>
        <v>N/A</v>
      </c>
      <c r="G176" s="8">
        <v>1.4255543324</v>
      </c>
      <c r="H176" s="43" t="str">
        <f t="shared" si="27"/>
        <v>N/A</v>
      </c>
      <c r="I176" s="12">
        <v>1.984</v>
      </c>
      <c r="J176" s="12">
        <v>-0.249</v>
      </c>
      <c r="K176" s="44" t="s">
        <v>732</v>
      </c>
      <c r="L176" s="9" t="str">
        <f t="shared" si="28"/>
        <v>Yes</v>
      </c>
    </row>
    <row r="177" spans="1:12" x14ac:dyDescent="0.2">
      <c r="A177" s="2" t="s">
        <v>1366</v>
      </c>
      <c r="B177" s="34" t="s">
        <v>217</v>
      </c>
      <c r="C177" s="8">
        <v>22.254503196000002</v>
      </c>
      <c r="D177" s="43" t="str">
        <f t="shared" si="25"/>
        <v>N/A</v>
      </c>
      <c r="E177" s="8">
        <v>28.675282714000002</v>
      </c>
      <c r="F177" s="43" t="str">
        <f t="shared" si="26"/>
        <v>N/A</v>
      </c>
      <c r="G177" s="8">
        <v>29.221665907999999</v>
      </c>
      <c r="H177" s="43" t="str">
        <f t="shared" si="27"/>
        <v>N/A</v>
      </c>
      <c r="I177" s="12">
        <v>28.85</v>
      </c>
      <c r="J177" s="12">
        <v>1.905</v>
      </c>
      <c r="K177" s="44" t="s">
        <v>732</v>
      </c>
      <c r="L177" s="9" t="str">
        <f t="shared" si="28"/>
        <v>Yes</v>
      </c>
    </row>
    <row r="178" spans="1:12" x14ac:dyDescent="0.2">
      <c r="A178" s="2" t="s">
        <v>1367</v>
      </c>
      <c r="B178" s="34" t="s">
        <v>217</v>
      </c>
      <c r="C178" s="8">
        <v>6.9420082264999996</v>
      </c>
      <c r="D178" s="43" t="str">
        <f t="shared" si="25"/>
        <v>N/A</v>
      </c>
      <c r="E178" s="8">
        <v>6.8643794941999996</v>
      </c>
      <c r="F178" s="43" t="str">
        <f t="shared" si="26"/>
        <v>N/A</v>
      </c>
      <c r="G178" s="8">
        <v>6.7957826394999996</v>
      </c>
      <c r="H178" s="43" t="str">
        <f t="shared" si="27"/>
        <v>N/A</v>
      </c>
      <c r="I178" s="12">
        <v>-1.1200000000000001</v>
      </c>
      <c r="J178" s="12">
        <v>-0.999</v>
      </c>
      <c r="K178" s="44" t="s">
        <v>732</v>
      </c>
      <c r="L178" s="9" t="str">
        <f t="shared" si="28"/>
        <v>Yes</v>
      </c>
    </row>
    <row r="179" spans="1:12" x14ac:dyDescent="0.2">
      <c r="A179" s="2" t="s">
        <v>1368</v>
      </c>
      <c r="B179" s="34" t="s">
        <v>217</v>
      </c>
      <c r="C179" s="8">
        <v>0.36657184640000001</v>
      </c>
      <c r="D179" s="43" t="str">
        <f t="shared" si="25"/>
        <v>N/A</v>
      </c>
      <c r="E179" s="8">
        <v>0.39489308299999998</v>
      </c>
      <c r="F179" s="43" t="str">
        <f t="shared" si="26"/>
        <v>N/A</v>
      </c>
      <c r="G179" s="8">
        <v>0.39263002120000001</v>
      </c>
      <c r="H179" s="43" t="str">
        <f t="shared" si="27"/>
        <v>N/A</v>
      </c>
      <c r="I179" s="12">
        <v>7.726</v>
      </c>
      <c r="J179" s="12">
        <v>-0.57299999999999995</v>
      </c>
      <c r="K179" s="44" t="s">
        <v>732</v>
      </c>
      <c r="L179" s="9" t="str">
        <f t="shared" si="28"/>
        <v>Yes</v>
      </c>
    </row>
    <row r="180" spans="1:12" x14ac:dyDescent="0.2">
      <c r="A180" s="2" t="s">
        <v>1369</v>
      </c>
      <c r="B180" s="34" t="s">
        <v>217</v>
      </c>
      <c r="C180" s="8">
        <v>0.90820742649999997</v>
      </c>
      <c r="D180" s="43" t="str">
        <f t="shared" si="25"/>
        <v>N/A</v>
      </c>
      <c r="E180" s="8">
        <v>0.93225360459999995</v>
      </c>
      <c r="F180" s="43" t="str">
        <f t="shared" si="26"/>
        <v>N/A</v>
      </c>
      <c r="G180" s="8">
        <v>1.0075409897000001</v>
      </c>
      <c r="H180" s="43" t="str">
        <f t="shared" si="27"/>
        <v>N/A</v>
      </c>
      <c r="I180" s="12">
        <v>2.6480000000000001</v>
      </c>
      <c r="J180" s="12">
        <v>8.0760000000000005</v>
      </c>
      <c r="K180" s="44" t="s">
        <v>732</v>
      </c>
      <c r="L180" s="9" t="str">
        <f t="shared" si="28"/>
        <v>Yes</v>
      </c>
    </row>
    <row r="181" spans="1:12" x14ac:dyDescent="0.2">
      <c r="A181" s="2" t="s">
        <v>86</v>
      </c>
      <c r="B181" s="34" t="s">
        <v>217</v>
      </c>
      <c r="C181" s="8">
        <v>0.62066447609999997</v>
      </c>
      <c r="D181" s="43" t="str">
        <f t="shared" si="25"/>
        <v>N/A</v>
      </c>
      <c r="E181" s="8">
        <v>0.50034270049999996</v>
      </c>
      <c r="F181" s="43" t="str">
        <f t="shared" si="26"/>
        <v>N/A</v>
      </c>
      <c r="G181" s="8">
        <v>3.7783375315000001</v>
      </c>
      <c r="H181" s="43" t="str">
        <f t="shared" si="27"/>
        <v>N/A</v>
      </c>
      <c r="I181" s="12">
        <v>-19.399999999999999</v>
      </c>
      <c r="J181" s="12">
        <v>655.1</v>
      </c>
      <c r="K181" s="44" t="s">
        <v>732</v>
      </c>
      <c r="L181" s="9" t="str">
        <f t="shared" si="28"/>
        <v>No</v>
      </c>
    </row>
    <row r="182" spans="1:12" x14ac:dyDescent="0.2">
      <c r="A182" s="2" t="s">
        <v>87</v>
      </c>
      <c r="B182" s="34" t="s">
        <v>217</v>
      </c>
      <c r="C182" s="8">
        <v>73.770996709000002</v>
      </c>
      <c r="D182" s="43" t="str">
        <f t="shared" si="25"/>
        <v>N/A</v>
      </c>
      <c r="E182" s="8">
        <v>74.730191692000005</v>
      </c>
      <c r="F182" s="43" t="str">
        <f t="shared" si="26"/>
        <v>N/A</v>
      </c>
      <c r="G182" s="8">
        <v>73.870758937999994</v>
      </c>
      <c r="H182" s="43" t="str">
        <f t="shared" si="27"/>
        <v>N/A</v>
      </c>
      <c r="I182" s="12">
        <v>1.3</v>
      </c>
      <c r="J182" s="12">
        <v>-1.1499999999999999</v>
      </c>
      <c r="K182" s="44" t="s">
        <v>732</v>
      </c>
      <c r="L182" s="9" t="str">
        <f t="shared" si="28"/>
        <v>Yes</v>
      </c>
    </row>
    <row r="183" spans="1:12" x14ac:dyDescent="0.2">
      <c r="A183" s="2" t="s">
        <v>469</v>
      </c>
      <c r="B183" s="34" t="s">
        <v>217</v>
      </c>
      <c r="C183" s="8">
        <v>48.663567692999997</v>
      </c>
      <c r="D183" s="43" t="str">
        <f t="shared" si="25"/>
        <v>N/A</v>
      </c>
      <c r="E183" s="8">
        <v>62.641357026999998</v>
      </c>
      <c r="F183" s="43" t="str">
        <f t="shared" si="26"/>
        <v>N/A</v>
      </c>
      <c r="G183" s="8">
        <v>57.396449703999998</v>
      </c>
      <c r="H183" s="43" t="str">
        <f t="shared" si="27"/>
        <v>N/A</v>
      </c>
      <c r="I183" s="12">
        <v>28.72</v>
      </c>
      <c r="J183" s="12">
        <v>-8.3699999999999992</v>
      </c>
      <c r="K183" s="44" t="s">
        <v>732</v>
      </c>
      <c r="L183" s="9" t="str">
        <f t="shared" si="28"/>
        <v>Yes</v>
      </c>
    </row>
    <row r="184" spans="1:12" x14ac:dyDescent="0.2">
      <c r="A184" s="2" t="s">
        <v>470</v>
      </c>
      <c r="B184" s="34" t="s">
        <v>217</v>
      </c>
      <c r="C184" s="8">
        <v>81.057501551000001</v>
      </c>
      <c r="D184" s="43" t="str">
        <f t="shared" si="25"/>
        <v>N/A</v>
      </c>
      <c r="E184" s="8">
        <v>81.153364576000001</v>
      </c>
      <c r="F184" s="43" t="str">
        <f t="shared" si="26"/>
        <v>N/A</v>
      </c>
      <c r="G184" s="8">
        <v>81.912530348000004</v>
      </c>
      <c r="H184" s="43" t="str">
        <f t="shared" si="27"/>
        <v>N/A</v>
      </c>
      <c r="I184" s="12">
        <v>0.1183</v>
      </c>
      <c r="J184" s="12">
        <v>0.9355</v>
      </c>
      <c r="K184" s="44" t="s">
        <v>732</v>
      </c>
      <c r="L184" s="9" t="str">
        <f t="shared" si="28"/>
        <v>Yes</v>
      </c>
    </row>
    <row r="185" spans="1:12" x14ac:dyDescent="0.2">
      <c r="A185" s="2" t="s">
        <v>471</v>
      </c>
      <c r="B185" s="34" t="s">
        <v>217</v>
      </c>
      <c r="C185" s="8">
        <v>71.427673818000002</v>
      </c>
      <c r="D185" s="43" t="str">
        <f t="shared" si="25"/>
        <v>N/A</v>
      </c>
      <c r="E185" s="8">
        <v>72.662666368000004</v>
      </c>
      <c r="F185" s="43" t="str">
        <f t="shared" si="26"/>
        <v>N/A</v>
      </c>
      <c r="G185" s="8">
        <v>71.501459863999997</v>
      </c>
      <c r="H185" s="43" t="str">
        <f t="shared" si="27"/>
        <v>N/A</v>
      </c>
      <c r="I185" s="12">
        <v>1.7290000000000001</v>
      </c>
      <c r="J185" s="12">
        <v>-1.6</v>
      </c>
      <c r="K185" s="44" t="s">
        <v>732</v>
      </c>
      <c r="L185" s="9" t="str">
        <f t="shared" si="28"/>
        <v>Yes</v>
      </c>
    </row>
    <row r="186" spans="1:12" x14ac:dyDescent="0.2">
      <c r="A186" s="2" t="s">
        <v>472</v>
      </c>
      <c r="B186" s="34" t="s">
        <v>217</v>
      </c>
      <c r="C186" s="8">
        <v>79.197225736999997</v>
      </c>
      <c r="D186" s="43" t="str">
        <f t="shared" si="25"/>
        <v>N/A</v>
      </c>
      <c r="E186" s="8">
        <v>78.909737309999997</v>
      </c>
      <c r="F186" s="43" t="str">
        <f t="shared" si="26"/>
        <v>N/A</v>
      </c>
      <c r="G186" s="8">
        <v>77.881424007999996</v>
      </c>
      <c r="H186" s="43" t="str">
        <f t="shared" si="27"/>
        <v>N/A</v>
      </c>
      <c r="I186" s="12">
        <v>-0.36299999999999999</v>
      </c>
      <c r="J186" s="12">
        <v>-1.3</v>
      </c>
      <c r="K186" s="44" t="s">
        <v>732</v>
      </c>
      <c r="L186" s="9" t="str">
        <f t="shared" si="28"/>
        <v>Yes</v>
      </c>
    </row>
    <row r="187" spans="1:12" x14ac:dyDescent="0.2">
      <c r="A187" s="2" t="s">
        <v>116</v>
      </c>
      <c r="B187" s="34" t="s">
        <v>217</v>
      </c>
      <c r="C187" s="8">
        <v>88.707515430000001</v>
      </c>
      <c r="D187" s="43" t="str">
        <f t="shared" si="25"/>
        <v>N/A</v>
      </c>
      <c r="E187" s="8">
        <v>89.387899031000003</v>
      </c>
      <c r="F187" s="43" t="str">
        <f t="shared" si="26"/>
        <v>N/A</v>
      </c>
      <c r="G187" s="8">
        <v>89.567448299000006</v>
      </c>
      <c r="H187" s="43" t="str">
        <f t="shared" si="27"/>
        <v>N/A</v>
      </c>
      <c r="I187" s="12">
        <v>0.76700000000000002</v>
      </c>
      <c r="J187" s="12">
        <v>0.2009</v>
      </c>
      <c r="K187" s="44" t="s">
        <v>732</v>
      </c>
      <c r="L187" s="9" t="str">
        <f t="shared" si="28"/>
        <v>Yes</v>
      </c>
    </row>
    <row r="188" spans="1:12" x14ac:dyDescent="0.2">
      <c r="A188" s="2" t="s">
        <v>473</v>
      </c>
      <c r="B188" s="34" t="s">
        <v>217</v>
      </c>
      <c r="C188" s="8">
        <v>68.448576408999998</v>
      </c>
      <c r="D188" s="43" t="str">
        <f t="shared" si="25"/>
        <v>N/A</v>
      </c>
      <c r="E188" s="8">
        <v>79.886914378</v>
      </c>
      <c r="F188" s="43" t="str">
        <f t="shared" si="26"/>
        <v>N/A</v>
      </c>
      <c r="G188" s="8">
        <v>74.465179790999997</v>
      </c>
      <c r="H188" s="43" t="str">
        <f t="shared" si="27"/>
        <v>N/A</v>
      </c>
      <c r="I188" s="12">
        <v>16.71</v>
      </c>
      <c r="J188" s="12">
        <v>-6.79</v>
      </c>
      <c r="K188" s="44" t="s">
        <v>732</v>
      </c>
      <c r="L188" s="9" t="str">
        <f t="shared" si="28"/>
        <v>Yes</v>
      </c>
    </row>
    <row r="189" spans="1:12" x14ac:dyDescent="0.2">
      <c r="A189" s="2" t="s">
        <v>474</v>
      </c>
      <c r="B189" s="34" t="s">
        <v>217</v>
      </c>
      <c r="C189" s="8">
        <v>88.583946749999996</v>
      </c>
      <c r="D189" s="43" t="str">
        <f t="shared" si="25"/>
        <v>N/A</v>
      </c>
      <c r="E189" s="8">
        <v>89.596823239000003</v>
      </c>
      <c r="F189" s="43" t="str">
        <f t="shared" si="26"/>
        <v>N/A</v>
      </c>
      <c r="G189" s="8">
        <v>90.251652350000001</v>
      </c>
      <c r="H189" s="43" t="str">
        <f t="shared" si="27"/>
        <v>N/A</v>
      </c>
      <c r="I189" s="12">
        <v>1.143</v>
      </c>
      <c r="J189" s="12">
        <v>0.73089999999999999</v>
      </c>
      <c r="K189" s="44" t="s">
        <v>732</v>
      </c>
      <c r="L189" s="9" t="str">
        <f t="shared" si="28"/>
        <v>Yes</v>
      </c>
    </row>
    <row r="190" spans="1:12" x14ac:dyDescent="0.2">
      <c r="A190" s="2" t="s">
        <v>475</v>
      </c>
      <c r="B190" s="34" t="s">
        <v>217</v>
      </c>
      <c r="C190" s="8">
        <v>89.380983388999994</v>
      </c>
      <c r="D190" s="43" t="str">
        <f t="shared" si="25"/>
        <v>N/A</v>
      </c>
      <c r="E190" s="8">
        <v>90.082955065999997</v>
      </c>
      <c r="F190" s="43" t="str">
        <f t="shared" si="26"/>
        <v>N/A</v>
      </c>
      <c r="G190" s="8">
        <v>90.542082738999994</v>
      </c>
      <c r="H190" s="43" t="str">
        <f t="shared" si="27"/>
        <v>N/A</v>
      </c>
      <c r="I190" s="12">
        <v>0.78539999999999999</v>
      </c>
      <c r="J190" s="12">
        <v>0.50970000000000004</v>
      </c>
      <c r="K190" s="44" t="s">
        <v>732</v>
      </c>
      <c r="L190" s="9" t="str">
        <f t="shared" si="28"/>
        <v>Yes</v>
      </c>
    </row>
    <row r="191" spans="1:12" x14ac:dyDescent="0.2">
      <c r="A191" s="2" t="s">
        <v>476</v>
      </c>
      <c r="B191" s="34" t="s">
        <v>217</v>
      </c>
      <c r="C191" s="8">
        <v>86.010529332999994</v>
      </c>
      <c r="D191" s="43" t="str">
        <f t="shared" si="25"/>
        <v>N/A</v>
      </c>
      <c r="E191" s="8">
        <v>86.024754756999997</v>
      </c>
      <c r="F191" s="43" t="str">
        <f t="shared" si="26"/>
        <v>N/A</v>
      </c>
      <c r="G191" s="8">
        <v>84.602307754999998</v>
      </c>
      <c r="H191" s="43" t="str">
        <f t="shared" si="27"/>
        <v>N/A</v>
      </c>
      <c r="I191" s="12">
        <v>1.6500000000000001E-2</v>
      </c>
      <c r="J191" s="12">
        <v>-1.65</v>
      </c>
      <c r="K191" s="44" t="s">
        <v>732</v>
      </c>
      <c r="L191" s="9" t="str">
        <f t="shared" si="28"/>
        <v>Yes</v>
      </c>
    </row>
    <row r="192" spans="1:12" x14ac:dyDescent="0.2">
      <c r="A192" s="2" t="s">
        <v>1370</v>
      </c>
      <c r="B192" s="34" t="s">
        <v>217</v>
      </c>
      <c r="C192" s="35">
        <v>6.5005726508999997</v>
      </c>
      <c r="D192" s="43" t="str">
        <f t="shared" si="25"/>
        <v>N/A</v>
      </c>
      <c r="E192" s="35">
        <v>6.3422668241000002</v>
      </c>
      <c r="F192" s="43" t="str">
        <f t="shared" si="26"/>
        <v>N/A</v>
      </c>
      <c r="G192" s="35">
        <v>6.3952806557999997</v>
      </c>
      <c r="H192" s="43" t="str">
        <f t="shared" si="27"/>
        <v>N/A</v>
      </c>
      <c r="I192" s="12">
        <v>-2.44</v>
      </c>
      <c r="J192" s="12">
        <v>0.83589999999999998</v>
      </c>
      <c r="K192" s="44" t="s">
        <v>732</v>
      </c>
      <c r="L192" s="9" t="str">
        <f t="shared" si="28"/>
        <v>Yes</v>
      </c>
    </row>
    <row r="193" spans="1:12" x14ac:dyDescent="0.2">
      <c r="A193" s="2" t="s">
        <v>1371</v>
      </c>
      <c r="B193" s="34" t="s">
        <v>217</v>
      </c>
      <c r="C193" s="35">
        <v>7.9001468428999999</v>
      </c>
      <c r="D193" s="43" t="str">
        <f t="shared" si="25"/>
        <v>N/A</v>
      </c>
      <c r="E193" s="35">
        <v>7.4936708861000003</v>
      </c>
      <c r="F193" s="43" t="str">
        <f t="shared" si="26"/>
        <v>N/A</v>
      </c>
      <c r="G193" s="35">
        <v>8.0741525424000002</v>
      </c>
      <c r="H193" s="43" t="str">
        <f t="shared" si="27"/>
        <v>N/A</v>
      </c>
      <c r="I193" s="12">
        <v>-5.15</v>
      </c>
      <c r="J193" s="12">
        <v>7.7460000000000004</v>
      </c>
      <c r="K193" s="44" t="s">
        <v>732</v>
      </c>
      <c r="L193" s="9" t="str">
        <f t="shared" si="28"/>
        <v>Yes</v>
      </c>
    </row>
    <row r="194" spans="1:12" x14ac:dyDescent="0.2">
      <c r="A194" s="2" t="s">
        <v>1372</v>
      </c>
      <c r="B194" s="34" t="s">
        <v>217</v>
      </c>
      <c r="C194" s="35">
        <v>13.841124236000001</v>
      </c>
      <c r="D194" s="43" t="str">
        <f t="shared" si="25"/>
        <v>N/A</v>
      </c>
      <c r="E194" s="35">
        <v>13.188805798000001</v>
      </c>
      <c r="F194" s="43" t="str">
        <f t="shared" si="26"/>
        <v>N/A</v>
      </c>
      <c r="G194" s="35">
        <v>13.131724058</v>
      </c>
      <c r="H194" s="43" t="str">
        <f t="shared" si="27"/>
        <v>N/A</v>
      </c>
      <c r="I194" s="12">
        <v>-4.71</v>
      </c>
      <c r="J194" s="12">
        <v>-0.433</v>
      </c>
      <c r="K194" s="44" t="s">
        <v>732</v>
      </c>
      <c r="L194" s="9" t="str">
        <f t="shared" si="28"/>
        <v>Yes</v>
      </c>
    </row>
    <row r="195" spans="1:12" x14ac:dyDescent="0.2">
      <c r="A195" s="2" t="s">
        <v>1373</v>
      </c>
      <c r="B195" s="34" t="s">
        <v>217</v>
      </c>
      <c r="C195" s="35">
        <v>4.7445598476999997</v>
      </c>
      <c r="D195" s="43" t="str">
        <f t="shared" si="25"/>
        <v>N/A</v>
      </c>
      <c r="E195" s="35">
        <v>4.5132433553000002</v>
      </c>
      <c r="F195" s="43" t="str">
        <f t="shared" si="26"/>
        <v>N/A</v>
      </c>
      <c r="G195" s="35">
        <v>4.5131491713000003</v>
      </c>
      <c r="H195" s="43" t="str">
        <f t="shared" si="27"/>
        <v>N/A</v>
      </c>
      <c r="I195" s="12">
        <v>-4.88</v>
      </c>
      <c r="J195" s="12">
        <v>-2E-3</v>
      </c>
      <c r="K195" s="44" t="s">
        <v>732</v>
      </c>
      <c r="L195" s="9" t="str">
        <f t="shared" si="28"/>
        <v>Yes</v>
      </c>
    </row>
    <row r="196" spans="1:12" x14ac:dyDescent="0.2">
      <c r="A196" s="2" t="s">
        <v>1374</v>
      </c>
      <c r="B196" s="34" t="s">
        <v>217</v>
      </c>
      <c r="C196" s="35">
        <v>3.8909765891000001</v>
      </c>
      <c r="D196" s="43" t="str">
        <f t="shared" si="25"/>
        <v>N/A</v>
      </c>
      <c r="E196" s="35">
        <v>3.8834490135999999</v>
      </c>
      <c r="F196" s="43" t="str">
        <f t="shared" si="26"/>
        <v>N/A</v>
      </c>
      <c r="G196" s="35">
        <v>3.8123399361999999</v>
      </c>
      <c r="H196" s="43" t="str">
        <f t="shared" si="27"/>
        <v>N/A</v>
      </c>
      <c r="I196" s="12">
        <v>-0.193</v>
      </c>
      <c r="J196" s="12">
        <v>-1.83</v>
      </c>
      <c r="K196" s="44" t="s">
        <v>732</v>
      </c>
      <c r="L196" s="9" t="str">
        <f t="shared" si="28"/>
        <v>Yes</v>
      </c>
    </row>
    <row r="197" spans="1:12" x14ac:dyDescent="0.2">
      <c r="A197" s="2" t="s">
        <v>1375</v>
      </c>
      <c r="B197" s="34" t="s">
        <v>217</v>
      </c>
      <c r="C197" s="35">
        <v>131.23570645999999</v>
      </c>
      <c r="D197" s="43" t="str">
        <f t="shared" si="25"/>
        <v>N/A</v>
      </c>
      <c r="E197" s="35">
        <v>120.68999315000001</v>
      </c>
      <c r="F197" s="43" t="str">
        <f t="shared" si="26"/>
        <v>N/A</v>
      </c>
      <c r="G197" s="35">
        <v>120.55223386</v>
      </c>
      <c r="H197" s="43" t="str">
        <f t="shared" si="27"/>
        <v>N/A</v>
      </c>
      <c r="I197" s="12">
        <v>-8.0399999999999991</v>
      </c>
      <c r="J197" s="12">
        <v>-0.114</v>
      </c>
      <c r="K197" s="44" t="s">
        <v>732</v>
      </c>
      <c r="L197" s="9" t="str">
        <f t="shared" si="28"/>
        <v>Yes</v>
      </c>
    </row>
    <row r="198" spans="1:12" x14ac:dyDescent="0.2">
      <c r="A198" s="2" t="s">
        <v>1376</v>
      </c>
      <c r="B198" s="34" t="s">
        <v>217</v>
      </c>
      <c r="C198" s="35">
        <v>270.38511749000003</v>
      </c>
      <c r="D198" s="43" t="str">
        <f t="shared" si="25"/>
        <v>N/A</v>
      </c>
      <c r="E198" s="35">
        <v>254.33661971999999</v>
      </c>
      <c r="F198" s="43" t="str">
        <f t="shared" si="26"/>
        <v>N/A</v>
      </c>
      <c r="G198" s="35">
        <v>258.95950155999998</v>
      </c>
      <c r="H198" s="43" t="str">
        <f t="shared" si="27"/>
        <v>N/A</v>
      </c>
      <c r="I198" s="12">
        <v>-5.94</v>
      </c>
      <c r="J198" s="12">
        <v>1.8180000000000001</v>
      </c>
      <c r="K198" s="44" t="s">
        <v>732</v>
      </c>
      <c r="L198" s="9" t="str">
        <f t="shared" si="28"/>
        <v>Yes</v>
      </c>
    </row>
    <row r="199" spans="1:12" x14ac:dyDescent="0.2">
      <c r="A199" s="2" t="s">
        <v>1377</v>
      </c>
      <c r="B199" s="34" t="s">
        <v>217</v>
      </c>
      <c r="C199" s="35">
        <v>170.55908640000001</v>
      </c>
      <c r="D199" s="43" t="str">
        <f t="shared" si="25"/>
        <v>N/A</v>
      </c>
      <c r="E199" s="35">
        <v>160.11382114</v>
      </c>
      <c r="F199" s="43" t="str">
        <f t="shared" si="26"/>
        <v>N/A</v>
      </c>
      <c r="G199" s="35">
        <v>162.2407651</v>
      </c>
      <c r="H199" s="43" t="str">
        <f t="shared" si="27"/>
        <v>N/A</v>
      </c>
      <c r="I199" s="12">
        <v>-6.12</v>
      </c>
      <c r="J199" s="12">
        <v>1.3280000000000001</v>
      </c>
      <c r="K199" s="44" t="s">
        <v>732</v>
      </c>
      <c r="L199" s="9" t="str">
        <f t="shared" si="28"/>
        <v>Yes</v>
      </c>
    </row>
    <row r="200" spans="1:12" x14ac:dyDescent="0.2">
      <c r="A200" s="2" t="s">
        <v>1378</v>
      </c>
      <c r="B200" s="34" t="s">
        <v>217</v>
      </c>
      <c r="C200" s="35">
        <v>13.791975067999999</v>
      </c>
      <c r="D200" s="43" t="str">
        <f t="shared" si="25"/>
        <v>N/A</v>
      </c>
      <c r="E200" s="35">
        <v>12.457839720999999</v>
      </c>
      <c r="F200" s="43" t="str">
        <f t="shared" si="26"/>
        <v>N/A</v>
      </c>
      <c r="G200" s="35">
        <v>13.104244482</v>
      </c>
      <c r="H200" s="43" t="str">
        <f t="shared" si="27"/>
        <v>N/A</v>
      </c>
      <c r="I200" s="12">
        <v>-9.67</v>
      </c>
      <c r="J200" s="12">
        <v>5.1890000000000001</v>
      </c>
      <c r="K200" s="44" t="s">
        <v>732</v>
      </c>
      <c r="L200" s="9" t="str">
        <f t="shared" si="28"/>
        <v>Yes</v>
      </c>
    </row>
    <row r="201" spans="1:12" x14ac:dyDescent="0.2">
      <c r="A201" s="2" t="s">
        <v>1379</v>
      </c>
      <c r="B201" s="34" t="s">
        <v>217</v>
      </c>
      <c r="C201" s="35">
        <v>6.9107005388999996</v>
      </c>
      <c r="D201" s="43" t="str">
        <f t="shared" si="25"/>
        <v>N/A</v>
      </c>
      <c r="E201" s="35">
        <v>5.9336158191999999</v>
      </c>
      <c r="F201" s="43" t="str">
        <f t="shared" si="26"/>
        <v>N/A</v>
      </c>
      <c r="G201" s="35">
        <v>6.6168108775999999</v>
      </c>
      <c r="H201" s="43" t="str">
        <f t="shared" si="27"/>
        <v>N/A</v>
      </c>
      <c r="I201" s="12">
        <v>-14.1</v>
      </c>
      <c r="J201" s="12">
        <v>11.51</v>
      </c>
      <c r="K201" s="44" t="s">
        <v>732</v>
      </c>
      <c r="L201" s="9" t="str">
        <f t="shared" si="28"/>
        <v>Yes</v>
      </c>
    </row>
    <row r="202" spans="1:12" x14ac:dyDescent="0.2">
      <c r="A202" s="2" t="s">
        <v>28</v>
      </c>
      <c r="B202" s="34" t="s">
        <v>217</v>
      </c>
      <c r="C202" s="8">
        <v>3.8944188864</v>
      </c>
      <c r="D202" s="43" t="str">
        <f t="shared" si="25"/>
        <v>N/A</v>
      </c>
      <c r="E202" s="8">
        <v>3.7456778756000002</v>
      </c>
      <c r="F202" s="43" t="str">
        <f t="shared" si="26"/>
        <v>N/A</v>
      </c>
      <c r="G202" s="8">
        <v>3.4069293317999998</v>
      </c>
      <c r="H202" s="43" t="str">
        <f t="shared" si="27"/>
        <v>N/A</v>
      </c>
      <c r="I202" s="12">
        <v>-3.82</v>
      </c>
      <c r="J202" s="12">
        <v>-9.0399999999999991</v>
      </c>
      <c r="K202" s="44" t="s">
        <v>732</v>
      </c>
      <c r="L202" s="9" t="str">
        <f t="shared" si="28"/>
        <v>Yes</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11</v>
      </c>
      <c r="H203" s="43" t="str">
        <f t="shared" ref="H203:H213" si="31">IF($B203="N/A","N/A",IF(G203&gt;10,"No",IF(G203&lt;-10,"No","Yes")))</f>
        <v>N/A</v>
      </c>
      <c r="I203" s="12">
        <v>-14.3</v>
      </c>
      <c r="J203" s="12">
        <v>0</v>
      </c>
      <c r="K203" s="14" t="s">
        <v>217</v>
      </c>
      <c r="L203" s="9" t="str">
        <f t="shared" ref="L203:L213" si="32">IF(J203="Div by 0", "N/A", IF(K203="N/A","N/A", IF(J203&gt;VALUE(MID(K203,1,2)), "No", IF(J203&lt;-1*VALUE(MID(K203,1,2)), "No", "Yes"))))</f>
        <v>N/A</v>
      </c>
    </row>
    <row r="204" spans="1:12" x14ac:dyDescent="0.2">
      <c r="A204" s="2" t="s">
        <v>124</v>
      </c>
      <c r="B204" s="34" t="s">
        <v>217</v>
      </c>
      <c r="C204" s="35">
        <v>32</v>
      </c>
      <c r="D204" s="43" t="str">
        <f t="shared" si="29"/>
        <v>N/A</v>
      </c>
      <c r="E204" s="35">
        <v>28</v>
      </c>
      <c r="F204" s="43" t="str">
        <f t="shared" si="30"/>
        <v>N/A</v>
      </c>
      <c r="G204" s="35">
        <v>40</v>
      </c>
      <c r="H204" s="43" t="str">
        <f t="shared" si="31"/>
        <v>N/A</v>
      </c>
      <c r="I204" s="12">
        <v>-12.5</v>
      </c>
      <c r="J204" s="12">
        <v>42.86</v>
      </c>
      <c r="K204" s="14" t="s">
        <v>217</v>
      </c>
      <c r="L204" s="9" t="str">
        <f t="shared" si="32"/>
        <v>N/A</v>
      </c>
    </row>
    <row r="205" spans="1:12" ht="25.5" x14ac:dyDescent="0.2">
      <c r="A205" s="2" t="s">
        <v>1627</v>
      </c>
      <c r="B205" s="34" t="s">
        <v>217</v>
      </c>
      <c r="C205" s="35">
        <v>12</v>
      </c>
      <c r="D205" s="43" t="str">
        <f t="shared" si="29"/>
        <v>N/A</v>
      </c>
      <c r="E205" s="35">
        <v>11</v>
      </c>
      <c r="F205" s="43" t="str">
        <f t="shared" si="30"/>
        <v>N/A</v>
      </c>
      <c r="G205" s="35">
        <v>17</v>
      </c>
      <c r="H205" s="43" t="str">
        <f t="shared" si="31"/>
        <v>N/A</v>
      </c>
      <c r="I205" s="12">
        <v>-25</v>
      </c>
      <c r="J205" s="12">
        <v>88.89</v>
      </c>
      <c r="K205" s="14" t="s">
        <v>217</v>
      </c>
      <c r="L205" s="9" t="str">
        <f t="shared" si="32"/>
        <v>N/A</v>
      </c>
    </row>
    <row r="206" spans="1:12" ht="25.5" x14ac:dyDescent="0.2">
      <c r="A206" s="2" t="s">
        <v>1380</v>
      </c>
      <c r="B206" s="34" t="s">
        <v>217</v>
      </c>
      <c r="C206" s="35">
        <v>129</v>
      </c>
      <c r="D206" s="43" t="str">
        <f t="shared" si="29"/>
        <v>N/A</v>
      </c>
      <c r="E206" s="35">
        <v>120</v>
      </c>
      <c r="F206" s="43" t="str">
        <f t="shared" si="30"/>
        <v>N/A</v>
      </c>
      <c r="G206" s="35">
        <v>143</v>
      </c>
      <c r="H206" s="43" t="str">
        <f t="shared" si="31"/>
        <v>N/A</v>
      </c>
      <c r="I206" s="12">
        <v>-6.98</v>
      </c>
      <c r="J206" s="12">
        <v>19.170000000000002</v>
      </c>
      <c r="K206" s="14" t="s">
        <v>217</v>
      </c>
      <c r="L206" s="9" t="str">
        <f t="shared" si="32"/>
        <v>N/A</v>
      </c>
    </row>
    <row r="207" spans="1:12" x14ac:dyDescent="0.2">
      <c r="A207" s="2" t="s">
        <v>1628</v>
      </c>
      <c r="B207" s="34" t="s">
        <v>217</v>
      </c>
      <c r="C207" s="35">
        <v>31</v>
      </c>
      <c r="D207" s="43" t="str">
        <f t="shared" si="29"/>
        <v>N/A</v>
      </c>
      <c r="E207" s="35">
        <v>30</v>
      </c>
      <c r="F207" s="43" t="str">
        <f t="shared" si="30"/>
        <v>N/A</v>
      </c>
      <c r="G207" s="35">
        <v>42</v>
      </c>
      <c r="H207" s="43" t="str">
        <f t="shared" si="31"/>
        <v>N/A</v>
      </c>
      <c r="I207" s="12">
        <v>-3.23</v>
      </c>
      <c r="J207" s="12">
        <v>40</v>
      </c>
      <c r="K207" s="14" t="s">
        <v>217</v>
      </c>
      <c r="L207" s="9" t="str">
        <f t="shared" si="32"/>
        <v>N/A</v>
      </c>
    </row>
    <row r="208" spans="1:12" x14ac:dyDescent="0.2">
      <c r="A208" s="2" t="s">
        <v>1629</v>
      </c>
      <c r="B208" s="34" t="s">
        <v>217</v>
      </c>
      <c r="C208" s="35">
        <v>11</v>
      </c>
      <c r="D208" s="43" t="str">
        <f t="shared" si="29"/>
        <v>N/A</v>
      </c>
      <c r="E208" s="35">
        <v>15</v>
      </c>
      <c r="F208" s="43" t="str">
        <f t="shared" si="30"/>
        <v>N/A</v>
      </c>
      <c r="G208" s="35">
        <v>18</v>
      </c>
      <c r="H208" s="43" t="str">
        <f t="shared" si="31"/>
        <v>N/A</v>
      </c>
      <c r="I208" s="12">
        <v>150</v>
      </c>
      <c r="J208" s="12">
        <v>20</v>
      </c>
      <c r="K208" s="14" t="s">
        <v>217</v>
      </c>
      <c r="L208" s="9" t="str">
        <f t="shared" si="32"/>
        <v>N/A</v>
      </c>
    </row>
    <row r="209" spans="1:12" x14ac:dyDescent="0.2">
      <c r="A209" s="2" t="s">
        <v>125</v>
      </c>
      <c r="B209" s="34" t="s">
        <v>217</v>
      </c>
      <c r="C209" s="46">
        <v>3825410</v>
      </c>
      <c r="D209" s="43" t="str">
        <f t="shared" si="29"/>
        <v>N/A</v>
      </c>
      <c r="E209" s="46">
        <v>2519653</v>
      </c>
      <c r="F209" s="43" t="str">
        <f t="shared" si="30"/>
        <v>N/A</v>
      </c>
      <c r="G209" s="46">
        <v>1614947</v>
      </c>
      <c r="H209" s="43" t="str">
        <f t="shared" si="31"/>
        <v>N/A</v>
      </c>
      <c r="I209" s="12">
        <v>-34.1</v>
      </c>
      <c r="J209" s="12">
        <v>-35.9</v>
      </c>
      <c r="K209" s="14" t="s">
        <v>217</v>
      </c>
      <c r="L209" s="9" t="str">
        <f t="shared" si="32"/>
        <v>N/A</v>
      </c>
    </row>
    <row r="210" spans="1:12" x14ac:dyDescent="0.2">
      <c r="A210" s="45" t="s">
        <v>1624</v>
      </c>
      <c r="B210" s="34" t="s">
        <v>217</v>
      </c>
      <c r="C210" s="46">
        <v>3307161</v>
      </c>
      <c r="D210" s="43" t="str">
        <f t="shared" si="29"/>
        <v>N/A</v>
      </c>
      <c r="E210" s="46">
        <v>1492165</v>
      </c>
      <c r="F210" s="43" t="str">
        <f t="shared" si="30"/>
        <v>N/A</v>
      </c>
      <c r="G210" s="46">
        <v>1124050</v>
      </c>
      <c r="H210" s="43" t="str">
        <f t="shared" si="31"/>
        <v>N/A</v>
      </c>
      <c r="I210" s="12">
        <v>-54.9</v>
      </c>
      <c r="J210" s="12">
        <v>-24.7</v>
      </c>
      <c r="K210" s="14" t="s">
        <v>217</v>
      </c>
      <c r="L210" s="9" t="str">
        <f t="shared" si="32"/>
        <v>N/A</v>
      </c>
    </row>
    <row r="211" spans="1:12" x14ac:dyDescent="0.2">
      <c r="A211" s="45" t="s">
        <v>1381</v>
      </c>
      <c r="B211" s="34" t="s">
        <v>217</v>
      </c>
      <c r="C211" s="46">
        <v>254286</v>
      </c>
      <c r="D211" s="43" t="str">
        <f t="shared" si="29"/>
        <v>N/A</v>
      </c>
      <c r="E211" s="46">
        <v>254333</v>
      </c>
      <c r="F211" s="43" t="str">
        <f t="shared" si="30"/>
        <v>N/A</v>
      </c>
      <c r="G211" s="46">
        <v>304233</v>
      </c>
      <c r="H211" s="43" t="str">
        <f t="shared" si="31"/>
        <v>N/A</v>
      </c>
      <c r="I211" s="12">
        <v>1.8499999999999999E-2</v>
      </c>
      <c r="J211" s="12">
        <v>19.62</v>
      </c>
      <c r="K211" s="14" t="s">
        <v>217</v>
      </c>
      <c r="L211" s="9" t="str">
        <f t="shared" si="32"/>
        <v>N/A</v>
      </c>
    </row>
    <row r="212" spans="1:12" x14ac:dyDescent="0.2">
      <c r="A212" s="45" t="s">
        <v>1618</v>
      </c>
      <c r="B212" s="34" t="s">
        <v>217</v>
      </c>
      <c r="C212" s="46">
        <v>3784462</v>
      </c>
      <c r="D212" s="43" t="str">
        <f t="shared" si="29"/>
        <v>N/A</v>
      </c>
      <c r="E212" s="46">
        <v>2519351</v>
      </c>
      <c r="F212" s="43" t="str">
        <f t="shared" si="30"/>
        <v>N/A</v>
      </c>
      <c r="G212" s="46">
        <v>1605474</v>
      </c>
      <c r="H212" s="43" t="str">
        <f t="shared" si="31"/>
        <v>N/A</v>
      </c>
      <c r="I212" s="12">
        <v>-33.4</v>
      </c>
      <c r="J212" s="12">
        <v>-36.299999999999997</v>
      </c>
      <c r="K212" s="14" t="s">
        <v>217</v>
      </c>
      <c r="L212" s="9" t="str">
        <f t="shared" si="32"/>
        <v>N/A</v>
      </c>
    </row>
    <row r="213" spans="1:12" x14ac:dyDescent="0.2">
      <c r="A213" s="45" t="s">
        <v>1619</v>
      </c>
      <c r="B213" s="34" t="s">
        <v>217</v>
      </c>
      <c r="C213" s="46">
        <v>285535</v>
      </c>
      <c r="D213" s="43" t="str">
        <f t="shared" si="29"/>
        <v>N/A</v>
      </c>
      <c r="E213" s="46">
        <v>298166</v>
      </c>
      <c r="F213" s="43" t="str">
        <f t="shared" si="30"/>
        <v>N/A</v>
      </c>
      <c r="G213" s="46">
        <v>306633</v>
      </c>
      <c r="H213" s="43" t="str">
        <f t="shared" si="31"/>
        <v>N/A</v>
      </c>
      <c r="I213" s="12">
        <v>4.4240000000000004</v>
      </c>
      <c r="J213" s="12">
        <v>2.84</v>
      </c>
      <c r="K213" s="14" t="s">
        <v>217</v>
      </c>
      <c r="L213" s="9" t="str">
        <f t="shared" si="32"/>
        <v>N/A</v>
      </c>
    </row>
    <row r="214" spans="1:12" ht="25.5" x14ac:dyDescent="0.2">
      <c r="A214" s="2" t="s">
        <v>1382</v>
      </c>
      <c r="B214" s="34" t="s">
        <v>217</v>
      </c>
      <c r="C214" s="46">
        <v>28728847</v>
      </c>
      <c r="D214" s="43" t="str">
        <f t="shared" ref="D214:D228" si="33">IF($B214="N/A","N/A",IF(C214&gt;10,"No",IF(C214&lt;-10,"No","Yes")))</f>
        <v>N/A</v>
      </c>
      <c r="E214" s="46">
        <v>31887991</v>
      </c>
      <c r="F214" s="43" t="str">
        <f t="shared" ref="F214:F228" si="34">IF($B214="N/A","N/A",IF(E214&gt;10,"No",IF(E214&lt;-10,"No","Yes")))</f>
        <v>N/A</v>
      </c>
      <c r="G214" s="46">
        <v>34296225</v>
      </c>
      <c r="H214" s="43" t="str">
        <f t="shared" ref="H214:H228" si="35">IF($B214="N/A","N/A",IF(G214&gt;10,"No",IF(G214&lt;-10,"No","Yes")))</f>
        <v>N/A</v>
      </c>
      <c r="I214" s="12">
        <v>11</v>
      </c>
      <c r="J214" s="12">
        <v>7.5519999999999996</v>
      </c>
      <c r="K214" s="44" t="s">
        <v>732</v>
      </c>
      <c r="L214" s="9" t="str">
        <f t="shared" ref="L214:L228" si="36">IF(J214="Div by 0", "N/A", IF(K214="N/A","N/A", IF(J214&gt;VALUE(MID(K214,1,2)), "No", IF(J214&lt;-1*VALUE(MID(K214,1,2)), "No", "Yes"))))</f>
        <v>Yes</v>
      </c>
    </row>
    <row r="215" spans="1:12" x14ac:dyDescent="0.2">
      <c r="A215" s="58" t="s">
        <v>649</v>
      </c>
      <c r="B215" s="34" t="s">
        <v>217</v>
      </c>
      <c r="C215" s="35">
        <v>99242</v>
      </c>
      <c r="D215" s="43" t="str">
        <f t="shared" si="33"/>
        <v>N/A</v>
      </c>
      <c r="E215" s="35">
        <v>104866</v>
      </c>
      <c r="F215" s="43" t="str">
        <f t="shared" si="34"/>
        <v>N/A</v>
      </c>
      <c r="G215" s="35">
        <v>99990</v>
      </c>
      <c r="H215" s="43" t="str">
        <f t="shared" si="35"/>
        <v>N/A</v>
      </c>
      <c r="I215" s="12">
        <v>5.6669999999999998</v>
      </c>
      <c r="J215" s="12">
        <v>-4.6500000000000004</v>
      </c>
      <c r="K215" s="44" t="s">
        <v>732</v>
      </c>
      <c r="L215" s="9" t="str">
        <f t="shared" si="36"/>
        <v>Yes</v>
      </c>
    </row>
    <row r="216" spans="1:12" ht="25.5" x14ac:dyDescent="0.2">
      <c r="A216" s="4" t="s">
        <v>1383</v>
      </c>
      <c r="B216" s="34" t="s">
        <v>217</v>
      </c>
      <c r="C216" s="46">
        <v>289.48274923999998</v>
      </c>
      <c r="D216" s="43" t="str">
        <f t="shared" si="33"/>
        <v>N/A</v>
      </c>
      <c r="E216" s="46">
        <v>304.08322048999997</v>
      </c>
      <c r="F216" s="43" t="str">
        <f t="shared" si="34"/>
        <v>N/A</v>
      </c>
      <c r="G216" s="46">
        <v>342.99654965000002</v>
      </c>
      <c r="H216" s="43" t="str">
        <f t="shared" si="35"/>
        <v>N/A</v>
      </c>
      <c r="I216" s="12">
        <v>5.0439999999999996</v>
      </c>
      <c r="J216" s="12">
        <v>12.8</v>
      </c>
      <c r="K216" s="44" t="s">
        <v>732</v>
      </c>
      <c r="L216" s="9" t="str">
        <f t="shared" si="36"/>
        <v>Yes</v>
      </c>
    </row>
    <row r="217" spans="1:12" ht="25.5" x14ac:dyDescent="0.2">
      <c r="A217" s="2" t="s">
        <v>1384</v>
      </c>
      <c r="B217" s="34" t="s">
        <v>217</v>
      </c>
      <c r="C217" s="46">
        <v>35278093</v>
      </c>
      <c r="D217" s="43" t="str">
        <f t="shared" si="33"/>
        <v>N/A</v>
      </c>
      <c r="E217" s="46">
        <v>43383725</v>
      </c>
      <c r="F217" s="43" t="str">
        <f t="shared" si="34"/>
        <v>N/A</v>
      </c>
      <c r="G217" s="46">
        <v>43878165</v>
      </c>
      <c r="H217" s="43" t="str">
        <f t="shared" si="35"/>
        <v>N/A</v>
      </c>
      <c r="I217" s="12">
        <v>22.98</v>
      </c>
      <c r="J217" s="12">
        <v>1.1399999999999999</v>
      </c>
      <c r="K217" s="44" t="s">
        <v>732</v>
      </c>
      <c r="L217" s="9" t="str">
        <f t="shared" si="36"/>
        <v>Yes</v>
      </c>
    </row>
    <row r="218" spans="1:12" x14ac:dyDescent="0.2">
      <c r="A218" s="4" t="s">
        <v>516</v>
      </c>
      <c r="B218" s="34" t="s">
        <v>217</v>
      </c>
      <c r="C218" s="35">
        <v>118087</v>
      </c>
      <c r="D218" s="43" t="str">
        <f t="shared" si="33"/>
        <v>N/A</v>
      </c>
      <c r="E218" s="35">
        <v>120661</v>
      </c>
      <c r="F218" s="43" t="str">
        <f t="shared" si="34"/>
        <v>N/A</v>
      </c>
      <c r="G218" s="35">
        <v>121618</v>
      </c>
      <c r="H218" s="43" t="str">
        <f t="shared" si="35"/>
        <v>N/A</v>
      </c>
      <c r="I218" s="12">
        <v>2.1800000000000002</v>
      </c>
      <c r="J218" s="12">
        <v>0.79310000000000003</v>
      </c>
      <c r="K218" s="44" t="s">
        <v>732</v>
      </c>
      <c r="L218" s="9" t="str">
        <f t="shared" si="36"/>
        <v>Yes</v>
      </c>
    </row>
    <row r="219" spans="1:12" ht="25.5" x14ac:dyDescent="0.2">
      <c r="A219" s="2" t="s">
        <v>1385</v>
      </c>
      <c r="B219" s="34" t="s">
        <v>217</v>
      </c>
      <c r="C219" s="46">
        <v>298.74662748999998</v>
      </c>
      <c r="D219" s="43" t="str">
        <f t="shared" si="33"/>
        <v>N/A</v>
      </c>
      <c r="E219" s="46">
        <v>359.55051757000001</v>
      </c>
      <c r="F219" s="43" t="str">
        <f t="shared" si="34"/>
        <v>N/A</v>
      </c>
      <c r="G219" s="46">
        <v>360.78676675999998</v>
      </c>
      <c r="H219" s="43" t="str">
        <f t="shared" si="35"/>
        <v>N/A</v>
      </c>
      <c r="I219" s="12">
        <v>20.350000000000001</v>
      </c>
      <c r="J219" s="12">
        <v>0.34379999999999999</v>
      </c>
      <c r="K219" s="44" t="s">
        <v>732</v>
      </c>
      <c r="L219" s="9" t="str">
        <f t="shared" si="36"/>
        <v>Yes</v>
      </c>
    </row>
    <row r="220" spans="1:12" ht="25.5" x14ac:dyDescent="0.2">
      <c r="A220" s="2" t="s">
        <v>1386</v>
      </c>
      <c r="B220" s="34" t="s">
        <v>217</v>
      </c>
      <c r="C220" s="46">
        <v>22799618</v>
      </c>
      <c r="D220" s="43" t="str">
        <f t="shared" si="33"/>
        <v>N/A</v>
      </c>
      <c r="E220" s="46">
        <v>28821320</v>
      </c>
      <c r="F220" s="43" t="str">
        <f t="shared" si="34"/>
        <v>N/A</v>
      </c>
      <c r="G220" s="46">
        <v>34142597</v>
      </c>
      <c r="H220" s="43" t="str">
        <f t="shared" si="35"/>
        <v>N/A</v>
      </c>
      <c r="I220" s="12">
        <v>26.41</v>
      </c>
      <c r="J220" s="12">
        <v>18.46</v>
      </c>
      <c r="K220" s="44" t="s">
        <v>732</v>
      </c>
      <c r="L220" s="9" t="str">
        <f t="shared" si="36"/>
        <v>Yes</v>
      </c>
    </row>
    <row r="221" spans="1:12" x14ac:dyDescent="0.2">
      <c r="A221" s="4" t="s">
        <v>517</v>
      </c>
      <c r="B221" s="34" t="s">
        <v>217</v>
      </c>
      <c r="C221" s="35">
        <v>74516</v>
      </c>
      <c r="D221" s="43" t="str">
        <f t="shared" si="33"/>
        <v>N/A</v>
      </c>
      <c r="E221" s="35">
        <v>90628</v>
      </c>
      <c r="F221" s="43" t="str">
        <f t="shared" si="34"/>
        <v>N/A</v>
      </c>
      <c r="G221" s="35">
        <v>97411</v>
      </c>
      <c r="H221" s="43" t="str">
        <f t="shared" si="35"/>
        <v>N/A</v>
      </c>
      <c r="I221" s="12">
        <v>21.62</v>
      </c>
      <c r="J221" s="12">
        <v>7.484</v>
      </c>
      <c r="K221" s="44" t="s">
        <v>732</v>
      </c>
      <c r="L221" s="9" t="str">
        <f t="shared" si="36"/>
        <v>Yes</v>
      </c>
    </row>
    <row r="222" spans="1:12" ht="25.5" x14ac:dyDescent="0.2">
      <c r="A222" s="2" t="s">
        <v>1387</v>
      </c>
      <c r="B222" s="34" t="s">
        <v>217</v>
      </c>
      <c r="C222" s="46">
        <v>305.96942938000001</v>
      </c>
      <c r="D222" s="43" t="str">
        <f t="shared" si="33"/>
        <v>N/A</v>
      </c>
      <c r="E222" s="46">
        <v>318.01783112999999</v>
      </c>
      <c r="F222" s="43" t="str">
        <f t="shared" si="34"/>
        <v>N/A</v>
      </c>
      <c r="G222" s="46">
        <v>350.50042603000003</v>
      </c>
      <c r="H222" s="43" t="str">
        <f t="shared" si="35"/>
        <v>N/A</v>
      </c>
      <c r="I222" s="12">
        <v>3.9380000000000002</v>
      </c>
      <c r="J222" s="12">
        <v>10.210000000000001</v>
      </c>
      <c r="K222" s="44" t="s">
        <v>732</v>
      </c>
      <c r="L222" s="9" t="str">
        <f t="shared" si="36"/>
        <v>Yes</v>
      </c>
    </row>
    <row r="223" spans="1:12" ht="25.5" x14ac:dyDescent="0.2">
      <c r="A223" s="2" t="s">
        <v>1388</v>
      </c>
      <c r="B223" s="34" t="s">
        <v>217</v>
      </c>
      <c r="C223" s="46">
        <v>98471</v>
      </c>
      <c r="D223" s="43" t="str">
        <f t="shared" si="33"/>
        <v>N/A</v>
      </c>
      <c r="E223" s="46">
        <v>163451</v>
      </c>
      <c r="F223" s="43" t="str">
        <f t="shared" si="34"/>
        <v>N/A</v>
      </c>
      <c r="G223" s="46">
        <v>171992</v>
      </c>
      <c r="H223" s="43" t="str">
        <f t="shared" si="35"/>
        <v>N/A</v>
      </c>
      <c r="I223" s="12">
        <v>65.989999999999995</v>
      </c>
      <c r="J223" s="12">
        <v>5.2249999999999996</v>
      </c>
      <c r="K223" s="44" t="s">
        <v>732</v>
      </c>
      <c r="L223" s="9" t="str">
        <f t="shared" si="36"/>
        <v>Yes</v>
      </c>
    </row>
    <row r="224" spans="1:12" x14ac:dyDescent="0.2">
      <c r="A224" s="2" t="s">
        <v>518</v>
      </c>
      <c r="B224" s="34" t="s">
        <v>217</v>
      </c>
      <c r="C224" s="35">
        <v>215</v>
      </c>
      <c r="D224" s="43" t="str">
        <f t="shared" si="33"/>
        <v>N/A</v>
      </c>
      <c r="E224" s="35">
        <v>150</v>
      </c>
      <c r="F224" s="43" t="str">
        <f t="shared" si="34"/>
        <v>N/A</v>
      </c>
      <c r="G224" s="35">
        <v>156</v>
      </c>
      <c r="H224" s="43" t="str">
        <f t="shared" si="35"/>
        <v>N/A</v>
      </c>
      <c r="I224" s="12">
        <v>-30.2</v>
      </c>
      <c r="J224" s="12">
        <v>4</v>
      </c>
      <c r="K224" s="44" t="s">
        <v>732</v>
      </c>
      <c r="L224" s="9" t="str">
        <f t="shared" si="36"/>
        <v>Yes</v>
      </c>
    </row>
    <row r="225" spans="1:12" ht="25.5" x14ac:dyDescent="0.2">
      <c r="A225" s="2" t="s">
        <v>1389</v>
      </c>
      <c r="B225" s="34" t="s">
        <v>217</v>
      </c>
      <c r="C225" s="46">
        <v>458.00465115999998</v>
      </c>
      <c r="D225" s="43" t="str">
        <f t="shared" si="33"/>
        <v>N/A</v>
      </c>
      <c r="E225" s="46">
        <v>1089.6733333</v>
      </c>
      <c r="F225" s="43" t="str">
        <f t="shared" si="34"/>
        <v>N/A</v>
      </c>
      <c r="G225" s="46">
        <v>1102.5128205000001</v>
      </c>
      <c r="H225" s="43" t="str">
        <f t="shared" si="35"/>
        <v>N/A</v>
      </c>
      <c r="I225" s="12">
        <v>137.9</v>
      </c>
      <c r="J225" s="12">
        <v>1.1779999999999999</v>
      </c>
      <c r="K225" s="44" t="s">
        <v>732</v>
      </c>
      <c r="L225" s="9" t="str">
        <f t="shared" si="36"/>
        <v>Yes</v>
      </c>
    </row>
    <row r="226" spans="1:12" ht="25.5" x14ac:dyDescent="0.2">
      <c r="A226" s="2" t="s">
        <v>1390</v>
      </c>
      <c r="B226" s="34" t="s">
        <v>217</v>
      </c>
      <c r="C226" s="46">
        <v>184779750</v>
      </c>
      <c r="D226" s="43" t="str">
        <f t="shared" si="33"/>
        <v>N/A</v>
      </c>
      <c r="E226" s="46">
        <v>247837310</v>
      </c>
      <c r="F226" s="43" t="str">
        <f t="shared" si="34"/>
        <v>N/A</v>
      </c>
      <c r="G226" s="46">
        <v>262287537</v>
      </c>
      <c r="H226" s="43" t="str">
        <f t="shared" si="35"/>
        <v>N/A</v>
      </c>
      <c r="I226" s="12">
        <v>34.130000000000003</v>
      </c>
      <c r="J226" s="12">
        <v>5.8310000000000004</v>
      </c>
      <c r="K226" s="44" t="s">
        <v>732</v>
      </c>
      <c r="L226" s="9" t="str">
        <f t="shared" si="36"/>
        <v>Yes</v>
      </c>
    </row>
    <row r="227" spans="1:12" ht="25.5" x14ac:dyDescent="0.2">
      <c r="A227" s="2" t="s">
        <v>519</v>
      </c>
      <c r="B227" s="34" t="s">
        <v>217</v>
      </c>
      <c r="C227" s="35">
        <v>14315</v>
      </c>
      <c r="D227" s="43" t="str">
        <f t="shared" si="33"/>
        <v>N/A</v>
      </c>
      <c r="E227" s="35">
        <v>17659</v>
      </c>
      <c r="F227" s="43" t="str">
        <f t="shared" si="34"/>
        <v>N/A</v>
      </c>
      <c r="G227" s="35">
        <v>22523</v>
      </c>
      <c r="H227" s="43" t="str">
        <f t="shared" si="35"/>
        <v>N/A</v>
      </c>
      <c r="I227" s="12">
        <v>23.36</v>
      </c>
      <c r="J227" s="12">
        <v>27.54</v>
      </c>
      <c r="K227" s="44" t="s">
        <v>732</v>
      </c>
      <c r="L227" s="9" t="str">
        <f t="shared" si="36"/>
        <v>Yes</v>
      </c>
    </row>
    <row r="228" spans="1:12" ht="25.5" x14ac:dyDescent="0.2">
      <c r="A228" s="2" t="s">
        <v>1391</v>
      </c>
      <c r="B228" s="34" t="s">
        <v>217</v>
      </c>
      <c r="C228" s="46">
        <v>12908.120852</v>
      </c>
      <c r="D228" s="43" t="str">
        <f t="shared" si="33"/>
        <v>N/A</v>
      </c>
      <c r="E228" s="46">
        <v>14034.617475999999</v>
      </c>
      <c r="F228" s="43" t="str">
        <f t="shared" si="34"/>
        <v>N/A</v>
      </c>
      <c r="G228" s="46">
        <v>11645.319761999999</v>
      </c>
      <c r="H228" s="43" t="str">
        <f t="shared" si="35"/>
        <v>N/A</v>
      </c>
      <c r="I228" s="12">
        <v>8.7270000000000003</v>
      </c>
      <c r="J228" s="12">
        <v>-17</v>
      </c>
      <c r="K228" s="44" t="s">
        <v>732</v>
      </c>
      <c r="L228" s="9" t="str">
        <f t="shared" si="36"/>
        <v>Yes</v>
      </c>
    </row>
    <row r="229" spans="1:12" x14ac:dyDescent="0.2">
      <c r="A229" s="2" t="s">
        <v>1392</v>
      </c>
      <c r="B229" s="34" t="s">
        <v>217</v>
      </c>
      <c r="C229" s="51">
        <v>279358886</v>
      </c>
      <c r="D229" s="43" t="str">
        <f t="shared" ref="D229:D252" si="37">IF($B229="N/A","N/A",IF(C229&gt;10,"No",IF(C229&lt;-10,"No","Yes")))</f>
        <v>N/A</v>
      </c>
      <c r="E229" s="51">
        <v>353713519</v>
      </c>
      <c r="F229" s="43" t="str">
        <f t="shared" ref="F229:F252" si="38">IF($B229="N/A","N/A",IF(E229&gt;10,"No",IF(E229&lt;-10,"No","Yes")))</f>
        <v>N/A</v>
      </c>
      <c r="G229" s="51">
        <v>376443122</v>
      </c>
      <c r="H229" s="43" t="str">
        <f t="shared" ref="H229:H252" si="39">IF($B229="N/A","N/A",IF(G229&gt;10,"No",IF(G229&lt;-10,"No","Yes")))</f>
        <v>N/A</v>
      </c>
      <c r="I229" s="12">
        <v>26.62</v>
      </c>
      <c r="J229" s="12">
        <v>6.4260000000000002</v>
      </c>
      <c r="K229" s="44" t="s">
        <v>732</v>
      </c>
      <c r="L229" s="9" t="str">
        <f t="shared" ref="L229:L252" si="40">IF(J229="Div by 0", "N/A", IF(K229="N/A","N/A", IF(J229&gt;VALUE(MID(K229,1,2)), "No", IF(J229&lt;-1*VALUE(MID(K229,1,2)), "No", "Yes"))))</f>
        <v>Yes</v>
      </c>
    </row>
    <row r="230" spans="1:12" x14ac:dyDescent="0.2">
      <c r="A230" s="4" t="s">
        <v>1393</v>
      </c>
      <c r="B230" s="34" t="s">
        <v>217</v>
      </c>
      <c r="C230" s="49">
        <v>27447</v>
      </c>
      <c r="D230" s="43" t="str">
        <f t="shared" si="37"/>
        <v>N/A</v>
      </c>
      <c r="E230" s="49">
        <v>31164</v>
      </c>
      <c r="F230" s="43" t="str">
        <f t="shared" si="38"/>
        <v>N/A</v>
      </c>
      <c r="G230" s="49">
        <v>36688</v>
      </c>
      <c r="H230" s="43" t="str">
        <f t="shared" si="39"/>
        <v>N/A</v>
      </c>
      <c r="I230" s="12">
        <v>13.54</v>
      </c>
      <c r="J230" s="12">
        <v>17.73</v>
      </c>
      <c r="K230" s="44" t="s">
        <v>732</v>
      </c>
      <c r="L230" s="9" t="str">
        <f t="shared" si="40"/>
        <v>Yes</v>
      </c>
    </row>
    <row r="231" spans="1:12" x14ac:dyDescent="0.2">
      <c r="A231" s="4" t="s">
        <v>1394</v>
      </c>
      <c r="B231" s="34" t="s">
        <v>217</v>
      </c>
      <c r="C231" s="51">
        <v>10178.12096</v>
      </c>
      <c r="D231" s="43" t="str">
        <f t="shared" si="37"/>
        <v>N/A</v>
      </c>
      <c r="E231" s="51">
        <v>11350.067994999999</v>
      </c>
      <c r="F231" s="43" t="str">
        <f t="shared" si="38"/>
        <v>N/A</v>
      </c>
      <c r="G231" s="51">
        <v>10260.660760999999</v>
      </c>
      <c r="H231" s="43" t="str">
        <f t="shared" si="39"/>
        <v>N/A</v>
      </c>
      <c r="I231" s="12">
        <v>11.51</v>
      </c>
      <c r="J231" s="12">
        <v>-9.6</v>
      </c>
      <c r="K231" s="44" t="s">
        <v>732</v>
      </c>
      <c r="L231" s="9" t="str">
        <f t="shared" si="40"/>
        <v>Yes</v>
      </c>
    </row>
    <row r="232" spans="1:12" ht="25.5" x14ac:dyDescent="0.2">
      <c r="A232" s="4" t="s">
        <v>1395</v>
      </c>
      <c r="B232" s="34" t="s">
        <v>217</v>
      </c>
      <c r="C232" s="51">
        <v>15453.372702999999</v>
      </c>
      <c r="D232" s="43" t="str">
        <f t="shared" si="37"/>
        <v>N/A</v>
      </c>
      <c r="E232" s="51">
        <v>16535.183099000002</v>
      </c>
      <c r="F232" s="43" t="str">
        <f t="shared" si="38"/>
        <v>N/A</v>
      </c>
      <c r="G232" s="51">
        <v>14075.297806</v>
      </c>
      <c r="H232" s="43" t="str">
        <f t="shared" si="39"/>
        <v>N/A</v>
      </c>
      <c r="I232" s="12">
        <v>7</v>
      </c>
      <c r="J232" s="12">
        <v>-14.9</v>
      </c>
      <c r="K232" s="44" t="s">
        <v>732</v>
      </c>
      <c r="L232" s="9" t="str">
        <f t="shared" si="40"/>
        <v>Yes</v>
      </c>
    </row>
    <row r="233" spans="1:12" ht="25.5" x14ac:dyDescent="0.2">
      <c r="A233" s="4" t="s">
        <v>1396</v>
      </c>
      <c r="B233" s="34" t="s">
        <v>217</v>
      </c>
      <c r="C233" s="51">
        <v>14972.732544</v>
      </c>
      <c r="D233" s="43" t="str">
        <f t="shared" si="37"/>
        <v>N/A</v>
      </c>
      <c r="E233" s="51">
        <v>16641.235293999998</v>
      </c>
      <c r="F233" s="43" t="str">
        <f t="shared" si="38"/>
        <v>N/A</v>
      </c>
      <c r="G233" s="51">
        <v>15277.652346999999</v>
      </c>
      <c r="H233" s="43" t="str">
        <f t="shared" si="39"/>
        <v>N/A</v>
      </c>
      <c r="I233" s="12">
        <v>11.14</v>
      </c>
      <c r="J233" s="12">
        <v>-8.19</v>
      </c>
      <c r="K233" s="44" t="s">
        <v>732</v>
      </c>
      <c r="L233" s="9" t="str">
        <f t="shared" si="40"/>
        <v>Yes</v>
      </c>
    </row>
    <row r="234" spans="1:12" x14ac:dyDescent="0.2">
      <c r="A234" s="4" t="s">
        <v>1397</v>
      </c>
      <c r="B234" s="34" t="s">
        <v>217</v>
      </c>
      <c r="C234" s="51">
        <v>2331.1707735</v>
      </c>
      <c r="D234" s="43" t="str">
        <f t="shared" si="37"/>
        <v>N/A</v>
      </c>
      <c r="E234" s="51">
        <v>3013.5232805999999</v>
      </c>
      <c r="F234" s="43" t="str">
        <f t="shared" si="38"/>
        <v>N/A</v>
      </c>
      <c r="G234" s="51">
        <v>3189.3169302000001</v>
      </c>
      <c r="H234" s="43" t="str">
        <f t="shared" si="39"/>
        <v>N/A</v>
      </c>
      <c r="I234" s="12">
        <v>29.27</v>
      </c>
      <c r="J234" s="12">
        <v>5.8330000000000002</v>
      </c>
      <c r="K234" s="44" t="s">
        <v>732</v>
      </c>
      <c r="L234" s="9" t="str">
        <f t="shared" si="40"/>
        <v>Yes</v>
      </c>
    </row>
    <row r="235" spans="1:12" ht="25.5" x14ac:dyDescent="0.2">
      <c r="A235" s="4" t="s">
        <v>1398</v>
      </c>
      <c r="B235" s="34" t="s">
        <v>217</v>
      </c>
      <c r="C235" s="51">
        <v>1445.2639842999999</v>
      </c>
      <c r="D235" s="43" t="str">
        <f t="shared" si="37"/>
        <v>N/A</v>
      </c>
      <c r="E235" s="51">
        <v>1567.6316239</v>
      </c>
      <c r="F235" s="43" t="str">
        <f t="shared" si="38"/>
        <v>N/A</v>
      </c>
      <c r="G235" s="51">
        <v>1849.4632257999999</v>
      </c>
      <c r="H235" s="43" t="str">
        <f t="shared" si="39"/>
        <v>N/A</v>
      </c>
      <c r="I235" s="12">
        <v>8.4670000000000005</v>
      </c>
      <c r="J235" s="12">
        <v>17.98</v>
      </c>
      <c r="K235" s="44" t="s">
        <v>732</v>
      </c>
      <c r="L235" s="9" t="str">
        <f t="shared" si="40"/>
        <v>Yes</v>
      </c>
    </row>
    <row r="236" spans="1:12" x14ac:dyDescent="0.2">
      <c r="A236" s="4" t="s">
        <v>1399</v>
      </c>
      <c r="B236" s="34" t="s">
        <v>217</v>
      </c>
      <c r="C236" s="43">
        <v>2.8084633519</v>
      </c>
      <c r="D236" s="43" t="str">
        <f t="shared" si="37"/>
        <v>N/A</v>
      </c>
      <c r="E236" s="43">
        <v>3.0525707457000002</v>
      </c>
      <c r="F236" s="43" t="str">
        <f t="shared" si="38"/>
        <v>N/A</v>
      </c>
      <c r="G236" s="43">
        <v>3.4668392779000001</v>
      </c>
      <c r="H236" s="43" t="str">
        <f t="shared" si="39"/>
        <v>N/A</v>
      </c>
      <c r="I236" s="12">
        <v>8.6920000000000002</v>
      </c>
      <c r="J236" s="12">
        <v>13.57</v>
      </c>
      <c r="K236" s="44" t="s">
        <v>732</v>
      </c>
      <c r="L236" s="9" t="str">
        <f t="shared" si="40"/>
        <v>Yes</v>
      </c>
    </row>
    <row r="237" spans="1:12" x14ac:dyDescent="0.2">
      <c r="A237" s="4" t="s">
        <v>1400</v>
      </c>
      <c r="B237" s="34" t="s">
        <v>217</v>
      </c>
      <c r="C237" s="43">
        <v>11.069145845</v>
      </c>
      <c r="D237" s="43" t="str">
        <f t="shared" si="37"/>
        <v>N/A</v>
      </c>
      <c r="E237" s="43">
        <v>14.337641357000001</v>
      </c>
      <c r="F237" s="43" t="str">
        <f t="shared" si="38"/>
        <v>N/A</v>
      </c>
      <c r="G237" s="43">
        <v>14.519799727000001</v>
      </c>
      <c r="H237" s="43" t="str">
        <f t="shared" si="39"/>
        <v>N/A</v>
      </c>
      <c r="I237" s="12">
        <v>29.53</v>
      </c>
      <c r="J237" s="12">
        <v>1.27</v>
      </c>
      <c r="K237" s="44" t="s">
        <v>732</v>
      </c>
      <c r="L237" s="9" t="str">
        <f t="shared" si="40"/>
        <v>Yes</v>
      </c>
    </row>
    <row r="238" spans="1:12" x14ac:dyDescent="0.2">
      <c r="A238" s="58" t="s">
        <v>1401</v>
      </c>
      <c r="B238" s="34" t="s">
        <v>217</v>
      </c>
      <c r="C238" s="43">
        <v>12.801697395</v>
      </c>
      <c r="D238" s="43" t="str">
        <f t="shared" si="37"/>
        <v>N/A</v>
      </c>
      <c r="E238" s="43">
        <v>13.476907666000001</v>
      </c>
      <c r="F238" s="43" t="str">
        <f t="shared" si="38"/>
        <v>N/A</v>
      </c>
      <c r="G238" s="43">
        <v>14.680981299999999</v>
      </c>
      <c r="H238" s="43" t="str">
        <f t="shared" si="39"/>
        <v>N/A</v>
      </c>
      <c r="I238" s="12">
        <v>5.274</v>
      </c>
      <c r="J238" s="12">
        <v>8.9339999999999993</v>
      </c>
      <c r="K238" s="44" t="s">
        <v>732</v>
      </c>
      <c r="L238" s="9" t="str">
        <f t="shared" si="40"/>
        <v>Yes</v>
      </c>
    </row>
    <row r="239" spans="1:12" x14ac:dyDescent="0.2">
      <c r="A239" s="58" t="s">
        <v>1402</v>
      </c>
      <c r="B239" s="34" t="s">
        <v>217</v>
      </c>
      <c r="C239" s="43">
        <v>1.3329106404</v>
      </c>
      <c r="D239" s="43" t="str">
        <f t="shared" si="37"/>
        <v>N/A</v>
      </c>
      <c r="E239" s="43">
        <v>1.4864215945000001</v>
      </c>
      <c r="F239" s="43" t="str">
        <f t="shared" si="38"/>
        <v>N/A</v>
      </c>
      <c r="G239" s="43">
        <v>1.7962323516000001</v>
      </c>
      <c r="H239" s="43" t="str">
        <f t="shared" si="39"/>
        <v>N/A</v>
      </c>
      <c r="I239" s="12">
        <v>11.52</v>
      </c>
      <c r="J239" s="12">
        <v>20.84</v>
      </c>
      <c r="K239" s="44" t="s">
        <v>732</v>
      </c>
      <c r="L239" s="9" t="str">
        <f t="shared" si="40"/>
        <v>Yes</v>
      </c>
    </row>
    <row r="240" spans="1:12" x14ac:dyDescent="0.2">
      <c r="A240" s="58" t="s">
        <v>1403</v>
      </c>
      <c r="B240" s="34" t="s">
        <v>217</v>
      </c>
      <c r="C240" s="43">
        <v>0.71244293120000002</v>
      </c>
      <c r="D240" s="43" t="str">
        <f t="shared" si="37"/>
        <v>N/A</v>
      </c>
      <c r="E240" s="43">
        <v>0.77029429189999998</v>
      </c>
      <c r="F240" s="43" t="str">
        <f t="shared" si="38"/>
        <v>N/A</v>
      </c>
      <c r="G240" s="43">
        <v>0.96519686900000001</v>
      </c>
      <c r="H240" s="43" t="str">
        <f t="shared" si="39"/>
        <v>N/A</v>
      </c>
      <c r="I240" s="12">
        <v>8.1199999999999992</v>
      </c>
      <c r="J240" s="12">
        <v>25.3</v>
      </c>
      <c r="K240" s="44" t="s">
        <v>732</v>
      </c>
      <c r="L240" s="9" t="str">
        <f t="shared" si="40"/>
        <v>Yes</v>
      </c>
    </row>
    <row r="241" spans="1:12" ht="25.5" x14ac:dyDescent="0.2">
      <c r="A241" s="58" t="s">
        <v>1404</v>
      </c>
      <c r="B241" s="34" t="s">
        <v>217</v>
      </c>
      <c r="C241" s="51">
        <v>184779750</v>
      </c>
      <c r="D241" s="43" t="str">
        <f t="shared" si="37"/>
        <v>N/A</v>
      </c>
      <c r="E241" s="51">
        <v>247837310</v>
      </c>
      <c r="F241" s="43" t="str">
        <f t="shared" si="38"/>
        <v>N/A</v>
      </c>
      <c r="G241" s="51">
        <v>262287537</v>
      </c>
      <c r="H241" s="43" t="str">
        <f t="shared" si="39"/>
        <v>N/A</v>
      </c>
      <c r="I241" s="12">
        <v>34.130000000000003</v>
      </c>
      <c r="J241" s="12">
        <v>5.8310000000000004</v>
      </c>
      <c r="K241" s="44" t="s">
        <v>732</v>
      </c>
      <c r="L241" s="9" t="str">
        <f t="shared" si="40"/>
        <v>Yes</v>
      </c>
    </row>
    <row r="242" spans="1:12" x14ac:dyDescent="0.2">
      <c r="A242" s="58" t="s">
        <v>1405</v>
      </c>
      <c r="B242" s="34" t="s">
        <v>217</v>
      </c>
      <c r="C242" s="49">
        <v>14315</v>
      </c>
      <c r="D242" s="43" t="str">
        <f t="shared" si="37"/>
        <v>N/A</v>
      </c>
      <c r="E242" s="49">
        <v>17659</v>
      </c>
      <c r="F242" s="43" t="str">
        <f t="shared" si="38"/>
        <v>N/A</v>
      </c>
      <c r="G242" s="49">
        <v>22523</v>
      </c>
      <c r="H242" s="43" t="str">
        <f t="shared" si="39"/>
        <v>N/A</v>
      </c>
      <c r="I242" s="12">
        <v>23.36</v>
      </c>
      <c r="J242" s="12">
        <v>27.54</v>
      </c>
      <c r="K242" s="44" t="s">
        <v>732</v>
      </c>
      <c r="L242" s="9" t="str">
        <f t="shared" si="40"/>
        <v>Yes</v>
      </c>
    </row>
    <row r="243" spans="1:12" ht="25.5" x14ac:dyDescent="0.2">
      <c r="A243" s="58" t="s">
        <v>1406</v>
      </c>
      <c r="B243" s="34" t="s">
        <v>217</v>
      </c>
      <c r="C243" s="51">
        <v>12908.120852</v>
      </c>
      <c r="D243" s="43" t="str">
        <f t="shared" si="37"/>
        <v>N/A</v>
      </c>
      <c r="E243" s="51">
        <v>14034.617475999999</v>
      </c>
      <c r="F243" s="43" t="str">
        <f t="shared" si="38"/>
        <v>N/A</v>
      </c>
      <c r="G243" s="51">
        <v>11645.319761999999</v>
      </c>
      <c r="H243" s="43" t="str">
        <f t="shared" si="39"/>
        <v>N/A</v>
      </c>
      <c r="I243" s="12">
        <v>8.7270000000000003</v>
      </c>
      <c r="J243" s="12">
        <v>-17</v>
      </c>
      <c r="K243" s="44" t="s">
        <v>732</v>
      </c>
      <c r="L243" s="9" t="str">
        <f t="shared" si="40"/>
        <v>Yes</v>
      </c>
    </row>
    <row r="244" spans="1:12" ht="25.5" x14ac:dyDescent="0.2">
      <c r="A244" s="58" t="s">
        <v>1407</v>
      </c>
      <c r="B244" s="34" t="s">
        <v>217</v>
      </c>
      <c r="C244" s="51">
        <v>12494.214286</v>
      </c>
      <c r="D244" s="43" t="str">
        <f t="shared" si="37"/>
        <v>N/A</v>
      </c>
      <c r="E244" s="51">
        <v>15275.653464999999</v>
      </c>
      <c r="F244" s="43" t="str">
        <f t="shared" si="38"/>
        <v>N/A</v>
      </c>
      <c r="G244" s="51">
        <v>13786.495575000001</v>
      </c>
      <c r="H244" s="43" t="str">
        <f t="shared" si="39"/>
        <v>N/A</v>
      </c>
      <c r="I244" s="12">
        <v>22.26</v>
      </c>
      <c r="J244" s="12">
        <v>-9.75</v>
      </c>
      <c r="K244" s="44" t="s">
        <v>732</v>
      </c>
      <c r="L244" s="9" t="str">
        <f t="shared" si="40"/>
        <v>Yes</v>
      </c>
    </row>
    <row r="245" spans="1:12" ht="25.5" x14ac:dyDescent="0.2">
      <c r="A245" s="58" t="s">
        <v>1408</v>
      </c>
      <c r="B245" s="34" t="s">
        <v>217</v>
      </c>
      <c r="C245" s="51">
        <v>19183.646144999999</v>
      </c>
      <c r="D245" s="43" t="str">
        <f t="shared" si="37"/>
        <v>N/A</v>
      </c>
      <c r="E245" s="51">
        <v>21830.072575999999</v>
      </c>
      <c r="F245" s="43" t="str">
        <f t="shared" si="38"/>
        <v>N/A</v>
      </c>
      <c r="G245" s="51">
        <v>19516.166492</v>
      </c>
      <c r="H245" s="43" t="str">
        <f t="shared" si="39"/>
        <v>N/A</v>
      </c>
      <c r="I245" s="12">
        <v>13.8</v>
      </c>
      <c r="J245" s="12">
        <v>-10.6</v>
      </c>
      <c r="K245" s="44" t="s">
        <v>732</v>
      </c>
      <c r="L245" s="9" t="str">
        <f t="shared" si="40"/>
        <v>Yes</v>
      </c>
    </row>
    <row r="246" spans="1:12" ht="25.5" x14ac:dyDescent="0.2">
      <c r="A246" s="58" t="s">
        <v>1409</v>
      </c>
      <c r="B246" s="34" t="s">
        <v>217</v>
      </c>
      <c r="C246" s="51">
        <v>2896.1134363000001</v>
      </c>
      <c r="D246" s="43" t="str">
        <f t="shared" si="37"/>
        <v>N/A</v>
      </c>
      <c r="E246" s="51">
        <v>3608.3055952</v>
      </c>
      <c r="F246" s="43" t="str">
        <f t="shared" si="38"/>
        <v>N/A</v>
      </c>
      <c r="G246" s="51">
        <v>3560.5074933999999</v>
      </c>
      <c r="H246" s="43" t="str">
        <f t="shared" si="39"/>
        <v>N/A</v>
      </c>
      <c r="I246" s="12">
        <v>24.59</v>
      </c>
      <c r="J246" s="12">
        <v>-1.32</v>
      </c>
      <c r="K246" s="44" t="s">
        <v>732</v>
      </c>
      <c r="L246" s="9" t="str">
        <f t="shared" si="40"/>
        <v>Yes</v>
      </c>
    </row>
    <row r="247" spans="1:12" ht="25.5" x14ac:dyDescent="0.2">
      <c r="A247" s="58" t="s">
        <v>1410</v>
      </c>
      <c r="B247" s="34" t="s">
        <v>217</v>
      </c>
      <c r="C247" s="51">
        <v>1385.7601245999999</v>
      </c>
      <c r="D247" s="43" t="str">
        <f t="shared" si="37"/>
        <v>N/A</v>
      </c>
      <c r="E247" s="51">
        <v>1795.2103004000001</v>
      </c>
      <c r="F247" s="43" t="str">
        <f t="shared" si="38"/>
        <v>N/A</v>
      </c>
      <c r="G247" s="51">
        <v>1972.9923372000001</v>
      </c>
      <c r="H247" s="43" t="str">
        <f t="shared" si="39"/>
        <v>N/A</v>
      </c>
      <c r="I247" s="12">
        <v>29.55</v>
      </c>
      <c r="J247" s="12">
        <v>9.9030000000000005</v>
      </c>
      <c r="K247" s="44" t="s">
        <v>732</v>
      </c>
      <c r="L247" s="9" t="str">
        <f t="shared" si="40"/>
        <v>Yes</v>
      </c>
    </row>
    <row r="248" spans="1:12" ht="25.5" x14ac:dyDescent="0.2">
      <c r="A248" s="58" t="s">
        <v>1411</v>
      </c>
      <c r="B248" s="34" t="s">
        <v>217</v>
      </c>
      <c r="C248" s="43">
        <v>1.464755816</v>
      </c>
      <c r="D248" s="43" t="str">
        <f t="shared" si="37"/>
        <v>N/A</v>
      </c>
      <c r="E248" s="43">
        <v>1.7297313181</v>
      </c>
      <c r="F248" s="43" t="str">
        <f t="shared" si="38"/>
        <v>N/A</v>
      </c>
      <c r="G248" s="43">
        <v>2.1283150091</v>
      </c>
      <c r="H248" s="43" t="str">
        <f t="shared" si="39"/>
        <v>N/A</v>
      </c>
      <c r="I248" s="12">
        <v>18.09</v>
      </c>
      <c r="J248" s="12">
        <v>23.04</v>
      </c>
      <c r="K248" s="44" t="s">
        <v>732</v>
      </c>
      <c r="L248" s="9" t="str">
        <f t="shared" si="40"/>
        <v>Yes</v>
      </c>
    </row>
    <row r="249" spans="1:12" ht="25.5" x14ac:dyDescent="0.2">
      <c r="A249" s="58" t="s">
        <v>1412</v>
      </c>
      <c r="B249" s="34" t="s">
        <v>217</v>
      </c>
      <c r="C249" s="43">
        <v>3.6606624056000001</v>
      </c>
      <c r="D249" s="43" t="str">
        <f t="shared" si="37"/>
        <v>N/A</v>
      </c>
      <c r="E249" s="43">
        <v>4.0791599353999999</v>
      </c>
      <c r="F249" s="43" t="str">
        <f t="shared" si="38"/>
        <v>N/A</v>
      </c>
      <c r="G249" s="43">
        <v>5.1433773327000001</v>
      </c>
      <c r="H249" s="43" t="str">
        <f t="shared" si="39"/>
        <v>N/A</v>
      </c>
      <c r="I249" s="12">
        <v>11.43</v>
      </c>
      <c r="J249" s="12">
        <v>26.09</v>
      </c>
      <c r="K249" s="44" t="s">
        <v>732</v>
      </c>
      <c r="L249" s="9" t="str">
        <f t="shared" si="40"/>
        <v>Yes</v>
      </c>
    </row>
    <row r="250" spans="1:12" ht="25.5" x14ac:dyDescent="0.2">
      <c r="A250" s="58" t="s">
        <v>1413</v>
      </c>
      <c r="B250" s="34" t="s">
        <v>217</v>
      </c>
      <c r="C250" s="43">
        <v>6.7060887148999999</v>
      </c>
      <c r="D250" s="43" t="str">
        <f t="shared" si="37"/>
        <v>N/A</v>
      </c>
      <c r="E250" s="43">
        <v>7.2163989553999999</v>
      </c>
      <c r="F250" s="43" t="str">
        <f t="shared" si="38"/>
        <v>N/A</v>
      </c>
      <c r="G250" s="43">
        <v>7.8528738161999998</v>
      </c>
      <c r="H250" s="43" t="str">
        <f t="shared" si="39"/>
        <v>N/A</v>
      </c>
      <c r="I250" s="12">
        <v>7.61</v>
      </c>
      <c r="J250" s="12">
        <v>8.82</v>
      </c>
      <c r="K250" s="44" t="s">
        <v>732</v>
      </c>
      <c r="L250" s="9" t="str">
        <f t="shared" si="40"/>
        <v>Yes</v>
      </c>
    </row>
    <row r="251" spans="1:12" ht="25.5" x14ac:dyDescent="0.2">
      <c r="A251" s="58" t="s">
        <v>1414</v>
      </c>
      <c r="B251" s="34" t="s">
        <v>217</v>
      </c>
      <c r="C251" s="43">
        <v>0.73014485799999995</v>
      </c>
      <c r="D251" s="43" t="str">
        <f t="shared" si="37"/>
        <v>N/A</v>
      </c>
      <c r="E251" s="43">
        <v>0.96397942150000004</v>
      </c>
      <c r="F251" s="43" t="str">
        <f t="shared" si="38"/>
        <v>N/A</v>
      </c>
      <c r="G251" s="43">
        <v>1.3610729665000001</v>
      </c>
      <c r="H251" s="43" t="str">
        <f t="shared" si="39"/>
        <v>N/A</v>
      </c>
      <c r="I251" s="12">
        <v>32.03</v>
      </c>
      <c r="J251" s="12">
        <v>41.19</v>
      </c>
      <c r="K251" s="44" t="s">
        <v>732</v>
      </c>
      <c r="L251" s="9" t="str">
        <f t="shared" si="40"/>
        <v>No</v>
      </c>
    </row>
    <row r="252" spans="1:12" ht="25.5" x14ac:dyDescent="0.2">
      <c r="A252" s="58" t="s">
        <v>1415</v>
      </c>
      <c r="B252" s="34" t="s">
        <v>217</v>
      </c>
      <c r="C252" s="43">
        <v>0.22443001069999999</v>
      </c>
      <c r="D252" s="43" t="str">
        <f t="shared" si="37"/>
        <v>N/A</v>
      </c>
      <c r="E252" s="43">
        <v>0.30680097439999998</v>
      </c>
      <c r="F252" s="43" t="str">
        <f t="shared" si="38"/>
        <v>N/A</v>
      </c>
      <c r="G252" s="43">
        <v>0.4875800958</v>
      </c>
      <c r="H252" s="43" t="str">
        <f t="shared" si="39"/>
        <v>N/A</v>
      </c>
      <c r="I252" s="12">
        <v>36.700000000000003</v>
      </c>
      <c r="J252" s="12">
        <v>58.92</v>
      </c>
      <c r="K252" s="44" t="s">
        <v>732</v>
      </c>
      <c r="L252" s="9" t="str">
        <f t="shared" si="40"/>
        <v>No</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109752</v>
      </c>
      <c r="D6" s="43" t="str">
        <f t="shared" ref="D6:D37" si="0">IF($B6="N/A","N/A",IF(C6&gt;10,"No",IF(C6&lt;-10,"No","Yes")))</f>
        <v>N/A</v>
      </c>
      <c r="E6" s="35">
        <v>111519</v>
      </c>
      <c r="F6" s="43" t="str">
        <f t="shared" ref="F6:F37" si="1">IF($B6="N/A","N/A",IF(E6&gt;10,"No",IF(E6&lt;-10,"No","Yes")))</f>
        <v>N/A</v>
      </c>
      <c r="G6" s="35">
        <v>113655</v>
      </c>
      <c r="H6" s="43" t="str">
        <f t="shared" ref="H6:H37" si="2">IF($B6="N/A","N/A",IF(G6&gt;10,"No",IF(G6&lt;-10,"No","Yes")))</f>
        <v>N/A</v>
      </c>
      <c r="I6" s="12">
        <v>1.61</v>
      </c>
      <c r="J6" s="12">
        <v>1.915</v>
      </c>
      <c r="K6" s="44" t="s">
        <v>732</v>
      </c>
      <c r="L6" s="9" t="str">
        <f t="shared" ref="L6:L39" si="3">IF(J6="Div by 0", "N/A", IF(K6="N/A","N/A", IF(J6&gt;VALUE(MID(K6,1,2)), "No", IF(J6&lt;-1*VALUE(MID(K6,1,2)), "No", "Yes"))))</f>
        <v>Yes</v>
      </c>
    </row>
    <row r="7" spans="1:12" x14ac:dyDescent="0.2">
      <c r="A7" s="45" t="s">
        <v>6</v>
      </c>
      <c r="B7" s="34" t="s">
        <v>217</v>
      </c>
      <c r="C7" s="35">
        <v>100757</v>
      </c>
      <c r="D7" s="43" t="str">
        <f t="shared" si="0"/>
        <v>N/A</v>
      </c>
      <c r="E7" s="35">
        <v>103027</v>
      </c>
      <c r="F7" s="43" t="str">
        <f t="shared" si="1"/>
        <v>N/A</v>
      </c>
      <c r="G7" s="35">
        <v>104854</v>
      </c>
      <c r="H7" s="43" t="str">
        <f t="shared" si="2"/>
        <v>N/A</v>
      </c>
      <c r="I7" s="12">
        <v>2.2530000000000001</v>
      </c>
      <c r="J7" s="12">
        <v>1.7729999999999999</v>
      </c>
      <c r="K7" s="44" t="s">
        <v>732</v>
      </c>
      <c r="L7" s="9" t="str">
        <f t="shared" si="3"/>
        <v>Yes</v>
      </c>
    </row>
    <row r="8" spans="1:12" x14ac:dyDescent="0.2">
      <c r="A8" s="45" t="s">
        <v>364</v>
      </c>
      <c r="B8" s="34" t="s">
        <v>217</v>
      </c>
      <c r="C8" s="35" t="s">
        <v>217</v>
      </c>
      <c r="D8" s="43" t="str">
        <f t="shared" si="0"/>
        <v>N/A</v>
      </c>
      <c r="E8" s="35" t="s">
        <v>217</v>
      </c>
      <c r="F8" s="43" t="str">
        <f t="shared" si="1"/>
        <v>N/A</v>
      </c>
      <c r="G8" s="8">
        <v>92.256389952000006</v>
      </c>
      <c r="H8" s="43" t="str">
        <f t="shared" si="2"/>
        <v>N/A</v>
      </c>
      <c r="I8" s="12" t="s">
        <v>217</v>
      </c>
      <c r="J8" s="12" t="s">
        <v>217</v>
      </c>
      <c r="K8" s="44" t="s">
        <v>732</v>
      </c>
      <c r="L8" s="9" t="str">
        <f t="shared" si="3"/>
        <v>No</v>
      </c>
    </row>
    <row r="9" spans="1:12" x14ac:dyDescent="0.2">
      <c r="A9" s="4" t="s">
        <v>88</v>
      </c>
      <c r="B9" s="47" t="s">
        <v>217</v>
      </c>
      <c r="C9" s="1">
        <v>100700.87</v>
      </c>
      <c r="D9" s="11" t="str">
        <f t="shared" si="0"/>
        <v>N/A</v>
      </c>
      <c r="E9" s="1">
        <v>102363.69</v>
      </c>
      <c r="F9" s="11" t="str">
        <f t="shared" si="1"/>
        <v>N/A</v>
      </c>
      <c r="G9" s="1">
        <v>104327.03999999999</v>
      </c>
      <c r="H9" s="11" t="str">
        <f t="shared" si="2"/>
        <v>N/A</v>
      </c>
      <c r="I9" s="12">
        <v>1.651</v>
      </c>
      <c r="J9" s="12">
        <v>1.9179999999999999</v>
      </c>
      <c r="K9" s="47" t="s">
        <v>732</v>
      </c>
      <c r="L9" s="9" t="str">
        <f t="shared" si="3"/>
        <v>Yes</v>
      </c>
    </row>
    <row r="10" spans="1:12" x14ac:dyDescent="0.2">
      <c r="A10" s="4" t="s">
        <v>1416</v>
      </c>
      <c r="B10" s="34" t="s">
        <v>217</v>
      </c>
      <c r="C10" s="8">
        <v>0.70431518329999998</v>
      </c>
      <c r="D10" s="43" t="str">
        <f t="shared" si="0"/>
        <v>N/A</v>
      </c>
      <c r="E10" s="8">
        <v>1.479568504</v>
      </c>
      <c r="F10" s="43" t="str">
        <f t="shared" si="1"/>
        <v>N/A</v>
      </c>
      <c r="G10" s="8">
        <v>0.94056574719999997</v>
      </c>
      <c r="H10" s="43" t="str">
        <f t="shared" si="2"/>
        <v>N/A</v>
      </c>
      <c r="I10" s="12">
        <v>110.1</v>
      </c>
      <c r="J10" s="12">
        <v>-36.4</v>
      </c>
      <c r="K10" s="44" t="s">
        <v>732</v>
      </c>
      <c r="L10" s="9" t="str">
        <f t="shared" si="3"/>
        <v>No</v>
      </c>
    </row>
    <row r="11" spans="1:12" x14ac:dyDescent="0.2">
      <c r="A11" s="4" t="s">
        <v>1417</v>
      </c>
      <c r="B11" s="34" t="s">
        <v>217</v>
      </c>
      <c r="C11" s="8">
        <v>1.9926743931999999</v>
      </c>
      <c r="D11" s="43" t="str">
        <f t="shared" si="0"/>
        <v>N/A</v>
      </c>
      <c r="E11" s="8">
        <v>1.8866740197</v>
      </c>
      <c r="F11" s="43" t="str">
        <f t="shared" si="1"/>
        <v>N/A</v>
      </c>
      <c r="G11" s="8">
        <v>1.9532796620999999</v>
      </c>
      <c r="H11" s="43" t="str">
        <f t="shared" si="2"/>
        <v>N/A</v>
      </c>
      <c r="I11" s="12">
        <v>-5.32</v>
      </c>
      <c r="J11" s="12">
        <v>3.53</v>
      </c>
      <c r="K11" s="44" t="s">
        <v>732</v>
      </c>
      <c r="L11" s="9" t="str">
        <f t="shared" si="3"/>
        <v>Yes</v>
      </c>
    </row>
    <row r="12" spans="1:12" x14ac:dyDescent="0.2">
      <c r="A12" s="4" t="s">
        <v>1418</v>
      </c>
      <c r="B12" s="34" t="s">
        <v>217</v>
      </c>
      <c r="C12" s="8">
        <v>76.929805379000001</v>
      </c>
      <c r="D12" s="43" t="str">
        <f t="shared" si="0"/>
        <v>N/A</v>
      </c>
      <c r="E12" s="8">
        <v>76.073135519999994</v>
      </c>
      <c r="F12" s="43" t="str">
        <f t="shared" si="1"/>
        <v>N/A</v>
      </c>
      <c r="G12" s="8">
        <v>75.425630197000004</v>
      </c>
      <c r="H12" s="43" t="str">
        <f t="shared" si="2"/>
        <v>N/A</v>
      </c>
      <c r="I12" s="12">
        <v>-1.1100000000000001</v>
      </c>
      <c r="J12" s="12">
        <v>-0.85099999999999998</v>
      </c>
      <c r="K12" s="44" t="s">
        <v>732</v>
      </c>
      <c r="L12" s="9" t="str">
        <f t="shared" si="3"/>
        <v>Yes</v>
      </c>
    </row>
    <row r="13" spans="1:12" x14ac:dyDescent="0.2">
      <c r="A13" s="4" t="s">
        <v>1419</v>
      </c>
      <c r="B13" s="34" t="s">
        <v>217</v>
      </c>
      <c r="C13" s="8">
        <v>0.68700342589999996</v>
      </c>
      <c r="D13" s="43" t="str">
        <f t="shared" si="0"/>
        <v>N/A</v>
      </c>
      <c r="E13" s="8">
        <v>0.68060151179999995</v>
      </c>
      <c r="F13" s="43" t="str">
        <f t="shared" si="1"/>
        <v>N/A</v>
      </c>
      <c r="G13" s="8">
        <v>0.68804716030000002</v>
      </c>
      <c r="H13" s="43" t="str">
        <f t="shared" si="2"/>
        <v>N/A</v>
      </c>
      <c r="I13" s="12">
        <v>-0.93200000000000005</v>
      </c>
      <c r="J13" s="12">
        <v>1.0940000000000001</v>
      </c>
      <c r="K13" s="44" t="s">
        <v>732</v>
      </c>
      <c r="L13" s="9" t="str">
        <f t="shared" si="3"/>
        <v>Yes</v>
      </c>
    </row>
    <row r="14" spans="1:12" x14ac:dyDescent="0.2">
      <c r="A14" s="4" t="s">
        <v>1420</v>
      </c>
      <c r="B14" s="34" t="s">
        <v>217</v>
      </c>
      <c r="C14" s="8">
        <v>4.6787302282000001</v>
      </c>
      <c r="D14" s="43" t="str">
        <f t="shared" si="0"/>
        <v>N/A</v>
      </c>
      <c r="E14" s="8">
        <v>4.6628825580999997</v>
      </c>
      <c r="F14" s="43" t="str">
        <f t="shared" si="1"/>
        <v>N/A</v>
      </c>
      <c r="G14" s="8">
        <v>4.6702740751</v>
      </c>
      <c r="H14" s="43" t="str">
        <f t="shared" si="2"/>
        <v>N/A</v>
      </c>
      <c r="I14" s="12">
        <v>-0.33900000000000002</v>
      </c>
      <c r="J14" s="12">
        <v>0.1585</v>
      </c>
      <c r="K14" s="44" t="s">
        <v>732</v>
      </c>
      <c r="L14" s="9" t="str">
        <f t="shared" si="3"/>
        <v>Yes</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0.32163422990000001</v>
      </c>
      <c r="D16" s="43" t="str">
        <f t="shared" si="0"/>
        <v>N/A</v>
      </c>
      <c r="E16" s="8">
        <v>0.43759359390000002</v>
      </c>
      <c r="F16" s="43" t="str">
        <f t="shared" si="1"/>
        <v>N/A</v>
      </c>
      <c r="G16" s="8">
        <v>0.43288900619999998</v>
      </c>
      <c r="H16" s="43" t="str">
        <f t="shared" si="2"/>
        <v>N/A</v>
      </c>
      <c r="I16" s="12">
        <v>36.049999999999997</v>
      </c>
      <c r="J16" s="12">
        <v>-1.08</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14.68583716</v>
      </c>
      <c r="D18" s="43" t="str">
        <f t="shared" si="0"/>
        <v>N/A</v>
      </c>
      <c r="E18" s="8">
        <v>14.779544293000001</v>
      </c>
      <c r="F18" s="43" t="str">
        <f t="shared" si="1"/>
        <v>N/A</v>
      </c>
      <c r="G18" s="8">
        <v>15.889314152000001</v>
      </c>
      <c r="H18" s="43" t="str">
        <f t="shared" si="2"/>
        <v>N/A</v>
      </c>
      <c r="I18" s="12">
        <v>0.6381</v>
      </c>
      <c r="J18" s="12">
        <v>7.5090000000000003</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96.998687950999994</v>
      </c>
      <c r="D20" s="43" t="str">
        <f t="shared" si="0"/>
        <v>N/A</v>
      </c>
      <c r="E20" s="8">
        <v>96.995130875000001</v>
      </c>
      <c r="F20" s="43" t="str">
        <f t="shared" si="1"/>
        <v>N/A</v>
      </c>
      <c r="G20" s="8">
        <v>96.925784171000004</v>
      </c>
      <c r="H20" s="43" t="str">
        <f t="shared" si="2"/>
        <v>N/A</v>
      </c>
      <c r="I20" s="12">
        <v>-4.0000000000000001E-3</v>
      </c>
      <c r="J20" s="12">
        <v>-7.0999999999999994E-2</v>
      </c>
      <c r="K20" s="44" t="s">
        <v>732</v>
      </c>
      <c r="L20" s="9" t="str">
        <f t="shared" si="3"/>
        <v>Yes</v>
      </c>
    </row>
    <row r="21" spans="1:12" x14ac:dyDescent="0.2">
      <c r="A21" s="2" t="s">
        <v>969</v>
      </c>
      <c r="B21" s="34" t="s">
        <v>217</v>
      </c>
      <c r="C21" s="8">
        <v>3.001312049</v>
      </c>
      <c r="D21" s="43" t="str">
        <f t="shared" si="0"/>
        <v>N/A</v>
      </c>
      <c r="E21" s="8">
        <v>3.0048691254</v>
      </c>
      <c r="F21" s="43" t="str">
        <f t="shared" si="1"/>
        <v>N/A</v>
      </c>
      <c r="G21" s="8">
        <v>3.0742158285999999</v>
      </c>
      <c r="H21" s="43" t="str">
        <f t="shared" si="2"/>
        <v>N/A</v>
      </c>
      <c r="I21" s="12">
        <v>0.11849999999999999</v>
      </c>
      <c r="J21" s="12">
        <v>2.3079999999999998</v>
      </c>
      <c r="K21" s="44" t="s">
        <v>732</v>
      </c>
      <c r="L21" s="9" t="str">
        <f t="shared" si="3"/>
        <v>Yes</v>
      </c>
    </row>
    <row r="22" spans="1:12" x14ac:dyDescent="0.2">
      <c r="A22" s="3" t="s">
        <v>1728</v>
      </c>
      <c r="B22" s="34" t="s">
        <v>217</v>
      </c>
      <c r="C22" s="35">
        <v>61535</v>
      </c>
      <c r="D22" s="43" t="str">
        <f t="shared" si="0"/>
        <v>N/A</v>
      </c>
      <c r="E22" s="35">
        <v>61836</v>
      </c>
      <c r="F22" s="43" t="str">
        <f t="shared" si="1"/>
        <v>N/A</v>
      </c>
      <c r="G22" s="35">
        <v>62247</v>
      </c>
      <c r="H22" s="43" t="str">
        <f t="shared" si="2"/>
        <v>N/A</v>
      </c>
      <c r="I22" s="12">
        <v>0.48920000000000002</v>
      </c>
      <c r="J22" s="12">
        <v>0.66469999999999996</v>
      </c>
      <c r="K22" s="44" t="s">
        <v>732</v>
      </c>
      <c r="L22" s="9" t="str">
        <f t="shared" si="3"/>
        <v>Yes</v>
      </c>
    </row>
    <row r="23" spans="1:12" x14ac:dyDescent="0.2">
      <c r="A23" s="3" t="s">
        <v>984</v>
      </c>
      <c r="B23" s="34" t="s">
        <v>217</v>
      </c>
      <c r="C23" s="35">
        <v>33579</v>
      </c>
      <c r="D23" s="43" t="str">
        <f t="shared" si="0"/>
        <v>N/A</v>
      </c>
      <c r="E23" s="35">
        <v>33389</v>
      </c>
      <c r="F23" s="43" t="str">
        <f t="shared" si="1"/>
        <v>N/A</v>
      </c>
      <c r="G23" s="35">
        <v>33222</v>
      </c>
      <c r="H23" s="43" t="str">
        <f t="shared" si="2"/>
        <v>N/A</v>
      </c>
      <c r="I23" s="12">
        <v>-0.56599999999999995</v>
      </c>
      <c r="J23" s="12">
        <v>-0.5</v>
      </c>
      <c r="K23" s="44" t="s">
        <v>732</v>
      </c>
      <c r="L23" s="9" t="str">
        <f t="shared" si="3"/>
        <v>Yes</v>
      </c>
    </row>
    <row r="24" spans="1:12" x14ac:dyDescent="0.2">
      <c r="A24" s="3" t="s">
        <v>985</v>
      </c>
      <c r="B24" s="34" t="s">
        <v>217</v>
      </c>
      <c r="C24" s="35">
        <v>1276</v>
      </c>
      <c r="D24" s="43" t="str">
        <f t="shared" si="0"/>
        <v>N/A</v>
      </c>
      <c r="E24" s="35">
        <v>1355</v>
      </c>
      <c r="F24" s="43" t="str">
        <f t="shared" si="1"/>
        <v>N/A</v>
      </c>
      <c r="G24" s="35">
        <v>1379</v>
      </c>
      <c r="H24" s="43" t="str">
        <f t="shared" si="2"/>
        <v>N/A</v>
      </c>
      <c r="I24" s="12">
        <v>6.1909999999999998</v>
      </c>
      <c r="J24" s="12">
        <v>1.7709999999999999</v>
      </c>
      <c r="K24" s="44" t="s">
        <v>732</v>
      </c>
      <c r="L24" s="9" t="str">
        <f t="shared" si="3"/>
        <v>Yes</v>
      </c>
    </row>
    <row r="25" spans="1:12" x14ac:dyDescent="0.2">
      <c r="A25" s="3" t="s">
        <v>986</v>
      </c>
      <c r="B25" s="34" t="s">
        <v>217</v>
      </c>
      <c r="C25" s="35">
        <v>1144</v>
      </c>
      <c r="D25" s="43" t="str">
        <f t="shared" si="0"/>
        <v>N/A</v>
      </c>
      <c r="E25" s="35">
        <v>1155</v>
      </c>
      <c r="F25" s="43" t="str">
        <f t="shared" si="1"/>
        <v>N/A</v>
      </c>
      <c r="G25" s="35">
        <v>1188</v>
      </c>
      <c r="H25" s="43" t="str">
        <f t="shared" si="2"/>
        <v>N/A</v>
      </c>
      <c r="I25" s="12">
        <v>0.96150000000000002</v>
      </c>
      <c r="J25" s="12">
        <v>2.8570000000000002</v>
      </c>
      <c r="K25" s="44" t="s">
        <v>732</v>
      </c>
      <c r="L25" s="9" t="str">
        <f t="shared" si="3"/>
        <v>Yes</v>
      </c>
    </row>
    <row r="26" spans="1:12" x14ac:dyDescent="0.2">
      <c r="A26" s="3" t="s">
        <v>987</v>
      </c>
      <c r="B26" s="34" t="s">
        <v>217</v>
      </c>
      <c r="C26" s="35">
        <v>25536</v>
      </c>
      <c r="D26" s="43" t="str">
        <f t="shared" si="0"/>
        <v>N/A</v>
      </c>
      <c r="E26" s="35">
        <v>25937</v>
      </c>
      <c r="F26" s="43" t="str">
        <f t="shared" si="1"/>
        <v>N/A</v>
      </c>
      <c r="G26" s="35">
        <v>26458</v>
      </c>
      <c r="H26" s="43" t="str">
        <f t="shared" si="2"/>
        <v>N/A</v>
      </c>
      <c r="I26" s="12">
        <v>1.57</v>
      </c>
      <c r="J26" s="12">
        <v>2.0089999999999999</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47601</v>
      </c>
      <c r="D28" s="43" t="str">
        <f t="shared" si="0"/>
        <v>N/A</v>
      </c>
      <c r="E28" s="35">
        <v>49132</v>
      </c>
      <c r="F28" s="43" t="str">
        <f t="shared" si="1"/>
        <v>N/A</v>
      </c>
      <c r="G28" s="35">
        <v>50928</v>
      </c>
      <c r="H28" s="43" t="str">
        <f t="shared" si="2"/>
        <v>N/A</v>
      </c>
      <c r="I28" s="12">
        <v>3.2160000000000002</v>
      </c>
      <c r="J28" s="12">
        <v>3.6549999999999998</v>
      </c>
      <c r="K28" s="44" t="s">
        <v>732</v>
      </c>
      <c r="L28" s="9" t="str">
        <f t="shared" si="3"/>
        <v>Yes</v>
      </c>
    </row>
    <row r="29" spans="1:12" x14ac:dyDescent="0.2">
      <c r="A29" s="3" t="s">
        <v>989</v>
      </c>
      <c r="B29" s="34" t="s">
        <v>217</v>
      </c>
      <c r="C29" s="35">
        <v>30218</v>
      </c>
      <c r="D29" s="43" t="str">
        <f t="shared" si="0"/>
        <v>N/A</v>
      </c>
      <c r="E29" s="35">
        <v>30673</v>
      </c>
      <c r="F29" s="43" t="str">
        <f t="shared" si="1"/>
        <v>N/A</v>
      </c>
      <c r="G29" s="35">
        <v>31431</v>
      </c>
      <c r="H29" s="43" t="str">
        <f t="shared" si="2"/>
        <v>N/A</v>
      </c>
      <c r="I29" s="12">
        <v>1.506</v>
      </c>
      <c r="J29" s="12">
        <v>2.4710000000000001</v>
      </c>
      <c r="K29" s="44" t="s">
        <v>732</v>
      </c>
      <c r="L29" s="9" t="str">
        <f t="shared" si="3"/>
        <v>Yes</v>
      </c>
    </row>
    <row r="30" spans="1:12" x14ac:dyDescent="0.2">
      <c r="A30" s="3" t="s">
        <v>990</v>
      </c>
      <c r="B30" s="34" t="s">
        <v>217</v>
      </c>
      <c r="C30" s="35">
        <v>280</v>
      </c>
      <c r="D30" s="43" t="str">
        <f t="shared" si="0"/>
        <v>N/A</v>
      </c>
      <c r="E30" s="35">
        <v>322</v>
      </c>
      <c r="F30" s="43" t="str">
        <f t="shared" si="1"/>
        <v>N/A</v>
      </c>
      <c r="G30" s="35">
        <v>300</v>
      </c>
      <c r="H30" s="43" t="str">
        <f t="shared" si="2"/>
        <v>N/A</v>
      </c>
      <c r="I30" s="12">
        <v>15</v>
      </c>
      <c r="J30" s="12">
        <v>-6.83</v>
      </c>
      <c r="K30" s="44" t="s">
        <v>732</v>
      </c>
      <c r="L30" s="9" t="str">
        <f t="shared" si="3"/>
        <v>Yes</v>
      </c>
    </row>
    <row r="31" spans="1:12" x14ac:dyDescent="0.2">
      <c r="A31" s="3" t="s">
        <v>991</v>
      </c>
      <c r="B31" s="34" t="s">
        <v>217</v>
      </c>
      <c r="C31" s="35">
        <v>2195</v>
      </c>
      <c r="D31" s="43" t="str">
        <f t="shared" si="0"/>
        <v>N/A</v>
      </c>
      <c r="E31" s="35">
        <v>2179</v>
      </c>
      <c r="F31" s="43" t="str">
        <f t="shared" si="1"/>
        <v>N/A</v>
      </c>
      <c r="G31" s="35">
        <v>2295</v>
      </c>
      <c r="H31" s="43" t="str">
        <f t="shared" si="2"/>
        <v>N/A</v>
      </c>
      <c r="I31" s="12">
        <v>-0.72899999999999998</v>
      </c>
      <c r="J31" s="12">
        <v>5.3239999999999998</v>
      </c>
      <c r="K31" s="44" t="s">
        <v>732</v>
      </c>
      <c r="L31" s="9" t="str">
        <f t="shared" si="3"/>
        <v>Yes</v>
      </c>
    </row>
    <row r="32" spans="1:12" x14ac:dyDescent="0.2">
      <c r="A32" s="3" t="s">
        <v>992</v>
      </c>
      <c r="B32" s="34" t="s">
        <v>217</v>
      </c>
      <c r="C32" s="35">
        <v>14908</v>
      </c>
      <c r="D32" s="43" t="str">
        <f t="shared" si="0"/>
        <v>N/A</v>
      </c>
      <c r="E32" s="35">
        <v>15958</v>
      </c>
      <c r="F32" s="43" t="str">
        <f t="shared" si="1"/>
        <v>N/A</v>
      </c>
      <c r="G32" s="35">
        <v>16902</v>
      </c>
      <c r="H32" s="43" t="str">
        <f t="shared" si="2"/>
        <v>N/A</v>
      </c>
      <c r="I32" s="12">
        <v>7.0430000000000001</v>
      </c>
      <c r="J32" s="12">
        <v>5.9160000000000004</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1530050733</v>
      </c>
      <c r="D34" s="43" t="str">
        <f t="shared" si="0"/>
        <v>N/A</v>
      </c>
      <c r="E34" s="46">
        <v>1587643484</v>
      </c>
      <c r="F34" s="43" t="str">
        <f t="shared" si="1"/>
        <v>N/A</v>
      </c>
      <c r="G34" s="46">
        <v>1621777027</v>
      </c>
      <c r="H34" s="43" t="str">
        <f t="shared" si="2"/>
        <v>N/A</v>
      </c>
      <c r="I34" s="12">
        <v>3.7639999999999998</v>
      </c>
      <c r="J34" s="12">
        <v>2.15</v>
      </c>
      <c r="K34" s="44" t="s">
        <v>732</v>
      </c>
      <c r="L34" s="9" t="str">
        <f t="shared" si="3"/>
        <v>Yes</v>
      </c>
    </row>
    <row r="35" spans="1:12" x14ac:dyDescent="0.2">
      <c r="A35" s="45" t="s">
        <v>1426</v>
      </c>
      <c r="B35" s="34" t="s">
        <v>217</v>
      </c>
      <c r="C35" s="46">
        <v>13940.982696999999</v>
      </c>
      <c r="D35" s="43" t="str">
        <f t="shared" si="0"/>
        <v>N/A</v>
      </c>
      <c r="E35" s="46">
        <v>14236.529058</v>
      </c>
      <c r="F35" s="43" t="str">
        <f t="shared" si="1"/>
        <v>N/A</v>
      </c>
      <c r="G35" s="46">
        <v>14269.297672999999</v>
      </c>
      <c r="H35" s="43" t="str">
        <f t="shared" si="2"/>
        <v>N/A</v>
      </c>
      <c r="I35" s="12">
        <v>2.12</v>
      </c>
      <c r="J35" s="12">
        <v>0.23019999999999999</v>
      </c>
      <c r="K35" s="44" t="s">
        <v>732</v>
      </c>
      <c r="L35" s="9" t="str">
        <f t="shared" si="3"/>
        <v>Yes</v>
      </c>
    </row>
    <row r="36" spans="1:12" x14ac:dyDescent="0.2">
      <c r="A36" s="45" t="s">
        <v>1427</v>
      </c>
      <c r="B36" s="34" t="s">
        <v>217</v>
      </c>
      <c r="C36" s="46">
        <v>15185.552696000001</v>
      </c>
      <c r="D36" s="43" t="str">
        <f t="shared" si="0"/>
        <v>N/A</v>
      </c>
      <c r="E36" s="46">
        <v>15409.974899999999</v>
      </c>
      <c r="F36" s="43" t="str">
        <f t="shared" si="1"/>
        <v>N/A</v>
      </c>
      <c r="G36" s="46">
        <v>15467.001993</v>
      </c>
      <c r="H36" s="43" t="str">
        <f t="shared" si="2"/>
        <v>N/A</v>
      </c>
      <c r="I36" s="12">
        <v>1.478</v>
      </c>
      <c r="J36" s="12">
        <v>0.37009999999999998</v>
      </c>
      <c r="K36" s="44" t="s">
        <v>732</v>
      </c>
      <c r="L36" s="9" t="str">
        <f t="shared" si="3"/>
        <v>Yes</v>
      </c>
    </row>
    <row r="37" spans="1:12" x14ac:dyDescent="0.2">
      <c r="A37" s="4" t="s">
        <v>107</v>
      </c>
      <c r="B37" s="34" t="s">
        <v>217</v>
      </c>
      <c r="C37" s="46">
        <v>96933</v>
      </c>
      <c r="D37" s="43" t="str">
        <f t="shared" si="0"/>
        <v>N/A</v>
      </c>
      <c r="E37" s="46">
        <v>98604</v>
      </c>
      <c r="F37" s="43" t="str">
        <f t="shared" si="1"/>
        <v>N/A</v>
      </c>
      <c r="G37" s="46">
        <v>101697</v>
      </c>
      <c r="H37" s="43" t="str">
        <f t="shared" si="2"/>
        <v>N/A</v>
      </c>
      <c r="I37" s="12">
        <v>1.724</v>
      </c>
      <c r="J37" s="12">
        <v>3.137</v>
      </c>
      <c r="K37" s="44" t="s">
        <v>732</v>
      </c>
      <c r="L37" s="9" t="str">
        <f t="shared" si="3"/>
        <v>Yes</v>
      </c>
    </row>
    <row r="38" spans="1:12" x14ac:dyDescent="0.2">
      <c r="A38" s="45" t="s">
        <v>162</v>
      </c>
      <c r="B38" s="47" t="s">
        <v>221</v>
      </c>
      <c r="C38" s="1">
        <v>0</v>
      </c>
      <c r="D38" s="43" t="str">
        <f>IF($B38="N/A","N/A",IF(C38&gt;0,"No",IF(C38&lt;0,"No","Yes")))</f>
        <v>Yes</v>
      </c>
      <c r="E38" s="1">
        <v>0</v>
      </c>
      <c r="F38" s="43" t="str">
        <f>IF($B38="N/A","N/A",IF(E38&gt;0,"No",IF(E38&lt;0,"No","Yes")))</f>
        <v>Yes</v>
      </c>
      <c r="G38" s="1">
        <v>0</v>
      </c>
      <c r="H38" s="43" t="str">
        <f>IF($B38="N/A","N/A",IF(G38&gt;0,"No",IF(G38&lt;0,"No","Yes")))</f>
        <v>Yes</v>
      </c>
      <c r="I38" s="12" t="s">
        <v>1743</v>
      </c>
      <c r="J38" s="12" t="s">
        <v>1743</v>
      </c>
      <c r="K38" s="44" t="s">
        <v>732</v>
      </c>
      <c r="L38" s="9" t="str">
        <f t="shared" si="3"/>
        <v>N/A</v>
      </c>
    </row>
    <row r="39" spans="1:12" x14ac:dyDescent="0.2">
      <c r="A39" s="45" t="s">
        <v>160</v>
      </c>
      <c r="B39" s="34" t="s">
        <v>217</v>
      </c>
      <c r="C39" s="46">
        <v>0</v>
      </c>
      <c r="D39" s="43" t="str">
        <f t="shared" ref="D39:D40" si="4">IF($B39="N/A","N/A",IF(C39&gt;10,"No",IF(C39&lt;-10,"No","Yes")))</f>
        <v>N/A</v>
      </c>
      <c r="E39" s="46">
        <v>0</v>
      </c>
      <c r="F39" s="43" t="str">
        <f t="shared" ref="F39:F40" si="5">IF($B39="N/A","N/A",IF(E39&gt;10,"No",IF(E39&lt;-10,"No","Yes")))</f>
        <v>N/A</v>
      </c>
      <c r="G39" s="46">
        <v>0</v>
      </c>
      <c r="H39" s="43" t="str">
        <f t="shared" ref="H39:H40" si="6">IF($B39="N/A","N/A",IF(G39&gt;10,"No",IF(G39&lt;-10,"No","Yes")))</f>
        <v>N/A</v>
      </c>
      <c r="I39" s="12" t="s">
        <v>1743</v>
      </c>
      <c r="J39" s="12" t="s">
        <v>1743</v>
      </c>
      <c r="K39" s="44" t="s">
        <v>732</v>
      </c>
      <c r="L39" s="9" t="str">
        <f t="shared" si="3"/>
        <v>N/A</v>
      </c>
    </row>
    <row r="40" spans="1:12" x14ac:dyDescent="0.2">
      <c r="A40" s="45" t="s">
        <v>1290</v>
      </c>
      <c r="B40" s="34" t="s">
        <v>217</v>
      </c>
      <c r="C40" s="46" t="s">
        <v>1743</v>
      </c>
      <c r="D40" s="43" t="str">
        <f t="shared" si="4"/>
        <v>N/A</v>
      </c>
      <c r="E40" s="46" t="s">
        <v>1743</v>
      </c>
      <c r="F40" s="43" t="str">
        <f t="shared" si="5"/>
        <v>N/A</v>
      </c>
      <c r="G40" s="46" t="s">
        <v>1743</v>
      </c>
      <c r="H40" s="43" t="str">
        <f t="shared" si="6"/>
        <v>N/A</v>
      </c>
      <c r="I40" s="12" t="s">
        <v>1743</v>
      </c>
      <c r="J40" s="12" t="s">
        <v>1743</v>
      </c>
      <c r="K40" s="44" t="s">
        <v>732</v>
      </c>
      <c r="L40" s="9" t="str">
        <f>IF(J40="Div by 0", "N/A", IF(OR(J40="N/A",K40="N/A"),"N/A", IF(J40&gt;VALUE(MID(K40,1,2)), "No", IF(J40&lt;-1*VALUE(MID(K40,1,2)), "No", "Yes"))))</f>
        <v>N/A</v>
      </c>
    </row>
    <row r="41" spans="1:12" x14ac:dyDescent="0.2">
      <c r="A41" s="3" t="s">
        <v>1428</v>
      </c>
      <c r="B41" s="34" t="s">
        <v>217</v>
      </c>
      <c r="C41" s="46">
        <v>13955.016657</v>
      </c>
      <c r="D41" s="43" t="str">
        <f t="shared" ref="D41:D52" si="7">IF($B41="N/A","N/A",IF(C41&gt;10,"No",IF(C41&lt;-10,"No","Yes")))</f>
        <v>N/A</v>
      </c>
      <c r="E41" s="46">
        <v>14479.874491</v>
      </c>
      <c r="F41" s="43" t="str">
        <f t="shared" ref="F41:F52" si="8">IF($B41="N/A","N/A",IF(E41&gt;10,"No",IF(E41&lt;-10,"No","Yes")))</f>
        <v>N/A</v>
      </c>
      <c r="G41" s="46">
        <v>14668.788568</v>
      </c>
      <c r="H41" s="43" t="str">
        <f t="shared" ref="H41:H52" si="9">IF($B41="N/A","N/A",IF(G41&gt;10,"No",IF(G41&lt;-10,"No","Yes")))</f>
        <v>N/A</v>
      </c>
      <c r="I41" s="12">
        <v>3.7610000000000001</v>
      </c>
      <c r="J41" s="12">
        <v>1.3049999999999999</v>
      </c>
      <c r="K41" s="44" t="s">
        <v>732</v>
      </c>
      <c r="L41" s="9" t="str">
        <f t="shared" ref="L41:L52" si="10">IF(J41="Div by 0", "N/A", IF(K41="N/A","N/A", IF(J41&gt;VALUE(MID(K41,1,2)), "No", IF(J41&lt;-1*VALUE(MID(K41,1,2)), "No", "Yes"))))</f>
        <v>Yes</v>
      </c>
    </row>
    <row r="42" spans="1:12" x14ac:dyDescent="0.2">
      <c r="A42" s="3" t="s">
        <v>1429</v>
      </c>
      <c r="B42" s="34" t="s">
        <v>217</v>
      </c>
      <c r="C42" s="46">
        <v>5776.5216057999996</v>
      </c>
      <c r="D42" s="43" t="str">
        <f t="shared" si="7"/>
        <v>N/A</v>
      </c>
      <c r="E42" s="46">
        <v>6080.5003145000001</v>
      </c>
      <c r="F42" s="43" t="str">
        <f t="shared" si="8"/>
        <v>N/A</v>
      </c>
      <c r="G42" s="46">
        <v>6012.4968694999998</v>
      </c>
      <c r="H42" s="43" t="str">
        <f t="shared" si="9"/>
        <v>N/A</v>
      </c>
      <c r="I42" s="12">
        <v>5.2619999999999996</v>
      </c>
      <c r="J42" s="12">
        <v>-1.1200000000000001</v>
      </c>
      <c r="K42" s="44" t="s">
        <v>732</v>
      </c>
      <c r="L42" s="9" t="str">
        <f t="shared" si="10"/>
        <v>Yes</v>
      </c>
    </row>
    <row r="43" spans="1:12" x14ac:dyDescent="0.2">
      <c r="A43" s="3" t="s">
        <v>1430</v>
      </c>
      <c r="B43" s="34" t="s">
        <v>217</v>
      </c>
      <c r="C43" s="46">
        <v>15865.745298</v>
      </c>
      <c r="D43" s="43" t="str">
        <f t="shared" si="7"/>
        <v>N/A</v>
      </c>
      <c r="E43" s="46">
        <v>15528.750554</v>
      </c>
      <c r="F43" s="43" t="str">
        <f t="shared" si="8"/>
        <v>N/A</v>
      </c>
      <c r="G43" s="46">
        <v>17377.248006000002</v>
      </c>
      <c r="H43" s="43" t="str">
        <f t="shared" si="9"/>
        <v>N/A</v>
      </c>
      <c r="I43" s="12">
        <v>-2.12</v>
      </c>
      <c r="J43" s="12">
        <v>11.9</v>
      </c>
      <c r="K43" s="44" t="s">
        <v>732</v>
      </c>
      <c r="L43" s="9" t="str">
        <f t="shared" si="10"/>
        <v>Yes</v>
      </c>
    </row>
    <row r="44" spans="1:12" x14ac:dyDescent="0.2">
      <c r="A44" s="3" t="s">
        <v>1431</v>
      </c>
      <c r="B44" s="34" t="s">
        <v>217</v>
      </c>
      <c r="C44" s="46">
        <v>2430.2788461999999</v>
      </c>
      <c r="D44" s="43" t="str">
        <f t="shared" si="7"/>
        <v>N/A</v>
      </c>
      <c r="E44" s="46">
        <v>3241.6900433000001</v>
      </c>
      <c r="F44" s="43" t="str">
        <f t="shared" si="8"/>
        <v>N/A</v>
      </c>
      <c r="G44" s="46">
        <v>3141.2710437999999</v>
      </c>
      <c r="H44" s="43" t="str">
        <f t="shared" si="9"/>
        <v>N/A</v>
      </c>
      <c r="I44" s="12">
        <v>33.39</v>
      </c>
      <c r="J44" s="12">
        <v>-3.1</v>
      </c>
      <c r="K44" s="44" t="s">
        <v>732</v>
      </c>
      <c r="L44" s="9" t="str">
        <f t="shared" si="10"/>
        <v>Yes</v>
      </c>
    </row>
    <row r="45" spans="1:12" x14ac:dyDescent="0.2">
      <c r="A45" s="3" t="s">
        <v>1432</v>
      </c>
      <c r="B45" s="34" t="s">
        <v>217</v>
      </c>
      <c r="C45" s="46">
        <v>25130.294525000001</v>
      </c>
      <c r="D45" s="43" t="str">
        <f t="shared" si="7"/>
        <v>N/A</v>
      </c>
      <c r="E45" s="46">
        <v>25738.137987999999</v>
      </c>
      <c r="F45" s="43" t="str">
        <f t="shared" si="8"/>
        <v>N/A</v>
      </c>
      <c r="G45" s="46">
        <v>25914.500566999999</v>
      </c>
      <c r="H45" s="43" t="str">
        <f t="shared" si="9"/>
        <v>N/A</v>
      </c>
      <c r="I45" s="12">
        <v>2.419</v>
      </c>
      <c r="J45" s="12">
        <v>0.68520000000000003</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14041.562404</v>
      </c>
      <c r="D47" s="43" t="str">
        <f t="shared" si="7"/>
        <v>N/A</v>
      </c>
      <c r="E47" s="46">
        <v>14036.46027</v>
      </c>
      <c r="F47" s="43" t="str">
        <f t="shared" si="8"/>
        <v>N/A</v>
      </c>
      <c r="G47" s="46">
        <v>13876.869581000001</v>
      </c>
      <c r="H47" s="43" t="str">
        <f t="shared" si="9"/>
        <v>N/A</v>
      </c>
      <c r="I47" s="12">
        <v>-3.5999999999999997E-2</v>
      </c>
      <c r="J47" s="12">
        <v>-1.1399999999999999</v>
      </c>
      <c r="K47" s="44" t="s">
        <v>732</v>
      </c>
      <c r="L47" s="9" t="str">
        <f t="shared" si="10"/>
        <v>Yes</v>
      </c>
    </row>
    <row r="48" spans="1:12" x14ac:dyDescent="0.2">
      <c r="A48" s="3" t="s">
        <v>1435</v>
      </c>
      <c r="B48" s="47" t="s">
        <v>217</v>
      </c>
      <c r="C48" s="14">
        <v>6527.5262757</v>
      </c>
      <c r="D48" s="11" t="str">
        <f t="shared" si="7"/>
        <v>N/A</v>
      </c>
      <c r="E48" s="14">
        <v>6804.6462035000004</v>
      </c>
      <c r="F48" s="11" t="str">
        <f t="shared" si="8"/>
        <v>N/A</v>
      </c>
      <c r="G48" s="14">
        <v>6771.4858579000002</v>
      </c>
      <c r="H48" s="11" t="str">
        <f t="shared" si="9"/>
        <v>N/A</v>
      </c>
      <c r="I48" s="56">
        <v>4.2450000000000001</v>
      </c>
      <c r="J48" s="56">
        <v>-0.48699999999999999</v>
      </c>
      <c r="K48" s="47" t="s">
        <v>732</v>
      </c>
      <c r="L48" s="9" t="str">
        <f t="shared" si="10"/>
        <v>Yes</v>
      </c>
    </row>
    <row r="49" spans="1:12" ht="25.5" x14ac:dyDescent="0.2">
      <c r="A49" s="3" t="s">
        <v>1436</v>
      </c>
      <c r="B49" s="47" t="s">
        <v>217</v>
      </c>
      <c r="C49" s="14">
        <v>15051.178571</v>
      </c>
      <c r="D49" s="11" t="str">
        <f t="shared" si="7"/>
        <v>N/A</v>
      </c>
      <c r="E49" s="14">
        <v>13021.080744999999</v>
      </c>
      <c r="F49" s="11" t="str">
        <f t="shared" si="8"/>
        <v>N/A</v>
      </c>
      <c r="G49" s="14">
        <v>17735.663333</v>
      </c>
      <c r="H49" s="11" t="str">
        <f t="shared" si="9"/>
        <v>N/A</v>
      </c>
      <c r="I49" s="56">
        <v>-13.5</v>
      </c>
      <c r="J49" s="56">
        <v>36.21</v>
      </c>
      <c r="K49" s="47" t="s">
        <v>732</v>
      </c>
      <c r="L49" s="9" t="str">
        <f t="shared" si="10"/>
        <v>No</v>
      </c>
    </row>
    <row r="50" spans="1:12" x14ac:dyDescent="0.2">
      <c r="A50" s="3" t="s">
        <v>1437</v>
      </c>
      <c r="B50" s="47" t="s">
        <v>217</v>
      </c>
      <c r="C50" s="14">
        <v>3213.4765376</v>
      </c>
      <c r="D50" s="11" t="str">
        <f t="shared" si="7"/>
        <v>N/A</v>
      </c>
      <c r="E50" s="14">
        <v>4177.0940799</v>
      </c>
      <c r="F50" s="11" t="str">
        <f t="shared" si="8"/>
        <v>N/A</v>
      </c>
      <c r="G50" s="14">
        <v>3797.7067538000001</v>
      </c>
      <c r="H50" s="11" t="str">
        <f t="shared" si="9"/>
        <v>N/A</v>
      </c>
      <c r="I50" s="56">
        <v>29.99</v>
      </c>
      <c r="J50" s="56">
        <v>-9.08</v>
      </c>
      <c r="K50" s="47" t="s">
        <v>732</v>
      </c>
      <c r="L50" s="9" t="str">
        <f t="shared" si="10"/>
        <v>Yes</v>
      </c>
    </row>
    <row r="51" spans="1:12" x14ac:dyDescent="0.2">
      <c r="A51" s="3" t="s">
        <v>1438</v>
      </c>
      <c r="B51" s="47" t="s">
        <v>217</v>
      </c>
      <c r="C51" s="14">
        <v>30847.579286</v>
      </c>
      <c r="D51" s="11" t="str">
        <f t="shared" si="7"/>
        <v>N/A</v>
      </c>
      <c r="E51" s="14">
        <v>29303.532835999998</v>
      </c>
      <c r="F51" s="11" t="str">
        <f t="shared" si="8"/>
        <v>N/A</v>
      </c>
      <c r="G51" s="14">
        <v>28390.143532999999</v>
      </c>
      <c r="H51" s="11" t="str">
        <f t="shared" si="9"/>
        <v>N/A</v>
      </c>
      <c r="I51" s="56">
        <v>-5.01</v>
      </c>
      <c r="J51" s="56">
        <v>-3.12</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43682047</v>
      </c>
      <c r="D53" s="43" t="str">
        <f t="shared" ref="D53:D122" si="11">IF($B53="N/A","N/A",IF(C53&gt;10,"No",IF(C53&lt;-10,"No","Yes")))</f>
        <v>N/A</v>
      </c>
      <c r="E53" s="46">
        <v>45219719</v>
      </c>
      <c r="F53" s="43" t="str">
        <f t="shared" ref="F53:F122" si="12">IF($B53="N/A","N/A",IF(E53&gt;10,"No",IF(E53&lt;-10,"No","Yes")))</f>
        <v>N/A</v>
      </c>
      <c r="G53" s="46">
        <v>47496594</v>
      </c>
      <c r="H53" s="43" t="str">
        <f t="shared" ref="H53:H122" si="13">IF($B53="N/A","N/A",IF(G53&gt;10,"No",IF(G53&lt;-10,"No","Yes")))</f>
        <v>N/A</v>
      </c>
      <c r="I53" s="12">
        <v>3.52</v>
      </c>
      <c r="J53" s="12">
        <v>5.0350000000000001</v>
      </c>
      <c r="K53" s="44" t="s">
        <v>732</v>
      </c>
      <c r="L53" s="9" t="str">
        <f t="shared" ref="L53:L113" si="14">IF(J53="Div by 0", "N/A", IF(K53="N/A","N/A", IF(J53&gt;VALUE(MID(K53,1,2)), "No", IF(J53&lt;-1*VALUE(MID(K53,1,2)), "No", "Yes"))))</f>
        <v>Yes</v>
      </c>
    </row>
    <row r="54" spans="1:12" x14ac:dyDescent="0.2">
      <c r="A54" s="45" t="s">
        <v>598</v>
      </c>
      <c r="B54" s="34" t="s">
        <v>217</v>
      </c>
      <c r="C54" s="35">
        <v>26555</v>
      </c>
      <c r="D54" s="43" t="str">
        <f t="shared" si="11"/>
        <v>N/A</v>
      </c>
      <c r="E54" s="35">
        <v>25487</v>
      </c>
      <c r="F54" s="43" t="str">
        <f t="shared" si="12"/>
        <v>N/A</v>
      </c>
      <c r="G54" s="35">
        <v>24950</v>
      </c>
      <c r="H54" s="43" t="str">
        <f t="shared" si="13"/>
        <v>N/A</v>
      </c>
      <c r="I54" s="12">
        <v>-4.0199999999999996</v>
      </c>
      <c r="J54" s="12">
        <v>-2.11</v>
      </c>
      <c r="K54" s="44" t="s">
        <v>732</v>
      </c>
      <c r="L54" s="9" t="str">
        <f t="shared" si="14"/>
        <v>Yes</v>
      </c>
    </row>
    <row r="55" spans="1:12" x14ac:dyDescent="0.2">
      <c r="A55" s="45" t="s">
        <v>1440</v>
      </c>
      <c r="B55" s="34" t="s">
        <v>217</v>
      </c>
      <c r="C55" s="46">
        <v>1644.9650537</v>
      </c>
      <c r="D55" s="43" t="str">
        <f t="shared" si="11"/>
        <v>N/A</v>
      </c>
      <c r="E55" s="46">
        <v>1774.2268214999999</v>
      </c>
      <c r="F55" s="43" t="str">
        <f t="shared" si="12"/>
        <v>N/A</v>
      </c>
      <c r="G55" s="46">
        <v>1903.6711022</v>
      </c>
      <c r="H55" s="43" t="str">
        <f t="shared" si="13"/>
        <v>N/A</v>
      </c>
      <c r="I55" s="12">
        <v>7.8579999999999997</v>
      </c>
      <c r="J55" s="12">
        <v>7.2960000000000003</v>
      </c>
      <c r="K55" s="44" t="s">
        <v>732</v>
      </c>
      <c r="L55" s="9" t="str">
        <f t="shared" si="14"/>
        <v>Yes</v>
      </c>
    </row>
    <row r="56" spans="1:12" x14ac:dyDescent="0.2">
      <c r="A56" s="45" t="s">
        <v>1441</v>
      </c>
      <c r="B56" s="34" t="s">
        <v>217</v>
      </c>
      <c r="C56" s="35">
        <v>0.59499152700000002</v>
      </c>
      <c r="D56" s="43" t="str">
        <f t="shared" si="11"/>
        <v>N/A</v>
      </c>
      <c r="E56" s="35">
        <v>0.67756110960000004</v>
      </c>
      <c r="F56" s="43" t="str">
        <f t="shared" si="12"/>
        <v>N/A</v>
      </c>
      <c r="G56" s="35">
        <v>0.68897795589999999</v>
      </c>
      <c r="H56" s="43" t="str">
        <f t="shared" si="13"/>
        <v>N/A</v>
      </c>
      <c r="I56" s="12">
        <v>13.88</v>
      </c>
      <c r="J56" s="12">
        <v>1.6850000000000001</v>
      </c>
      <c r="K56" s="44" t="s">
        <v>732</v>
      </c>
      <c r="L56" s="9" t="str">
        <f t="shared" si="14"/>
        <v>Yes</v>
      </c>
    </row>
    <row r="57" spans="1:12" ht="25.5" x14ac:dyDescent="0.2">
      <c r="A57" s="45" t="s">
        <v>599</v>
      </c>
      <c r="B57" s="34" t="s">
        <v>217</v>
      </c>
      <c r="C57" s="46">
        <v>4884635</v>
      </c>
      <c r="D57" s="43" t="str">
        <f t="shared" si="11"/>
        <v>N/A</v>
      </c>
      <c r="E57" s="46">
        <v>5631846</v>
      </c>
      <c r="F57" s="43" t="str">
        <f t="shared" si="12"/>
        <v>N/A</v>
      </c>
      <c r="G57" s="46">
        <v>6096016</v>
      </c>
      <c r="H57" s="43" t="str">
        <f t="shared" si="13"/>
        <v>N/A</v>
      </c>
      <c r="I57" s="12">
        <v>15.3</v>
      </c>
      <c r="J57" s="12">
        <v>8.2420000000000009</v>
      </c>
      <c r="K57" s="44" t="s">
        <v>732</v>
      </c>
      <c r="L57" s="9" t="str">
        <f t="shared" si="14"/>
        <v>Yes</v>
      </c>
    </row>
    <row r="58" spans="1:12" x14ac:dyDescent="0.2">
      <c r="A58" s="45" t="s">
        <v>600</v>
      </c>
      <c r="B58" s="34" t="s">
        <v>217</v>
      </c>
      <c r="C58" s="35">
        <v>2613</v>
      </c>
      <c r="D58" s="43" t="str">
        <f t="shared" si="11"/>
        <v>N/A</v>
      </c>
      <c r="E58" s="35">
        <v>3345</v>
      </c>
      <c r="F58" s="43" t="str">
        <f t="shared" si="12"/>
        <v>N/A</v>
      </c>
      <c r="G58" s="35">
        <v>3251</v>
      </c>
      <c r="H58" s="43" t="str">
        <f t="shared" si="13"/>
        <v>N/A</v>
      </c>
      <c r="I58" s="12">
        <v>28.01</v>
      </c>
      <c r="J58" s="12">
        <v>-2.81</v>
      </c>
      <c r="K58" s="44" t="s">
        <v>732</v>
      </c>
      <c r="L58" s="9" t="str">
        <f t="shared" si="14"/>
        <v>Yes</v>
      </c>
    </row>
    <row r="59" spans="1:12" x14ac:dyDescent="0.2">
      <c r="A59" s="45" t="s">
        <v>1442</v>
      </c>
      <c r="B59" s="34" t="s">
        <v>217</v>
      </c>
      <c r="C59" s="46">
        <v>1869.3589744000001</v>
      </c>
      <c r="D59" s="43" t="str">
        <f t="shared" si="11"/>
        <v>N/A</v>
      </c>
      <c r="E59" s="46">
        <v>1683.6609865</v>
      </c>
      <c r="F59" s="43" t="str">
        <f t="shared" si="12"/>
        <v>N/A</v>
      </c>
      <c r="G59" s="46">
        <v>1875.1202707</v>
      </c>
      <c r="H59" s="43" t="str">
        <f t="shared" si="13"/>
        <v>N/A</v>
      </c>
      <c r="I59" s="12">
        <v>-9.93</v>
      </c>
      <c r="J59" s="12">
        <v>11.37</v>
      </c>
      <c r="K59" s="44" t="s">
        <v>732</v>
      </c>
      <c r="L59" s="9" t="str">
        <f t="shared" si="14"/>
        <v>Yes</v>
      </c>
    </row>
    <row r="60" spans="1:12" ht="25.5" x14ac:dyDescent="0.2">
      <c r="A60" s="45" t="s">
        <v>601</v>
      </c>
      <c r="B60" s="34" t="s">
        <v>217</v>
      </c>
      <c r="C60" s="46">
        <v>96263</v>
      </c>
      <c r="D60" s="43" t="str">
        <f t="shared" si="11"/>
        <v>N/A</v>
      </c>
      <c r="E60" s="46">
        <v>70495</v>
      </c>
      <c r="F60" s="43" t="str">
        <f t="shared" si="12"/>
        <v>N/A</v>
      </c>
      <c r="G60" s="46">
        <v>233399</v>
      </c>
      <c r="H60" s="43" t="str">
        <f t="shared" si="13"/>
        <v>N/A</v>
      </c>
      <c r="I60" s="12">
        <v>-26.8</v>
      </c>
      <c r="J60" s="12">
        <v>231.1</v>
      </c>
      <c r="K60" s="44" t="s">
        <v>732</v>
      </c>
      <c r="L60" s="9" t="str">
        <f t="shared" si="14"/>
        <v>No</v>
      </c>
    </row>
    <row r="61" spans="1:12" x14ac:dyDescent="0.2">
      <c r="A61" s="4" t="s">
        <v>602</v>
      </c>
      <c r="B61" s="47" t="s">
        <v>217</v>
      </c>
      <c r="C61" s="1">
        <v>33</v>
      </c>
      <c r="D61" s="11" t="str">
        <f t="shared" si="11"/>
        <v>N/A</v>
      </c>
      <c r="E61" s="1">
        <v>36</v>
      </c>
      <c r="F61" s="11" t="str">
        <f t="shared" si="12"/>
        <v>N/A</v>
      </c>
      <c r="G61" s="1">
        <v>31</v>
      </c>
      <c r="H61" s="11" t="str">
        <f t="shared" si="13"/>
        <v>N/A</v>
      </c>
      <c r="I61" s="56">
        <v>9.0909999999999993</v>
      </c>
      <c r="J61" s="56">
        <v>-13.9</v>
      </c>
      <c r="K61" s="47" t="s">
        <v>732</v>
      </c>
      <c r="L61" s="9" t="str">
        <f t="shared" si="14"/>
        <v>Yes</v>
      </c>
    </row>
    <row r="62" spans="1:12" ht="25.5" x14ac:dyDescent="0.2">
      <c r="A62" s="4" t="s">
        <v>1443</v>
      </c>
      <c r="B62" s="47" t="s">
        <v>217</v>
      </c>
      <c r="C62" s="14">
        <v>2917.0606060999999</v>
      </c>
      <c r="D62" s="11" t="str">
        <f t="shared" si="11"/>
        <v>N/A</v>
      </c>
      <c r="E62" s="14">
        <v>1958.1944444000001</v>
      </c>
      <c r="F62" s="11" t="str">
        <f t="shared" si="12"/>
        <v>N/A</v>
      </c>
      <c r="G62" s="14">
        <v>7529</v>
      </c>
      <c r="H62" s="11" t="str">
        <f t="shared" si="13"/>
        <v>N/A</v>
      </c>
      <c r="I62" s="56">
        <v>-32.9</v>
      </c>
      <c r="J62" s="56">
        <v>284.5</v>
      </c>
      <c r="K62" s="47" t="s">
        <v>732</v>
      </c>
      <c r="L62" s="9" t="str">
        <f t="shared" si="14"/>
        <v>No</v>
      </c>
    </row>
    <row r="63" spans="1:12" x14ac:dyDescent="0.2">
      <c r="A63" s="4" t="s">
        <v>603</v>
      </c>
      <c r="B63" s="47" t="s">
        <v>217</v>
      </c>
      <c r="C63" s="14">
        <v>283888531</v>
      </c>
      <c r="D63" s="11" t="str">
        <f t="shared" si="11"/>
        <v>N/A</v>
      </c>
      <c r="E63" s="14">
        <v>279709985</v>
      </c>
      <c r="F63" s="11" t="str">
        <f t="shared" si="12"/>
        <v>N/A</v>
      </c>
      <c r="G63" s="14">
        <v>279117484</v>
      </c>
      <c r="H63" s="11" t="str">
        <f t="shared" si="13"/>
        <v>N/A</v>
      </c>
      <c r="I63" s="56">
        <v>-1.47</v>
      </c>
      <c r="J63" s="56">
        <v>-0.21199999999999999</v>
      </c>
      <c r="K63" s="47" t="s">
        <v>732</v>
      </c>
      <c r="L63" s="9" t="str">
        <f t="shared" si="14"/>
        <v>Yes</v>
      </c>
    </row>
    <row r="64" spans="1:12" x14ac:dyDescent="0.2">
      <c r="A64" s="4" t="s">
        <v>604</v>
      </c>
      <c r="B64" s="47" t="s">
        <v>217</v>
      </c>
      <c r="C64" s="1">
        <v>3189</v>
      </c>
      <c r="D64" s="11" t="str">
        <f t="shared" si="11"/>
        <v>N/A</v>
      </c>
      <c r="E64" s="1">
        <v>3155</v>
      </c>
      <c r="F64" s="11" t="str">
        <f t="shared" si="12"/>
        <v>N/A</v>
      </c>
      <c r="G64" s="1">
        <v>3126</v>
      </c>
      <c r="H64" s="11" t="str">
        <f t="shared" si="13"/>
        <v>N/A</v>
      </c>
      <c r="I64" s="56">
        <v>-1.07</v>
      </c>
      <c r="J64" s="56">
        <v>-0.91900000000000004</v>
      </c>
      <c r="K64" s="47" t="s">
        <v>732</v>
      </c>
      <c r="L64" s="9" t="str">
        <f t="shared" si="14"/>
        <v>Yes</v>
      </c>
    </row>
    <row r="65" spans="1:12" x14ac:dyDescent="0.2">
      <c r="A65" s="4" t="s">
        <v>1444</v>
      </c>
      <c r="B65" s="47" t="s">
        <v>217</v>
      </c>
      <c r="C65" s="14">
        <v>89021.176231000005</v>
      </c>
      <c r="D65" s="11" t="str">
        <f t="shared" si="11"/>
        <v>N/A</v>
      </c>
      <c r="E65" s="14">
        <v>88656.096672</v>
      </c>
      <c r="F65" s="11" t="str">
        <f t="shared" si="12"/>
        <v>N/A</v>
      </c>
      <c r="G65" s="14">
        <v>89289.022393000007</v>
      </c>
      <c r="H65" s="11" t="str">
        <f t="shared" si="13"/>
        <v>N/A</v>
      </c>
      <c r="I65" s="56">
        <v>-0.41</v>
      </c>
      <c r="J65" s="56">
        <v>0.71389999999999998</v>
      </c>
      <c r="K65" s="47" t="s">
        <v>732</v>
      </c>
      <c r="L65" s="9" t="str">
        <f t="shared" si="14"/>
        <v>Yes</v>
      </c>
    </row>
    <row r="66" spans="1:12" x14ac:dyDescent="0.2">
      <c r="A66" s="4" t="s">
        <v>605</v>
      </c>
      <c r="B66" s="47" t="s">
        <v>217</v>
      </c>
      <c r="C66" s="14">
        <v>603693391</v>
      </c>
      <c r="D66" s="11" t="str">
        <f t="shared" si="11"/>
        <v>N/A</v>
      </c>
      <c r="E66" s="14">
        <v>629097447</v>
      </c>
      <c r="F66" s="11" t="str">
        <f t="shared" si="12"/>
        <v>N/A</v>
      </c>
      <c r="G66" s="14">
        <v>671460315</v>
      </c>
      <c r="H66" s="11" t="str">
        <f t="shared" si="13"/>
        <v>N/A</v>
      </c>
      <c r="I66" s="56">
        <v>4.2080000000000002</v>
      </c>
      <c r="J66" s="56">
        <v>6.734</v>
      </c>
      <c r="K66" s="47" t="s">
        <v>732</v>
      </c>
      <c r="L66" s="9" t="str">
        <f t="shared" si="14"/>
        <v>Yes</v>
      </c>
    </row>
    <row r="67" spans="1:12" x14ac:dyDescent="0.2">
      <c r="A67" s="4" t="s">
        <v>606</v>
      </c>
      <c r="B67" s="47" t="s">
        <v>217</v>
      </c>
      <c r="C67" s="1">
        <v>23591</v>
      </c>
      <c r="D67" s="11" t="str">
        <f t="shared" si="11"/>
        <v>N/A</v>
      </c>
      <c r="E67" s="1">
        <v>23201</v>
      </c>
      <c r="F67" s="11" t="str">
        <f t="shared" si="12"/>
        <v>N/A</v>
      </c>
      <c r="G67" s="1">
        <v>23316</v>
      </c>
      <c r="H67" s="11" t="str">
        <f t="shared" si="13"/>
        <v>N/A</v>
      </c>
      <c r="I67" s="56">
        <v>-1.65</v>
      </c>
      <c r="J67" s="56">
        <v>0.49569999999999997</v>
      </c>
      <c r="K67" s="47" t="s">
        <v>732</v>
      </c>
      <c r="L67" s="9" t="str">
        <f t="shared" si="14"/>
        <v>Yes</v>
      </c>
    </row>
    <row r="68" spans="1:12" x14ac:dyDescent="0.2">
      <c r="A68" s="4" t="s">
        <v>1445</v>
      </c>
      <c r="B68" s="47" t="s">
        <v>217</v>
      </c>
      <c r="C68" s="14">
        <v>25589.987325999999</v>
      </c>
      <c r="D68" s="11" t="str">
        <f t="shared" si="11"/>
        <v>N/A</v>
      </c>
      <c r="E68" s="14">
        <v>27115.100513000001</v>
      </c>
      <c r="F68" s="11" t="str">
        <f t="shared" si="12"/>
        <v>N/A</v>
      </c>
      <c r="G68" s="14">
        <v>28798.263639000001</v>
      </c>
      <c r="H68" s="11" t="str">
        <f t="shared" si="13"/>
        <v>N/A</v>
      </c>
      <c r="I68" s="56">
        <v>5.96</v>
      </c>
      <c r="J68" s="56">
        <v>6.2069999999999999</v>
      </c>
      <c r="K68" s="47" t="s">
        <v>732</v>
      </c>
      <c r="L68" s="9" t="str">
        <f t="shared" si="14"/>
        <v>Yes</v>
      </c>
    </row>
    <row r="69" spans="1:12" ht="25.5" x14ac:dyDescent="0.2">
      <c r="A69" s="4" t="s">
        <v>607</v>
      </c>
      <c r="B69" s="47" t="s">
        <v>217</v>
      </c>
      <c r="C69" s="14">
        <v>28040460</v>
      </c>
      <c r="D69" s="11" t="str">
        <f t="shared" si="11"/>
        <v>N/A</v>
      </c>
      <c r="E69" s="14">
        <v>24346052</v>
      </c>
      <c r="F69" s="11" t="str">
        <f t="shared" si="12"/>
        <v>N/A</v>
      </c>
      <c r="G69" s="14">
        <v>16804105</v>
      </c>
      <c r="H69" s="11" t="str">
        <f t="shared" si="13"/>
        <v>N/A</v>
      </c>
      <c r="I69" s="56">
        <v>-13.2</v>
      </c>
      <c r="J69" s="56">
        <v>-31</v>
      </c>
      <c r="K69" s="47" t="s">
        <v>732</v>
      </c>
      <c r="L69" s="9" t="str">
        <f t="shared" si="14"/>
        <v>No</v>
      </c>
    </row>
    <row r="70" spans="1:12" x14ac:dyDescent="0.2">
      <c r="A70" s="4" t="s">
        <v>608</v>
      </c>
      <c r="B70" s="47" t="s">
        <v>217</v>
      </c>
      <c r="C70" s="1">
        <v>86871</v>
      </c>
      <c r="D70" s="11" t="str">
        <f t="shared" si="11"/>
        <v>N/A</v>
      </c>
      <c r="E70" s="1">
        <v>88836</v>
      </c>
      <c r="F70" s="11" t="str">
        <f t="shared" si="12"/>
        <v>N/A</v>
      </c>
      <c r="G70" s="1">
        <v>84926</v>
      </c>
      <c r="H70" s="11" t="str">
        <f t="shared" si="13"/>
        <v>N/A</v>
      </c>
      <c r="I70" s="56">
        <v>2.262</v>
      </c>
      <c r="J70" s="56">
        <v>-4.4000000000000004</v>
      </c>
      <c r="K70" s="47" t="s">
        <v>732</v>
      </c>
      <c r="L70" s="9" t="str">
        <f t="shared" si="14"/>
        <v>Yes</v>
      </c>
    </row>
    <row r="71" spans="1:12" x14ac:dyDescent="0.2">
      <c r="A71" s="4" t="s">
        <v>1446</v>
      </c>
      <c r="B71" s="47" t="s">
        <v>217</v>
      </c>
      <c r="C71" s="14">
        <v>322.78274683000001</v>
      </c>
      <c r="D71" s="11" t="str">
        <f t="shared" si="11"/>
        <v>N/A</v>
      </c>
      <c r="E71" s="14">
        <v>274.05614840999999</v>
      </c>
      <c r="F71" s="11" t="str">
        <f t="shared" si="12"/>
        <v>N/A</v>
      </c>
      <c r="G71" s="14">
        <v>197.86761415999999</v>
      </c>
      <c r="H71" s="11" t="str">
        <f t="shared" si="13"/>
        <v>N/A</v>
      </c>
      <c r="I71" s="56">
        <v>-15.1</v>
      </c>
      <c r="J71" s="56">
        <v>-27.8</v>
      </c>
      <c r="K71" s="47" t="s">
        <v>732</v>
      </c>
      <c r="L71" s="9" t="str">
        <f t="shared" si="14"/>
        <v>Yes</v>
      </c>
    </row>
    <row r="72" spans="1:12" x14ac:dyDescent="0.2">
      <c r="A72" s="4" t="s">
        <v>609</v>
      </c>
      <c r="B72" s="47" t="s">
        <v>217</v>
      </c>
      <c r="C72" s="14">
        <v>2503146</v>
      </c>
      <c r="D72" s="11" t="str">
        <f t="shared" si="11"/>
        <v>N/A</v>
      </c>
      <c r="E72" s="14">
        <v>2631878</v>
      </c>
      <c r="F72" s="11" t="str">
        <f t="shared" si="12"/>
        <v>N/A</v>
      </c>
      <c r="G72" s="14">
        <v>2704904</v>
      </c>
      <c r="H72" s="11" t="str">
        <f t="shared" si="13"/>
        <v>N/A</v>
      </c>
      <c r="I72" s="56">
        <v>5.1429999999999998</v>
      </c>
      <c r="J72" s="56">
        <v>2.7749999999999999</v>
      </c>
      <c r="K72" s="47" t="s">
        <v>732</v>
      </c>
      <c r="L72" s="9" t="str">
        <f t="shared" si="14"/>
        <v>Yes</v>
      </c>
    </row>
    <row r="73" spans="1:12" x14ac:dyDescent="0.2">
      <c r="A73" s="4" t="s">
        <v>610</v>
      </c>
      <c r="B73" s="47" t="s">
        <v>217</v>
      </c>
      <c r="C73" s="1">
        <v>3380</v>
      </c>
      <c r="D73" s="11" t="str">
        <f t="shared" si="11"/>
        <v>N/A</v>
      </c>
      <c r="E73" s="1">
        <v>3608</v>
      </c>
      <c r="F73" s="11" t="str">
        <f t="shared" si="12"/>
        <v>N/A</v>
      </c>
      <c r="G73" s="1">
        <v>3782</v>
      </c>
      <c r="H73" s="11" t="str">
        <f t="shared" si="13"/>
        <v>N/A</v>
      </c>
      <c r="I73" s="56">
        <v>6.7460000000000004</v>
      </c>
      <c r="J73" s="56">
        <v>4.8230000000000004</v>
      </c>
      <c r="K73" s="47" t="s">
        <v>732</v>
      </c>
      <c r="L73" s="9" t="str">
        <f t="shared" si="14"/>
        <v>Yes</v>
      </c>
    </row>
    <row r="74" spans="1:12" x14ac:dyDescent="0.2">
      <c r="A74" s="4" t="s">
        <v>1447</v>
      </c>
      <c r="B74" s="47" t="s">
        <v>217</v>
      </c>
      <c r="C74" s="14">
        <v>740.57573964000005</v>
      </c>
      <c r="D74" s="11" t="str">
        <f t="shared" si="11"/>
        <v>N/A</v>
      </c>
      <c r="E74" s="14">
        <v>729.45620842999995</v>
      </c>
      <c r="F74" s="11" t="str">
        <f t="shared" si="12"/>
        <v>N/A</v>
      </c>
      <c r="G74" s="14">
        <v>715.20465362000004</v>
      </c>
      <c r="H74" s="11" t="str">
        <f t="shared" si="13"/>
        <v>N/A</v>
      </c>
      <c r="I74" s="56">
        <v>-1.5</v>
      </c>
      <c r="J74" s="56">
        <v>-1.95</v>
      </c>
      <c r="K74" s="47" t="s">
        <v>732</v>
      </c>
      <c r="L74" s="9" t="str">
        <f t="shared" si="14"/>
        <v>Yes</v>
      </c>
    </row>
    <row r="75" spans="1:12" ht="25.5" x14ac:dyDescent="0.2">
      <c r="A75" s="4" t="s">
        <v>611</v>
      </c>
      <c r="B75" s="47" t="s">
        <v>217</v>
      </c>
      <c r="C75" s="14">
        <v>791218</v>
      </c>
      <c r="D75" s="11" t="str">
        <f t="shared" si="11"/>
        <v>N/A</v>
      </c>
      <c r="E75" s="14">
        <v>777991</v>
      </c>
      <c r="F75" s="11" t="str">
        <f t="shared" si="12"/>
        <v>N/A</v>
      </c>
      <c r="G75" s="14">
        <v>584802</v>
      </c>
      <c r="H75" s="11" t="str">
        <f t="shared" si="13"/>
        <v>N/A</v>
      </c>
      <c r="I75" s="56">
        <v>-1.67</v>
      </c>
      <c r="J75" s="56">
        <v>-24.8</v>
      </c>
      <c r="K75" s="47" t="s">
        <v>732</v>
      </c>
      <c r="L75" s="9" t="str">
        <f t="shared" si="14"/>
        <v>Yes</v>
      </c>
    </row>
    <row r="76" spans="1:12" x14ac:dyDescent="0.2">
      <c r="A76" s="45" t="s">
        <v>612</v>
      </c>
      <c r="B76" s="34" t="s">
        <v>217</v>
      </c>
      <c r="C76" s="35">
        <v>18712</v>
      </c>
      <c r="D76" s="43" t="str">
        <f t="shared" si="11"/>
        <v>N/A</v>
      </c>
      <c r="E76" s="35">
        <v>17983</v>
      </c>
      <c r="F76" s="43" t="str">
        <f t="shared" si="12"/>
        <v>N/A</v>
      </c>
      <c r="G76" s="35">
        <v>9101</v>
      </c>
      <c r="H76" s="43" t="str">
        <f t="shared" si="13"/>
        <v>N/A</v>
      </c>
      <c r="I76" s="12">
        <v>-3.9</v>
      </c>
      <c r="J76" s="12">
        <v>-49.4</v>
      </c>
      <c r="K76" s="44" t="s">
        <v>732</v>
      </c>
      <c r="L76" s="9" t="str">
        <f t="shared" si="14"/>
        <v>No</v>
      </c>
    </row>
    <row r="77" spans="1:12" ht="25.5" x14ac:dyDescent="0.2">
      <c r="A77" s="45" t="s">
        <v>1448</v>
      </c>
      <c r="B77" s="34" t="s">
        <v>217</v>
      </c>
      <c r="C77" s="46">
        <v>42.283988884000003</v>
      </c>
      <c r="D77" s="43" t="str">
        <f t="shared" si="11"/>
        <v>N/A</v>
      </c>
      <c r="E77" s="46">
        <v>43.262581326999999</v>
      </c>
      <c r="F77" s="43" t="str">
        <f t="shared" si="12"/>
        <v>N/A</v>
      </c>
      <c r="G77" s="46">
        <v>64.256894846999998</v>
      </c>
      <c r="H77" s="43" t="str">
        <f t="shared" si="13"/>
        <v>N/A</v>
      </c>
      <c r="I77" s="12">
        <v>2.3140000000000001</v>
      </c>
      <c r="J77" s="12">
        <v>48.53</v>
      </c>
      <c r="K77" s="44" t="s">
        <v>732</v>
      </c>
      <c r="L77" s="9" t="str">
        <f t="shared" si="14"/>
        <v>No</v>
      </c>
    </row>
    <row r="78" spans="1:12" ht="25.5" x14ac:dyDescent="0.2">
      <c r="A78" s="45" t="s">
        <v>613</v>
      </c>
      <c r="B78" s="34" t="s">
        <v>217</v>
      </c>
      <c r="C78" s="46">
        <v>11579502</v>
      </c>
      <c r="D78" s="43" t="str">
        <f t="shared" si="11"/>
        <v>N/A</v>
      </c>
      <c r="E78" s="46">
        <v>12926861</v>
      </c>
      <c r="F78" s="43" t="str">
        <f t="shared" si="12"/>
        <v>N/A</v>
      </c>
      <c r="G78" s="46">
        <v>11521894</v>
      </c>
      <c r="H78" s="43" t="str">
        <f t="shared" si="13"/>
        <v>N/A</v>
      </c>
      <c r="I78" s="12">
        <v>11.64</v>
      </c>
      <c r="J78" s="12">
        <v>-10.9</v>
      </c>
      <c r="K78" s="44" t="s">
        <v>732</v>
      </c>
      <c r="L78" s="9" t="str">
        <f t="shared" si="14"/>
        <v>Yes</v>
      </c>
    </row>
    <row r="79" spans="1:12" x14ac:dyDescent="0.2">
      <c r="A79" s="45" t="s">
        <v>614</v>
      </c>
      <c r="B79" s="34" t="s">
        <v>217</v>
      </c>
      <c r="C79" s="35">
        <v>34627</v>
      </c>
      <c r="D79" s="43" t="str">
        <f t="shared" si="11"/>
        <v>N/A</v>
      </c>
      <c r="E79" s="35">
        <v>35452</v>
      </c>
      <c r="F79" s="43" t="str">
        <f t="shared" si="12"/>
        <v>N/A</v>
      </c>
      <c r="G79" s="35">
        <v>32955</v>
      </c>
      <c r="H79" s="43" t="str">
        <f t="shared" si="13"/>
        <v>N/A</v>
      </c>
      <c r="I79" s="12">
        <v>2.383</v>
      </c>
      <c r="J79" s="12">
        <v>-7.04</v>
      </c>
      <c r="K79" s="44" t="s">
        <v>732</v>
      </c>
      <c r="L79" s="9" t="str">
        <f t="shared" si="14"/>
        <v>Yes</v>
      </c>
    </row>
    <row r="80" spans="1:12" x14ac:dyDescent="0.2">
      <c r="A80" s="45" t="s">
        <v>1449</v>
      </c>
      <c r="B80" s="34" t="s">
        <v>217</v>
      </c>
      <c r="C80" s="46">
        <v>334.40673463000002</v>
      </c>
      <c r="D80" s="43" t="str">
        <f t="shared" si="11"/>
        <v>N/A</v>
      </c>
      <c r="E80" s="46">
        <v>364.62995036000001</v>
      </c>
      <c r="F80" s="43" t="str">
        <f t="shared" si="12"/>
        <v>N/A</v>
      </c>
      <c r="G80" s="46">
        <v>349.62506447999999</v>
      </c>
      <c r="H80" s="43" t="str">
        <f t="shared" si="13"/>
        <v>N/A</v>
      </c>
      <c r="I80" s="12">
        <v>9.0380000000000003</v>
      </c>
      <c r="J80" s="12">
        <v>-4.12</v>
      </c>
      <c r="K80" s="44" t="s">
        <v>732</v>
      </c>
      <c r="L80" s="9" t="str">
        <f t="shared" si="14"/>
        <v>Yes</v>
      </c>
    </row>
    <row r="81" spans="1:12" x14ac:dyDescent="0.2">
      <c r="A81" s="45" t="s">
        <v>615</v>
      </c>
      <c r="B81" s="34" t="s">
        <v>217</v>
      </c>
      <c r="C81" s="46">
        <v>6279616</v>
      </c>
      <c r="D81" s="43" t="str">
        <f t="shared" si="11"/>
        <v>N/A</v>
      </c>
      <c r="E81" s="46">
        <v>6678939</v>
      </c>
      <c r="F81" s="43" t="str">
        <f t="shared" si="12"/>
        <v>N/A</v>
      </c>
      <c r="G81" s="46">
        <v>6993703</v>
      </c>
      <c r="H81" s="43" t="str">
        <f t="shared" si="13"/>
        <v>N/A</v>
      </c>
      <c r="I81" s="12">
        <v>6.359</v>
      </c>
      <c r="J81" s="12">
        <v>4.7130000000000001</v>
      </c>
      <c r="K81" s="44" t="s">
        <v>732</v>
      </c>
      <c r="L81" s="9" t="str">
        <f t="shared" si="14"/>
        <v>Yes</v>
      </c>
    </row>
    <row r="82" spans="1:12" x14ac:dyDescent="0.2">
      <c r="A82" s="45" t="s">
        <v>616</v>
      </c>
      <c r="B82" s="34" t="s">
        <v>217</v>
      </c>
      <c r="C82" s="35">
        <v>18720</v>
      </c>
      <c r="D82" s="43" t="str">
        <f t="shared" si="11"/>
        <v>N/A</v>
      </c>
      <c r="E82" s="35">
        <v>19964</v>
      </c>
      <c r="F82" s="43" t="str">
        <f t="shared" si="12"/>
        <v>N/A</v>
      </c>
      <c r="G82" s="35">
        <v>20464</v>
      </c>
      <c r="H82" s="43" t="str">
        <f t="shared" si="13"/>
        <v>N/A</v>
      </c>
      <c r="I82" s="12">
        <v>6.6449999999999996</v>
      </c>
      <c r="J82" s="12">
        <v>2.5049999999999999</v>
      </c>
      <c r="K82" s="44" t="s">
        <v>732</v>
      </c>
      <c r="L82" s="9" t="str">
        <f t="shared" si="14"/>
        <v>Yes</v>
      </c>
    </row>
    <row r="83" spans="1:12" x14ac:dyDescent="0.2">
      <c r="A83" s="45" t="s">
        <v>1450</v>
      </c>
      <c r="B83" s="34" t="s">
        <v>217</v>
      </c>
      <c r="C83" s="46">
        <v>335.44957264999999</v>
      </c>
      <c r="D83" s="43" t="str">
        <f t="shared" si="11"/>
        <v>N/A</v>
      </c>
      <c r="E83" s="46">
        <v>334.54913844999999</v>
      </c>
      <c r="F83" s="43" t="str">
        <f t="shared" si="12"/>
        <v>N/A</v>
      </c>
      <c r="G83" s="46">
        <v>341.75640148999997</v>
      </c>
      <c r="H83" s="43" t="str">
        <f t="shared" si="13"/>
        <v>N/A</v>
      </c>
      <c r="I83" s="12">
        <v>-0.26800000000000002</v>
      </c>
      <c r="J83" s="12">
        <v>2.1539999999999999</v>
      </c>
      <c r="K83" s="44" t="s">
        <v>732</v>
      </c>
      <c r="L83" s="9" t="str">
        <f t="shared" si="14"/>
        <v>Yes</v>
      </c>
    </row>
    <row r="84" spans="1:12" ht="25.5" x14ac:dyDescent="0.2">
      <c r="A84" s="45" t="s">
        <v>617</v>
      </c>
      <c r="B84" s="34" t="s">
        <v>217</v>
      </c>
      <c r="C84" s="46">
        <v>599937</v>
      </c>
      <c r="D84" s="43" t="str">
        <f t="shared" si="11"/>
        <v>N/A</v>
      </c>
      <c r="E84" s="46">
        <v>788084</v>
      </c>
      <c r="F84" s="43" t="str">
        <f t="shared" si="12"/>
        <v>N/A</v>
      </c>
      <c r="G84" s="46">
        <v>655756</v>
      </c>
      <c r="H84" s="43" t="str">
        <f t="shared" si="13"/>
        <v>N/A</v>
      </c>
      <c r="I84" s="12">
        <v>31.36</v>
      </c>
      <c r="J84" s="12">
        <v>-16.8</v>
      </c>
      <c r="K84" s="44" t="s">
        <v>732</v>
      </c>
      <c r="L84" s="9" t="str">
        <f t="shared" si="14"/>
        <v>Yes</v>
      </c>
    </row>
    <row r="85" spans="1:12" x14ac:dyDescent="0.2">
      <c r="A85" s="45" t="s">
        <v>618</v>
      </c>
      <c r="B85" s="34" t="s">
        <v>217</v>
      </c>
      <c r="C85" s="35">
        <v>513</v>
      </c>
      <c r="D85" s="43" t="str">
        <f t="shared" si="11"/>
        <v>N/A</v>
      </c>
      <c r="E85" s="35">
        <v>579</v>
      </c>
      <c r="F85" s="43" t="str">
        <f t="shared" si="12"/>
        <v>N/A</v>
      </c>
      <c r="G85" s="35">
        <v>535</v>
      </c>
      <c r="H85" s="43" t="str">
        <f t="shared" si="13"/>
        <v>N/A</v>
      </c>
      <c r="I85" s="12">
        <v>12.87</v>
      </c>
      <c r="J85" s="12">
        <v>-7.6</v>
      </c>
      <c r="K85" s="44" t="s">
        <v>732</v>
      </c>
      <c r="L85" s="9" t="str">
        <f t="shared" si="14"/>
        <v>Yes</v>
      </c>
    </row>
    <row r="86" spans="1:12" ht="25.5" x14ac:dyDescent="0.2">
      <c r="A86" s="45" t="s">
        <v>1451</v>
      </c>
      <c r="B86" s="34" t="s">
        <v>217</v>
      </c>
      <c r="C86" s="46">
        <v>1169.4678363</v>
      </c>
      <c r="D86" s="43" t="str">
        <f t="shared" si="11"/>
        <v>N/A</v>
      </c>
      <c r="E86" s="46">
        <v>1361.1122625</v>
      </c>
      <c r="F86" s="43" t="str">
        <f t="shared" si="12"/>
        <v>N/A</v>
      </c>
      <c r="G86" s="46">
        <v>1225.7121494999999</v>
      </c>
      <c r="H86" s="43" t="str">
        <f t="shared" si="13"/>
        <v>N/A</v>
      </c>
      <c r="I86" s="12">
        <v>16.39</v>
      </c>
      <c r="J86" s="12">
        <v>-9.9499999999999993</v>
      </c>
      <c r="K86" s="44" t="s">
        <v>732</v>
      </c>
      <c r="L86" s="9" t="str">
        <f t="shared" si="14"/>
        <v>Yes</v>
      </c>
    </row>
    <row r="87" spans="1:12" ht="25.5" x14ac:dyDescent="0.2">
      <c r="A87" s="45" t="s">
        <v>619</v>
      </c>
      <c r="B87" s="34" t="s">
        <v>217</v>
      </c>
      <c r="C87" s="46">
        <v>11902585</v>
      </c>
      <c r="D87" s="43" t="str">
        <f t="shared" si="11"/>
        <v>N/A</v>
      </c>
      <c r="E87" s="46">
        <v>12319296</v>
      </c>
      <c r="F87" s="43" t="str">
        <f t="shared" si="12"/>
        <v>N/A</v>
      </c>
      <c r="G87" s="46">
        <v>11042496</v>
      </c>
      <c r="H87" s="43" t="str">
        <f t="shared" si="13"/>
        <v>N/A</v>
      </c>
      <c r="I87" s="12">
        <v>3.5009999999999999</v>
      </c>
      <c r="J87" s="12">
        <v>-10.4</v>
      </c>
      <c r="K87" s="44" t="s">
        <v>732</v>
      </c>
      <c r="L87" s="9" t="str">
        <f t="shared" si="14"/>
        <v>Yes</v>
      </c>
    </row>
    <row r="88" spans="1:12" x14ac:dyDescent="0.2">
      <c r="A88" s="45" t="s">
        <v>620</v>
      </c>
      <c r="B88" s="34" t="s">
        <v>217</v>
      </c>
      <c r="C88" s="35">
        <v>69041</v>
      </c>
      <c r="D88" s="43" t="str">
        <f t="shared" si="11"/>
        <v>N/A</v>
      </c>
      <c r="E88" s="35">
        <v>72120</v>
      </c>
      <c r="F88" s="43" t="str">
        <f t="shared" si="12"/>
        <v>N/A</v>
      </c>
      <c r="G88" s="35">
        <v>70075</v>
      </c>
      <c r="H88" s="43" t="str">
        <f t="shared" si="13"/>
        <v>N/A</v>
      </c>
      <c r="I88" s="12">
        <v>4.46</v>
      </c>
      <c r="J88" s="12">
        <v>-2.84</v>
      </c>
      <c r="K88" s="44" t="s">
        <v>732</v>
      </c>
      <c r="L88" s="9" t="str">
        <f t="shared" si="14"/>
        <v>Yes</v>
      </c>
    </row>
    <row r="89" spans="1:12" x14ac:dyDescent="0.2">
      <c r="A89" s="45" t="s">
        <v>1452</v>
      </c>
      <c r="B89" s="34" t="s">
        <v>217</v>
      </c>
      <c r="C89" s="46">
        <v>172.39879202</v>
      </c>
      <c r="D89" s="43" t="str">
        <f t="shared" si="11"/>
        <v>N/A</v>
      </c>
      <c r="E89" s="46">
        <v>170.81663893999999</v>
      </c>
      <c r="F89" s="43" t="str">
        <f t="shared" si="12"/>
        <v>N/A</v>
      </c>
      <c r="G89" s="46">
        <v>157.58110596</v>
      </c>
      <c r="H89" s="43" t="str">
        <f t="shared" si="13"/>
        <v>N/A</v>
      </c>
      <c r="I89" s="12">
        <v>-0.91800000000000004</v>
      </c>
      <c r="J89" s="12">
        <v>-7.75</v>
      </c>
      <c r="K89" s="44" t="s">
        <v>732</v>
      </c>
      <c r="L89" s="9" t="str">
        <f t="shared" si="14"/>
        <v>Yes</v>
      </c>
    </row>
    <row r="90" spans="1:12" x14ac:dyDescent="0.2">
      <c r="A90" s="45" t="s">
        <v>621</v>
      </c>
      <c r="B90" s="34" t="s">
        <v>217</v>
      </c>
      <c r="C90" s="46">
        <v>24064604</v>
      </c>
      <c r="D90" s="43" t="str">
        <f t="shared" si="11"/>
        <v>N/A</v>
      </c>
      <c r="E90" s="46">
        <v>25947477</v>
      </c>
      <c r="F90" s="43" t="str">
        <f t="shared" si="12"/>
        <v>N/A</v>
      </c>
      <c r="G90" s="46">
        <v>30244384</v>
      </c>
      <c r="H90" s="43" t="str">
        <f t="shared" si="13"/>
        <v>N/A</v>
      </c>
      <c r="I90" s="12">
        <v>7.8239999999999998</v>
      </c>
      <c r="J90" s="12">
        <v>16.559999999999999</v>
      </c>
      <c r="K90" s="44" t="s">
        <v>732</v>
      </c>
      <c r="L90" s="9" t="str">
        <f t="shared" si="14"/>
        <v>Yes</v>
      </c>
    </row>
    <row r="91" spans="1:12" x14ac:dyDescent="0.2">
      <c r="A91" s="45" t="s">
        <v>622</v>
      </c>
      <c r="B91" s="34" t="s">
        <v>217</v>
      </c>
      <c r="C91" s="35">
        <v>44871</v>
      </c>
      <c r="D91" s="43" t="str">
        <f t="shared" si="11"/>
        <v>N/A</v>
      </c>
      <c r="E91" s="35">
        <v>45376</v>
      </c>
      <c r="F91" s="43" t="str">
        <f t="shared" si="12"/>
        <v>N/A</v>
      </c>
      <c r="G91" s="35">
        <v>47218</v>
      </c>
      <c r="H91" s="43" t="str">
        <f t="shared" si="13"/>
        <v>N/A</v>
      </c>
      <c r="I91" s="12">
        <v>1.125</v>
      </c>
      <c r="J91" s="12">
        <v>4.0590000000000002</v>
      </c>
      <c r="K91" s="44" t="s">
        <v>732</v>
      </c>
      <c r="L91" s="9" t="str">
        <f t="shared" si="14"/>
        <v>Yes</v>
      </c>
    </row>
    <row r="92" spans="1:12" x14ac:dyDescent="0.2">
      <c r="A92" s="45" t="s">
        <v>1453</v>
      </c>
      <c r="B92" s="34" t="s">
        <v>217</v>
      </c>
      <c r="C92" s="46">
        <v>536.30638942999997</v>
      </c>
      <c r="D92" s="43" t="str">
        <f t="shared" si="11"/>
        <v>N/A</v>
      </c>
      <c r="E92" s="46">
        <v>571.83262076999995</v>
      </c>
      <c r="F92" s="43" t="str">
        <f t="shared" si="12"/>
        <v>N/A</v>
      </c>
      <c r="G92" s="46">
        <v>640.52657884999996</v>
      </c>
      <c r="H92" s="43" t="str">
        <f t="shared" si="13"/>
        <v>N/A</v>
      </c>
      <c r="I92" s="12">
        <v>6.6239999999999997</v>
      </c>
      <c r="J92" s="12">
        <v>12.01</v>
      </c>
      <c r="K92" s="44" t="s">
        <v>732</v>
      </c>
      <c r="L92" s="9" t="str">
        <f t="shared" si="14"/>
        <v>Yes</v>
      </c>
    </row>
    <row r="93" spans="1:12" ht="25.5" x14ac:dyDescent="0.2">
      <c r="A93" s="45" t="s">
        <v>623</v>
      </c>
      <c r="B93" s="34" t="s">
        <v>217</v>
      </c>
      <c r="C93" s="46">
        <v>249341158</v>
      </c>
      <c r="D93" s="43" t="str">
        <f t="shared" si="11"/>
        <v>N/A</v>
      </c>
      <c r="E93" s="46">
        <v>264265214</v>
      </c>
      <c r="F93" s="43" t="str">
        <f t="shared" si="12"/>
        <v>N/A</v>
      </c>
      <c r="G93" s="46">
        <v>287677436</v>
      </c>
      <c r="H93" s="43" t="str">
        <f t="shared" si="13"/>
        <v>N/A</v>
      </c>
      <c r="I93" s="12">
        <v>5.9850000000000003</v>
      </c>
      <c r="J93" s="12">
        <v>8.859</v>
      </c>
      <c r="K93" s="44" t="s">
        <v>732</v>
      </c>
      <c r="L93" s="9" t="str">
        <f t="shared" si="14"/>
        <v>Yes</v>
      </c>
    </row>
    <row r="94" spans="1:12" x14ac:dyDescent="0.2">
      <c r="A94" s="48" t="s">
        <v>624</v>
      </c>
      <c r="B94" s="35" t="s">
        <v>217</v>
      </c>
      <c r="C94" s="35">
        <v>10910</v>
      </c>
      <c r="D94" s="43" t="str">
        <f t="shared" si="11"/>
        <v>N/A</v>
      </c>
      <c r="E94" s="35">
        <v>10118</v>
      </c>
      <c r="F94" s="43" t="str">
        <f t="shared" si="12"/>
        <v>N/A</v>
      </c>
      <c r="G94" s="35">
        <v>10255</v>
      </c>
      <c r="H94" s="43" t="str">
        <f t="shared" si="13"/>
        <v>N/A</v>
      </c>
      <c r="I94" s="12">
        <v>-7.26</v>
      </c>
      <c r="J94" s="12">
        <v>1.3540000000000001</v>
      </c>
      <c r="K94" s="49" t="s">
        <v>732</v>
      </c>
      <c r="L94" s="9" t="str">
        <f t="shared" si="14"/>
        <v>Yes</v>
      </c>
    </row>
    <row r="95" spans="1:12" ht="25.5" x14ac:dyDescent="0.2">
      <c r="A95" s="45" t="s">
        <v>1454</v>
      </c>
      <c r="B95" s="34" t="s">
        <v>217</v>
      </c>
      <c r="C95" s="46">
        <v>22854.368286000001</v>
      </c>
      <c r="D95" s="43" t="str">
        <f t="shared" si="11"/>
        <v>N/A</v>
      </c>
      <c r="E95" s="46">
        <v>26118.325163000001</v>
      </c>
      <c r="F95" s="43" t="str">
        <f t="shared" si="12"/>
        <v>N/A</v>
      </c>
      <c r="G95" s="46">
        <v>28052.407216</v>
      </c>
      <c r="H95" s="43" t="str">
        <f t="shared" si="13"/>
        <v>N/A</v>
      </c>
      <c r="I95" s="12">
        <v>14.28</v>
      </c>
      <c r="J95" s="12">
        <v>7.4050000000000002</v>
      </c>
      <c r="K95" s="44" t="s">
        <v>732</v>
      </c>
      <c r="L95" s="9" t="str">
        <f t="shared" si="14"/>
        <v>Yes</v>
      </c>
    </row>
    <row r="96" spans="1:12" ht="25.5" x14ac:dyDescent="0.2">
      <c r="A96" s="45" t="s">
        <v>625</v>
      </c>
      <c r="B96" s="34" t="s">
        <v>217</v>
      </c>
      <c r="C96" s="46">
        <v>11415230</v>
      </c>
      <c r="D96" s="43" t="str">
        <f t="shared" si="11"/>
        <v>N/A</v>
      </c>
      <c r="E96" s="46">
        <v>11768122</v>
      </c>
      <c r="F96" s="43" t="str">
        <f t="shared" si="12"/>
        <v>N/A</v>
      </c>
      <c r="G96" s="46">
        <v>10622239</v>
      </c>
      <c r="H96" s="43" t="str">
        <f t="shared" si="13"/>
        <v>N/A</v>
      </c>
      <c r="I96" s="12">
        <v>3.0910000000000002</v>
      </c>
      <c r="J96" s="12">
        <v>-9.74</v>
      </c>
      <c r="K96" s="44" t="s">
        <v>732</v>
      </c>
      <c r="L96" s="9" t="str">
        <f t="shared" si="14"/>
        <v>Yes</v>
      </c>
    </row>
    <row r="97" spans="1:12" x14ac:dyDescent="0.2">
      <c r="A97" s="45" t="s">
        <v>626</v>
      </c>
      <c r="B97" s="34" t="s">
        <v>217</v>
      </c>
      <c r="C97" s="35">
        <v>31449</v>
      </c>
      <c r="D97" s="43" t="str">
        <f t="shared" si="11"/>
        <v>N/A</v>
      </c>
      <c r="E97" s="35">
        <v>31814</v>
      </c>
      <c r="F97" s="43" t="str">
        <f t="shared" si="12"/>
        <v>N/A</v>
      </c>
      <c r="G97" s="35">
        <v>33128</v>
      </c>
      <c r="H97" s="43" t="str">
        <f t="shared" si="13"/>
        <v>N/A</v>
      </c>
      <c r="I97" s="12">
        <v>1.161</v>
      </c>
      <c r="J97" s="12">
        <v>4.13</v>
      </c>
      <c r="K97" s="44" t="s">
        <v>732</v>
      </c>
      <c r="L97" s="9" t="str">
        <f t="shared" si="14"/>
        <v>Yes</v>
      </c>
    </row>
    <row r="98" spans="1:12" ht="25.5" x14ac:dyDescent="0.2">
      <c r="A98" s="45" t="s">
        <v>1455</v>
      </c>
      <c r="B98" s="34" t="s">
        <v>217</v>
      </c>
      <c r="C98" s="46">
        <v>362.97592928</v>
      </c>
      <c r="D98" s="43" t="str">
        <f t="shared" si="11"/>
        <v>N/A</v>
      </c>
      <c r="E98" s="46">
        <v>369.90387879999997</v>
      </c>
      <c r="F98" s="43" t="str">
        <f t="shared" si="12"/>
        <v>N/A</v>
      </c>
      <c r="G98" s="46">
        <v>320.64232672999998</v>
      </c>
      <c r="H98" s="43" t="str">
        <f t="shared" si="13"/>
        <v>N/A</v>
      </c>
      <c r="I98" s="12">
        <v>1.909</v>
      </c>
      <c r="J98" s="12">
        <v>-13.3</v>
      </c>
      <c r="K98" s="44" t="s">
        <v>732</v>
      </c>
      <c r="L98" s="9" t="str">
        <f t="shared" si="14"/>
        <v>Yes</v>
      </c>
    </row>
    <row r="99" spans="1:12" ht="25.5" x14ac:dyDescent="0.2">
      <c r="A99" s="45" t="s">
        <v>627</v>
      </c>
      <c r="B99" s="34" t="s">
        <v>217</v>
      </c>
      <c r="C99" s="46">
        <v>172251791</v>
      </c>
      <c r="D99" s="43" t="str">
        <f t="shared" si="11"/>
        <v>N/A</v>
      </c>
      <c r="E99" s="46">
        <v>183017496</v>
      </c>
      <c r="F99" s="43" t="str">
        <f t="shared" si="12"/>
        <v>N/A</v>
      </c>
      <c r="G99" s="46">
        <v>153783194</v>
      </c>
      <c r="H99" s="43" t="str">
        <f t="shared" si="13"/>
        <v>N/A</v>
      </c>
      <c r="I99" s="12">
        <v>6.25</v>
      </c>
      <c r="J99" s="12">
        <v>-16</v>
      </c>
      <c r="K99" s="44" t="s">
        <v>732</v>
      </c>
      <c r="L99" s="9" t="str">
        <f t="shared" si="14"/>
        <v>Yes</v>
      </c>
    </row>
    <row r="100" spans="1:12" x14ac:dyDescent="0.2">
      <c r="A100" s="45" t="s">
        <v>628</v>
      </c>
      <c r="B100" s="34" t="s">
        <v>217</v>
      </c>
      <c r="C100" s="35">
        <v>10113</v>
      </c>
      <c r="D100" s="43" t="str">
        <f t="shared" si="11"/>
        <v>N/A</v>
      </c>
      <c r="E100" s="35">
        <v>11489</v>
      </c>
      <c r="F100" s="43" t="str">
        <f t="shared" si="12"/>
        <v>N/A</v>
      </c>
      <c r="G100" s="35">
        <v>12970</v>
      </c>
      <c r="H100" s="43" t="str">
        <f t="shared" si="13"/>
        <v>N/A</v>
      </c>
      <c r="I100" s="12">
        <v>13.61</v>
      </c>
      <c r="J100" s="12">
        <v>12.89</v>
      </c>
      <c r="K100" s="44" t="s">
        <v>732</v>
      </c>
      <c r="L100" s="9" t="str">
        <f t="shared" si="14"/>
        <v>Yes</v>
      </c>
    </row>
    <row r="101" spans="1:12" ht="25.5" x14ac:dyDescent="0.2">
      <c r="A101" s="45" t="s">
        <v>1456</v>
      </c>
      <c r="B101" s="34" t="s">
        <v>217</v>
      </c>
      <c r="C101" s="46">
        <v>17032.709482999999</v>
      </c>
      <c r="D101" s="43" t="str">
        <f t="shared" si="11"/>
        <v>N/A</v>
      </c>
      <c r="E101" s="46">
        <v>15929.802072</v>
      </c>
      <c r="F101" s="43" t="str">
        <f t="shared" si="12"/>
        <v>N/A</v>
      </c>
      <c r="G101" s="46">
        <v>11856.838395999999</v>
      </c>
      <c r="H101" s="43" t="str">
        <f t="shared" si="13"/>
        <v>N/A</v>
      </c>
      <c r="I101" s="12">
        <v>-6.48</v>
      </c>
      <c r="J101" s="12">
        <v>-25.6</v>
      </c>
      <c r="K101" s="44" t="s">
        <v>732</v>
      </c>
      <c r="L101" s="9" t="str">
        <f t="shared" si="14"/>
        <v>Yes</v>
      </c>
    </row>
    <row r="102" spans="1:12" ht="25.5" x14ac:dyDescent="0.2">
      <c r="A102" s="45" t="s">
        <v>629</v>
      </c>
      <c r="B102" s="34" t="s">
        <v>217</v>
      </c>
      <c r="C102" s="46">
        <v>6627526</v>
      </c>
      <c r="D102" s="43" t="str">
        <f t="shared" si="11"/>
        <v>N/A</v>
      </c>
      <c r="E102" s="46">
        <v>7349563</v>
      </c>
      <c r="F102" s="43" t="str">
        <f t="shared" si="12"/>
        <v>N/A</v>
      </c>
      <c r="G102" s="46">
        <v>8232535</v>
      </c>
      <c r="H102" s="43" t="str">
        <f t="shared" si="13"/>
        <v>N/A</v>
      </c>
      <c r="I102" s="12">
        <v>10.89</v>
      </c>
      <c r="J102" s="12">
        <v>12.01</v>
      </c>
      <c r="K102" s="44" t="s">
        <v>732</v>
      </c>
      <c r="L102" s="9" t="str">
        <f t="shared" si="14"/>
        <v>Yes</v>
      </c>
    </row>
    <row r="103" spans="1:12" ht="25.5" x14ac:dyDescent="0.2">
      <c r="A103" s="45" t="s">
        <v>630</v>
      </c>
      <c r="B103" s="34" t="s">
        <v>217</v>
      </c>
      <c r="C103" s="35">
        <v>4096</v>
      </c>
      <c r="D103" s="43" t="str">
        <f t="shared" si="11"/>
        <v>N/A</v>
      </c>
      <c r="E103" s="35">
        <v>4452</v>
      </c>
      <c r="F103" s="43" t="str">
        <f t="shared" si="12"/>
        <v>N/A</v>
      </c>
      <c r="G103" s="35">
        <v>4754</v>
      </c>
      <c r="H103" s="43" t="str">
        <f t="shared" si="13"/>
        <v>N/A</v>
      </c>
      <c r="I103" s="12">
        <v>8.6910000000000007</v>
      </c>
      <c r="J103" s="12">
        <v>6.7830000000000004</v>
      </c>
      <c r="K103" s="44" t="s">
        <v>732</v>
      </c>
      <c r="L103" s="9" t="str">
        <f t="shared" si="14"/>
        <v>Yes</v>
      </c>
    </row>
    <row r="104" spans="1:12" ht="25.5" x14ac:dyDescent="0.2">
      <c r="A104" s="45" t="s">
        <v>1457</v>
      </c>
      <c r="B104" s="34" t="s">
        <v>217</v>
      </c>
      <c r="C104" s="46">
        <v>1618.0483397999999</v>
      </c>
      <c r="D104" s="43" t="str">
        <f t="shared" si="11"/>
        <v>N/A</v>
      </c>
      <c r="E104" s="46">
        <v>1650.8452381</v>
      </c>
      <c r="F104" s="43" t="str">
        <f t="shared" si="12"/>
        <v>N/A</v>
      </c>
      <c r="G104" s="46">
        <v>1731.7069836000001</v>
      </c>
      <c r="H104" s="43" t="str">
        <f t="shared" si="13"/>
        <v>N/A</v>
      </c>
      <c r="I104" s="12">
        <v>2.0270000000000001</v>
      </c>
      <c r="J104" s="12">
        <v>4.8979999999999997</v>
      </c>
      <c r="K104" s="44" t="s">
        <v>732</v>
      </c>
      <c r="L104" s="9" t="str">
        <f t="shared" si="14"/>
        <v>Yes</v>
      </c>
    </row>
    <row r="105" spans="1:12" ht="25.5" x14ac:dyDescent="0.2">
      <c r="A105" s="45" t="s">
        <v>631</v>
      </c>
      <c r="B105" s="34" t="s">
        <v>217</v>
      </c>
      <c r="C105" s="46">
        <v>235178</v>
      </c>
      <c r="D105" s="43" t="str">
        <f t="shared" si="11"/>
        <v>N/A</v>
      </c>
      <c r="E105" s="46">
        <v>239886</v>
      </c>
      <c r="F105" s="43" t="str">
        <f t="shared" si="12"/>
        <v>N/A</v>
      </c>
      <c r="G105" s="46">
        <v>211782</v>
      </c>
      <c r="H105" s="43" t="str">
        <f t="shared" si="13"/>
        <v>N/A</v>
      </c>
      <c r="I105" s="12">
        <v>2.0019999999999998</v>
      </c>
      <c r="J105" s="12">
        <v>-11.7</v>
      </c>
      <c r="K105" s="44" t="s">
        <v>732</v>
      </c>
      <c r="L105" s="9" t="str">
        <f t="shared" si="14"/>
        <v>Yes</v>
      </c>
    </row>
    <row r="106" spans="1:12" x14ac:dyDescent="0.2">
      <c r="A106" s="45" t="s">
        <v>632</v>
      </c>
      <c r="B106" s="34" t="s">
        <v>217</v>
      </c>
      <c r="C106" s="35">
        <v>191</v>
      </c>
      <c r="D106" s="43" t="str">
        <f t="shared" si="11"/>
        <v>N/A</v>
      </c>
      <c r="E106" s="35">
        <v>201</v>
      </c>
      <c r="F106" s="43" t="str">
        <f t="shared" si="12"/>
        <v>N/A</v>
      </c>
      <c r="G106" s="35">
        <v>179</v>
      </c>
      <c r="H106" s="43" t="str">
        <f t="shared" si="13"/>
        <v>N/A</v>
      </c>
      <c r="I106" s="12">
        <v>5.2359999999999998</v>
      </c>
      <c r="J106" s="12">
        <v>-10.9</v>
      </c>
      <c r="K106" s="44" t="s">
        <v>732</v>
      </c>
      <c r="L106" s="9" t="str">
        <f t="shared" si="14"/>
        <v>Yes</v>
      </c>
    </row>
    <row r="107" spans="1:12" ht="25.5" x14ac:dyDescent="0.2">
      <c r="A107" s="45" t="s">
        <v>1458</v>
      </c>
      <c r="B107" s="34" t="s">
        <v>217</v>
      </c>
      <c r="C107" s="46">
        <v>1231.2984293</v>
      </c>
      <c r="D107" s="43" t="str">
        <f t="shared" si="11"/>
        <v>N/A</v>
      </c>
      <c r="E107" s="46">
        <v>1193.4626866000001</v>
      </c>
      <c r="F107" s="43" t="str">
        <f t="shared" si="12"/>
        <v>N/A</v>
      </c>
      <c r="G107" s="46">
        <v>1183.1396648</v>
      </c>
      <c r="H107" s="43" t="str">
        <f t="shared" si="13"/>
        <v>N/A</v>
      </c>
      <c r="I107" s="12">
        <v>-3.07</v>
      </c>
      <c r="J107" s="12">
        <v>-0.86499999999999999</v>
      </c>
      <c r="K107" s="44" t="s">
        <v>732</v>
      </c>
      <c r="L107" s="9" t="str">
        <f t="shared" si="14"/>
        <v>Yes</v>
      </c>
    </row>
    <row r="108" spans="1:12" ht="25.5" x14ac:dyDescent="0.2">
      <c r="A108" s="45" t="s">
        <v>633</v>
      </c>
      <c r="B108" s="34" t="s">
        <v>217</v>
      </c>
      <c r="C108" s="46">
        <v>72340</v>
      </c>
      <c r="D108" s="43" t="str">
        <f t="shared" si="11"/>
        <v>N/A</v>
      </c>
      <c r="E108" s="46">
        <v>58868</v>
      </c>
      <c r="F108" s="43" t="str">
        <f t="shared" si="12"/>
        <v>N/A</v>
      </c>
      <c r="G108" s="46">
        <v>23535</v>
      </c>
      <c r="H108" s="43" t="str">
        <f t="shared" si="13"/>
        <v>N/A</v>
      </c>
      <c r="I108" s="12">
        <v>-18.600000000000001</v>
      </c>
      <c r="J108" s="12">
        <v>-60</v>
      </c>
      <c r="K108" s="44" t="s">
        <v>732</v>
      </c>
      <c r="L108" s="9" t="str">
        <f t="shared" si="14"/>
        <v>No</v>
      </c>
    </row>
    <row r="109" spans="1:12" x14ac:dyDescent="0.2">
      <c r="A109" s="45" t="s">
        <v>634</v>
      </c>
      <c r="B109" s="34" t="s">
        <v>217</v>
      </c>
      <c r="C109" s="35">
        <v>2045</v>
      </c>
      <c r="D109" s="43" t="str">
        <f t="shared" si="11"/>
        <v>N/A</v>
      </c>
      <c r="E109" s="35">
        <v>1608</v>
      </c>
      <c r="F109" s="43" t="str">
        <f t="shared" si="12"/>
        <v>N/A</v>
      </c>
      <c r="G109" s="35">
        <v>382</v>
      </c>
      <c r="H109" s="43" t="str">
        <f t="shared" si="13"/>
        <v>N/A</v>
      </c>
      <c r="I109" s="12">
        <v>-21.4</v>
      </c>
      <c r="J109" s="12">
        <v>-76.2</v>
      </c>
      <c r="K109" s="44" t="s">
        <v>732</v>
      </c>
      <c r="L109" s="9" t="str">
        <f t="shared" si="14"/>
        <v>No</v>
      </c>
    </row>
    <row r="110" spans="1:12" ht="25.5" x14ac:dyDescent="0.2">
      <c r="A110" s="45" t="s">
        <v>1459</v>
      </c>
      <c r="B110" s="34" t="s">
        <v>217</v>
      </c>
      <c r="C110" s="46">
        <v>35.374083130000002</v>
      </c>
      <c r="D110" s="43" t="str">
        <f t="shared" si="11"/>
        <v>N/A</v>
      </c>
      <c r="E110" s="46">
        <v>36.609452736000001</v>
      </c>
      <c r="F110" s="43" t="str">
        <f t="shared" si="12"/>
        <v>N/A</v>
      </c>
      <c r="G110" s="46">
        <v>61.609947644000002</v>
      </c>
      <c r="H110" s="43" t="str">
        <f t="shared" si="13"/>
        <v>N/A</v>
      </c>
      <c r="I110" s="12">
        <v>3.492</v>
      </c>
      <c r="J110" s="12">
        <v>68.290000000000006</v>
      </c>
      <c r="K110" s="44" t="s">
        <v>732</v>
      </c>
      <c r="L110" s="9" t="str">
        <f t="shared" si="14"/>
        <v>No</v>
      </c>
    </row>
    <row r="111" spans="1:12" ht="25.5" x14ac:dyDescent="0.2">
      <c r="A111" s="45" t="s">
        <v>635</v>
      </c>
      <c r="B111" s="34" t="s">
        <v>217</v>
      </c>
      <c r="C111" s="46">
        <v>38633758</v>
      </c>
      <c r="D111" s="43" t="str">
        <f t="shared" si="11"/>
        <v>N/A</v>
      </c>
      <c r="E111" s="46">
        <v>41785737</v>
      </c>
      <c r="F111" s="43" t="str">
        <f t="shared" si="12"/>
        <v>N/A</v>
      </c>
      <c r="G111" s="46">
        <v>45834095</v>
      </c>
      <c r="H111" s="43" t="str">
        <f t="shared" si="13"/>
        <v>N/A</v>
      </c>
      <c r="I111" s="12">
        <v>8.1590000000000007</v>
      </c>
      <c r="J111" s="12">
        <v>9.6880000000000006</v>
      </c>
      <c r="K111" s="44" t="s">
        <v>732</v>
      </c>
      <c r="L111" s="9" t="str">
        <f t="shared" si="14"/>
        <v>Yes</v>
      </c>
    </row>
    <row r="112" spans="1:12" x14ac:dyDescent="0.2">
      <c r="A112" s="45" t="s">
        <v>636</v>
      </c>
      <c r="B112" s="34" t="s">
        <v>217</v>
      </c>
      <c r="C112" s="35">
        <v>3756</v>
      </c>
      <c r="D112" s="43" t="str">
        <f t="shared" si="11"/>
        <v>N/A</v>
      </c>
      <c r="E112" s="35">
        <v>3712</v>
      </c>
      <c r="F112" s="43" t="str">
        <f t="shared" si="12"/>
        <v>N/A</v>
      </c>
      <c r="G112" s="35">
        <v>3936</v>
      </c>
      <c r="H112" s="43" t="str">
        <f t="shared" si="13"/>
        <v>N/A</v>
      </c>
      <c r="I112" s="12">
        <v>-1.17</v>
      </c>
      <c r="J112" s="12">
        <v>6.0339999999999998</v>
      </c>
      <c r="K112" s="44" t="s">
        <v>732</v>
      </c>
      <c r="L112" s="9" t="str">
        <f t="shared" si="14"/>
        <v>Yes</v>
      </c>
    </row>
    <row r="113" spans="1:12" x14ac:dyDescent="0.2">
      <c r="A113" s="45" t="s">
        <v>1460</v>
      </c>
      <c r="B113" s="34" t="s">
        <v>217</v>
      </c>
      <c r="C113" s="46">
        <v>10285.878062</v>
      </c>
      <c r="D113" s="43" t="str">
        <f t="shared" si="11"/>
        <v>N/A</v>
      </c>
      <c r="E113" s="46">
        <v>11256.933459</v>
      </c>
      <c r="F113" s="43" t="str">
        <f t="shared" si="12"/>
        <v>N/A</v>
      </c>
      <c r="G113" s="46">
        <v>11644.841209</v>
      </c>
      <c r="H113" s="43" t="str">
        <f t="shared" si="13"/>
        <v>N/A</v>
      </c>
      <c r="I113" s="12">
        <v>9.4410000000000007</v>
      </c>
      <c r="J113" s="12">
        <v>3.4460000000000002</v>
      </c>
      <c r="K113" s="44" t="s">
        <v>732</v>
      </c>
      <c r="L113" s="9" t="str">
        <f t="shared" si="14"/>
        <v>Yes</v>
      </c>
    </row>
    <row r="114" spans="1:12" ht="25.5" x14ac:dyDescent="0.2">
      <c r="A114" s="45" t="s">
        <v>637</v>
      </c>
      <c r="B114" s="34" t="s">
        <v>217</v>
      </c>
      <c r="C114" s="46">
        <v>195093</v>
      </c>
      <c r="D114" s="43" t="str">
        <f t="shared" si="11"/>
        <v>N/A</v>
      </c>
      <c r="E114" s="46">
        <v>222406</v>
      </c>
      <c r="F114" s="43" t="str">
        <f t="shared" si="12"/>
        <v>N/A</v>
      </c>
      <c r="G114" s="46">
        <v>224844</v>
      </c>
      <c r="H114" s="43" t="str">
        <f t="shared" si="13"/>
        <v>N/A</v>
      </c>
      <c r="I114" s="12">
        <v>14</v>
      </c>
      <c r="J114" s="12">
        <v>1.0960000000000001</v>
      </c>
      <c r="K114" s="44" t="s">
        <v>732</v>
      </c>
      <c r="L114" s="9" t="str">
        <f>IF(J114="Div by 0", "N/A", IF(OR(J114="N/A",K114="N/A"),"N/A", IF(J114&gt;VALUE(MID(K114,1,2)), "No", IF(J114&lt;-1*VALUE(MID(K114,1,2)), "No", "Yes"))))</f>
        <v>Yes</v>
      </c>
    </row>
    <row r="115" spans="1:12" x14ac:dyDescent="0.2">
      <c r="A115" s="45" t="s">
        <v>638</v>
      </c>
      <c r="B115" s="34" t="s">
        <v>217</v>
      </c>
      <c r="C115" s="35">
        <v>4456</v>
      </c>
      <c r="D115" s="43" t="str">
        <f t="shared" si="11"/>
        <v>N/A</v>
      </c>
      <c r="E115" s="35">
        <v>4208</v>
      </c>
      <c r="F115" s="43" t="str">
        <f t="shared" si="12"/>
        <v>N/A</v>
      </c>
      <c r="G115" s="35">
        <v>3600</v>
      </c>
      <c r="H115" s="43" t="str">
        <f t="shared" si="13"/>
        <v>N/A</v>
      </c>
      <c r="I115" s="12">
        <v>-5.57</v>
      </c>
      <c r="J115" s="12">
        <v>-14.4</v>
      </c>
      <c r="K115" s="44" t="s">
        <v>732</v>
      </c>
      <c r="L115" s="9" t="str">
        <f t="shared" ref="L115:L119" si="15">IF(J115="Div by 0", "N/A", IF(OR(J115="N/A",K115="N/A"),"N/A", IF(J115&gt;VALUE(MID(K115,1,2)), "No", IF(J115&lt;-1*VALUE(MID(K115,1,2)), "No", "Yes"))))</f>
        <v>Yes</v>
      </c>
    </row>
    <row r="116" spans="1:12" ht="25.5" x14ac:dyDescent="0.2">
      <c r="A116" s="45" t="s">
        <v>1461</v>
      </c>
      <c r="B116" s="34" t="s">
        <v>217</v>
      </c>
      <c r="C116" s="46">
        <v>43.782091561999998</v>
      </c>
      <c r="D116" s="43" t="str">
        <f t="shared" si="11"/>
        <v>N/A</v>
      </c>
      <c r="E116" s="46">
        <v>52.853136882000001</v>
      </c>
      <c r="F116" s="43" t="str">
        <f t="shared" si="12"/>
        <v>N/A</v>
      </c>
      <c r="G116" s="46">
        <v>62.456666667</v>
      </c>
      <c r="H116" s="43" t="str">
        <f t="shared" si="13"/>
        <v>N/A</v>
      </c>
      <c r="I116" s="12">
        <v>20.72</v>
      </c>
      <c r="J116" s="12">
        <v>18.170000000000002</v>
      </c>
      <c r="K116" s="44" t="s">
        <v>732</v>
      </c>
      <c r="L116" s="9" t="str">
        <f t="shared" si="15"/>
        <v>Yes</v>
      </c>
    </row>
    <row r="117" spans="1:12" ht="25.5" x14ac:dyDescent="0.2">
      <c r="A117" s="45" t="s">
        <v>639</v>
      </c>
      <c r="B117" s="34" t="s">
        <v>217</v>
      </c>
      <c r="C117" s="46">
        <v>0</v>
      </c>
      <c r="D117" s="43" t="str">
        <f t="shared" si="11"/>
        <v>N/A</v>
      </c>
      <c r="E117" s="46">
        <v>0</v>
      </c>
      <c r="F117" s="43" t="str">
        <f t="shared" si="12"/>
        <v>N/A</v>
      </c>
      <c r="G117" s="46">
        <v>0</v>
      </c>
      <c r="H117" s="43" t="str">
        <f t="shared" si="13"/>
        <v>N/A</v>
      </c>
      <c r="I117" s="12" t="s">
        <v>1743</v>
      </c>
      <c r="J117" s="12" t="s">
        <v>1743</v>
      </c>
      <c r="K117" s="44" t="s">
        <v>732</v>
      </c>
      <c r="L117" s="9" t="str">
        <f t="shared" si="15"/>
        <v>N/A</v>
      </c>
    </row>
    <row r="118" spans="1:12" x14ac:dyDescent="0.2">
      <c r="A118" s="45" t="s">
        <v>640</v>
      </c>
      <c r="B118" s="34" t="s">
        <v>217</v>
      </c>
      <c r="C118" s="35">
        <v>0</v>
      </c>
      <c r="D118" s="43" t="str">
        <f t="shared" si="11"/>
        <v>N/A</v>
      </c>
      <c r="E118" s="35">
        <v>0</v>
      </c>
      <c r="F118" s="43" t="str">
        <f t="shared" si="12"/>
        <v>N/A</v>
      </c>
      <c r="G118" s="35">
        <v>0</v>
      </c>
      <c r="H118" s="43" t="str">
        <f t="shared" si="13"/>
        <v>N/A</v>
      </c>
      <c r="I118" s="12" t="s">
        <v>1743</v>
      </c>
      <c r="J118" s="12" t="s">
        <v>1743</v>
      </c>
      <c r="K118" s="44" t="s">
        <v>732</v>
      </c>
      <c r="L118" s="9" t="str">
        <f t="shared" si="15"/>
        <v>N/A</v>
      </c>
    </row>
    <row r="119" spans="1:12" ht="25.5" x14ac:dyDescent="0.2">
      <c r="A119" s="45" t="s">
        <v>1462</v>
      </c>
      <c r="B119" s="34" t="s">
        <v>217</v>
      </c>
      <c r="C119" s="46" t="s">
        <v>1743</v>
      </c>
      <c r="D119" s="43" t="str">
        <f t="shared" si="11"/>
        <v>N/A</v>
      </c>
      <c r="E119" s="46" t="s">
        <v>1743</v>
      </c>
      <c r="F119" s="43" t="str">
        <f t="shared" si="12"/>
        <v>N/A</v>
      </c>
      <c r="G119" s="46" t="s">
        <v>1743</v>
      </c>
      <c r="H119" s="43" t="str">
        <f t="shared" si="13"/>
        <v>N/A</v>
      </c>
      <c r="I119" s="12" t="s">
        <v>1743</v>
      </c>
      <c r="J119" s="12" t="s">
        <v>1743</v>
      </c>
      <c r="K119" s="44" t="s">
        <v>732</v>
      </c>
      <c r="L119" s="9" t="str">
        <f t="shared" si="15"/>
        <v>N/A</v>
      </c>
    </row>
    <row r="120" spans="1:12" ht="25.5" x14ac:dyDescent="0.2">
      <c r="A120" s="45" t="s">
        <v>641</v>
      </c>
      <c r="B120" s="34" t="s">
        <v>217</v>
      </c>
      <c r="C120" s="46">
        <v>25686735</v>
      </c>
      <c r="D120" s="43" t="str">
        <f t="shared" si="11"/>
        <v>N/A</v>
      </c>
      <c r="E120" s="46">
        <v>27360818</v>
      </c>
      <c r="F120" s="43" t="str">
        <f t="shared" si="12"/>
        <v>N/A</v>
      </c>
      <c r="G120" s="46">
        <v>25642254</v>
      </c>
      <c r="H120" s="43" t="str">
        <f t="shared" si="13"/>
        <v>N/A</v>
      </c>
      <c r="I120" s="12">
        <v>6.5170000000000003</v>
      </c>
      <c r="J120" s="12">
        <v>-6.28</v>
      </c>
      <c r="K120" s="44" t="s">
        <v>732</v>
      </c>
      <c r="L120" s="9" t="str">
        <f t="shared" ref="L120:L131" si="16">IF(J120="Div by 0", "N/A", IF(K120="N/A","N/A", IF(J120&gt;VALUE(MID(K120,1,2)), "No", IF(J120&lt;-1*VALUE(MID(K120,1,2)), "No", "Yes"))))</f>
        <v>Yes</v>
      </c>
    </row>
    <row r="121" spans="1:12" ht="25.5" x14ac:dyDescent="0.2">
      <c r="A121" s="45" t="s">
        <v>642</v>
      </c>
      <c r="B121" s="34" t="s">
        <v>217</v>
      </c>
      <c r="C121" s="35">
        <v>40349</v>
      </c>
      <c r="D121" s="43" t="str">
        <f t="shared" si="11"/>
        <v>N/A</v>
      </c>
      <c r="E121" s="35">
        <v>41897</v>
      </c>
      <c r="F121" s="43" t="str">
        <f t="shared" si="12"/>
        <v>N/A</v>
      </c>
      <c r="G121" s="35">
        <v>41274</v>
      </c>
      <c r="H121" s="43" t="str">
        <f t="shared" si="13"/>
        <v>N/A</v>
      </c>
      <c r="I121" s="12">
        <v>3.8370000000000002</v>
      </c>
      <c r="J121" s="12">
        <v>-1.49</v>
      </c>
      <c r="K121" s="44" t="s">
        <v>732</v>
      </c>
      <c r="L121" s="9" t="str">
        <f t="shared" si="16"/>
        <v>Yes</v>
      </c>
    </row>
    <row r="122" spans="1:12" ht="25.5" x14ac:dyDescent="0.2">
      <c r="A122" s="45" t="s">
        <v>1463</v>
      </c>
      <c r="B122" s="34" t="s">
        <v>217</v>
      </c>
      <c r="C122" s="46">
        <v>636.61391856</v>
      </c>
      <c r="D122" s="43" t="str">
        <f t="shared" si="11"/>
        <v>N/A</v>
      </c>
      <c r="E122" s="46">
        <v>653.04957395999998</v>
      </c>
      <c r="F122" s="43" t="str">
        <f t="shared" si="12"/>
        <v>N/A</v>
      </c>
      <c r="G122" s="46">
        <v>621.26893443999995</v>
      </c>
      <c r="H122" s="43" t="str">
        <f t="shared" si="13"/>
        <v>N/A</v>
      </c>
      <c r="I122" s="12">
        <v>2.5819999999999999</v>
      </c>
      <c r="J122" s="12">
        <v>-4.87</v>
      </c>
      <c r="K122" s="44" t="s">
        <v>732</v>
      </c>
      <c r="L122" s="9" t="str">
        <f t="shared" si="16"/>
        <v>Yes</v>
      </c>
    </row>
    <row r="123" spans="1:12" ht="25.5" x14ac:dyDescent="0.2">
      <c r="A123" s="45" t="s">
        <v>643</v>
      </c>
      <c r="B123" s="34" t="s">
        <v>217</v>
      </c>
      <c r="C123" s="46">
        <v>0</v>
      </c>
      <c r="D123" s="43" t="str">
        <f t="shared" ref="D123:D131" si="17">IF($B123="N/A","N/A",IF(C123&gt;10,"No",IF(C123&lt;-10,"No","Yes")))</f>
        <v>N/A</v>
      </c>
      <c r="E123" s="46">
        <v>0</v>
      </c>
      <c r="F123" s="43" t="str">
        <f t="shared" ref="F123:F131" si="18">IF($B123="N/A","N/A",IF(E123&gt;10,"No",IF(E123&lt;-10,"No","Yes")))</f>
        <v>N/A</v>
      </c>
      <c r="G123" s="46">
        <v>0</v>
      </c>
      <c r="H123" s="43" t="str">
        <f t="shared" ref="H123:H131" si="19">IF($B123="N/A","N/A",IF(G123&gt;10,"No",IF(G123&lt;-10,"No","Yes")))</f>
        <v>N/A</v>
      </c>
      <c r="I123" s="12" t="s">
        <v>1743</v>
      </c>
      <c r="J123" s="12" t="s">
        <v>1743</v>
      </c>
      <c r="K123" s="44" t="s">
        <v>732</v>
      </c>
      <c r="L123" s="9" t="str">
        <f t="shared" si="16"/>
        <v>N/A</v>
      </c>
    </row>
    <row r="124" spans="1:12" x14ac:dyDescent="0.2">
      <c r="A124" s="45" t="s">
        <v>644</v>
      </c>
      <c r="B124" s="34" t="s">
        <v>217</v>
      </c>
      <c r="C124" s="35">
        <v>0</v>
      </c>
      <c r="D124" s="43" t="str">
        <f t="shared" si="17"/>
        <v>N/A</v>
      </c>
      <c r="E124" s="35">
        <v>0</v>
      </c>
      <c r="F124" s="43" t="str">
        <f t="shared" si="18"/>
        <v>N/A</v>
      </c>
      <c r="G124" s="35">
        <v>0</v>
      </c>
      <c r="H124" s="43" t="str">
        <f t="shared" si="19"/>
        <v>N/A</v>
      </c>
      <c r="I124" s="12" t="s">
        <v>1743</v>
      </c>
      <c r="J124" s="12" t="s">
        <v>1743</v>
      </c>
      <c r="K124" s="44" t="s">
        <v>732</v>
      </c>
      <c r="L124" s="9" t="str">
        <f t="shared" si="16"/>
        <v>N/A</v>
      </c>
    </row>
    <row r="125" spans="1:12" ht="25.5" x14ac:dyDescent="0.2">
      <c r="A125" s="45" t="s">
        <v>1464</v>
      </c>
      <c r="B125" s="34" t="s">
        <v>217</v>
      </c>
      <c r="C125" s="46" t="s">
        <v>1743</v>
      </c>
      <c r="D125" s="43" t="str">
        <f t="shared" si="17"/>
        <v>N/A</v>
      </c>
      <c r="E125" s="46" t="s">
        <v>1743</v>
      </c>
      <c r="F125" s="43" t="str">
        <f t="shared" si="18"/>
        <v>N/A</v>
      </c>
      <c r="G125" s="46" t="s">
        <v>1743</v>
      </c>
      <c r="H125" s="43" t="str">
        <f t="shared" si="19"/>
        <v>N/A</v>
      </c>
      <c r="I125" s="12" t="s">
        <v>1743</v>
      </c>
      <c r="J125" s="12" t="s">
        <v>1743</v>
      </c>
      <c r="K125" s="44" t="s">
        <v>732</v>
      </c>
      <c r="L125" s="9" t="str">
        <f t="shared" si="16"/>
        <v>N/A</v>
      </c>
    </row>
    <row r="126" spans="1:12" ht="25.5" x14ac:dyDescent="0.2">
      <c r="A126" s="45" t="s">
        <v>645</v>
      </c>
      <c r="B126" s="34" t="s">
        <v>217</v>
      </c>
      <c r="C126" s="46">
        <v>3548218</v>
      </c>
      <c r="D126" s="43" t="str">
        <f t="shared" si="17"/>
        <v>N/A</v>
      </c>
      <c r="E126" s="46">
        <v>3867976</v>
      </c>
      <c r="F126" s="43" t="str">
        <f t="shared" si="18"/>
        <v>N/A</v>
      </c>
      <c r="G126" s="46">
        <v>3237043</v>
      </c>
      <c r="H126" s="43" t="str">
        <f t="shared" si="19"/>
        <v>N/A</v>
      </c>
      <c r="I126" s="12">
        <v>9.0120000000000005</v>
      </c>
      <c r="J126" s="12">
        <v>-16.3</v>
      </c>
      <c r="K126" s="44" t="s">
        <v>732</v>
      </c>
      <c r="L126" s="9" t="str">
        <f t="shared" si="16"/>
        <v>Yes</v>
      </c>
    </row>
    <row r="127" spans="1:12" x14ac:dyDescent="0.2">
      <c r="A127" s="45" t="s">
        <v>646</v>
      </c>
      <c r="B127" s="34" t="s">
        <v>217</v>
      </c>
      <c r="C127" s="35">
        <v>20430</v>
      </c>
      <c r="D127" s="43" t="str">
        <f t="shared" si="17"/>
        <v>N/A</v>
      </c>
      <c r="E127" s="35">
        <v>20117</v>
      </c>
      <c r="F127" s="43" t="str">
        <f t="shared" si="18"/>
        <v>N/A</v>
      </c>
      <c r="G127" s="35">
        <v>10417</v>
      </c>
      <c r="H127" s="43" t="str">
        <f t="shared" si="19"/>
        <v>N/A</v>
      </c>
      <c r="I127" s="12">
        <v>-1.53</v>
      </c>
      <c r="J127" s="12">
        <v>-48.2</v>
      </c>
      <c r="K127" s="44" t="s">
        <v>732</v>
      </c>
      <c r="L127" s="9" t="str">
        <f t="shared" si="16"/>
        <v>No</v>
      </c>
    </row>
    <row r="128" spans="1:12" ht="25.5" x14ac:dyDescent="0.2">
      <c r="A128" s="45" t="s">
        <v>1465</v>
      </c>
      <c r="B128" s="34" t="s">
        <v>217</v>
      </c>
      <c r="C128" s="46">
        <v>173.67684776999999</v>
      </c>
      <c r="D128" s="43" t="str">
        <f t="shared" si="17"/>
        <v>N/A</v>
      </c>
      <c r="E128" s="46">
        <v>192.27399711999999</v>
      </c>
      <c r="F128" s="43" t="str">
        <f t="shared" si="18"/>
        <v>N/A</v>
      </c>
      <c r="G128" s="46">
        <v>310.74618412000001</v>
      </c>
      <c r="H128" s="43" t="str">
        <f t="shared" si="19"/>
        <v>N/A</v>
      </c>
      <c r="I128" s="12">
        <v>10.71</v>
      </c>
      <c r="J128" s="12">
        <v>61.62</v>
      </c>
      <c r="K128" s="44" t="s">
        <v>732</v>
      </c>
      <c r="L128" s="9" t="str">
        <f t="shared" si="16"/>
        <v>No</v>
      </c>
    </row>
    <row r="129" spans="1:12" ht="25.5" x14ac:dyDescent="0.2">
      <c r="A129" s="45" t="s">
        <v>647</v>
      </c>
      <c r="B129" s="34" t="s">
        <v>217</v>
      </c>
      <c r="C129" s="46">
        <v>0</v>
      </c>
      <c r="D129" s="43" t="str">
        <f t="shared" si="17"/>
        <v>N/A</v>
      </c>
      <c r="E129" s="46">
        <v>1537232</v>
      </c>
      <c r="F129" s="43" t="str">
        <f t="shared" si="18"/>
        <v>N/A</v>
      </c>
      <c r="G129" s="46">
        <v>1305287</v>
      </c>
      <c r="H129" s="43" t="str">
        <f t="shared" si="19"/>
        <v>N/A</v>
      </c>
      <c r="I129" s="12" t="s">
        <v>1743</v>
      </c>
      <c r="J129" s="12">
        <v>-15.1</v>
      </c>
      <c r="K129" s="44" t="s">
        <v>732</v>
      </c>
      <c r="L129" s="9" t="str">
        <f t="shared" si="16"/>
        <v>Yes</v>
      </c>
    </row>
    <row r="130" spans="1:12" x14ac:dyDescent="0.2">
      <c r="A130" s="45" t="s">
        <v>648</v>
      </c>
      <c r="B130" s="34" t="s">
        <v>217</v>
      </c>
      <c r="C130" s="35">
        <v>0</v>
      </c>
      <c r="D130" s="43" t="str">
        <f t="shared" si="17"/>
        <v>N/A</v>
      </c>
      <c r="E130" s="35">
        <v>230</v>
      </c>
      <c r="F130" s="43" t="str">
        <f t="shared" si="18"/>
        <v>N/A</v>
      </c>
      <c r="G130" s="35">
        <v>195</v>
      </c>
      <c r="H130" s="43" t="str">
        <f t="shared" si="19"/>
        <v>N/A</v>
      </c>
      <c r="I130" s="12" t="s">
        <v>1743</v>
      </c>
      <c r="J130" s="12">
        <v>-15.2</v>
      </c>
      <c r="K130" s="44" t="s">
        <v>732</v>
      </c>
      <c r="L130" s="9" t="str">
        <f t="shared" si="16"/>
        <v>Yes</v>
      </c>
    </row>
    <row r="131" spans="1:12" ht="25.5" x14ac:dyDescent="0.2">
      <c r="A131" s="45" t="s">
        <v>1466</v>
      </c>
      <c r="B131" s="34" t="s">
        <v>217</v>
      </c>
      <c r="C131" s="46" t="s">
        <v>1743</v>
      </c>
      <c r="D131" s="43" t="str">
        <f t="shared" si="17"/>
        <v>N/A</v>
      </c>
      <c r="E131" s="46">
        <v>6683.6173913000002</v>
      </c>
      <c r="F131" s="43" t="str">
        <f t="shared" si="18"/>
        <v>N/A</v>
      </c>
      <c r="G131" s="46">
        <v>6693.7794872000004</v>
      </c>
      <c r="H131" s="43" t="str">
        <f t="shared" si="19"/>
        <v>N/A</v>
      </c>
      <c r="I131" s="12" t="s">
        <v>1743</v>
      </c>
      <c r="J131" s="12">
        <v>0.152</v>
      </c>
      <c r="K131" s="44" t="s">
        <v>732</v>
      </c>
      <c r="L131" s="9" t="str">
        <f t="shared" si="16"/>
        <v>Yes</v>
      </c>
    </row>
    <row r="132" spans="1:12" x14ac:dyDescent="0.2">
      <c r="A132" s="45" t="s">
        <v>1467</v>
      </c>
      <c r="B132" s="34" t="s">
        <v>217</v>
      </c>
      <c r="C132" s="46">
        <v>398.00684269999999</v>
      </c>
      <c r="D132" s="43" t="str">
        <f t="shared" ref="D132:D143" si="20">IF($B132="N/A","N/A",IF(C132&gt;10,"No",IF(C132&lt;-10,"No","Yes")))</f>
        <v>N/A</v>
      </c>
      <c r="E132" s="46">
        <v>405.48892117000003</v>
      </c>
      <c r="F132" s="43" t="str">
        <f t="shared" ref="F132:F143" si="21">IF($B132="N/A","N/A",IF(E132&gt;10,"No",IF(E132&lt;-10,"No","Yes")))</f>
        <v>N/A</v>
      </c>
      <c r="G132" s="46">
        <v>417.90149136000002</v>
      </c>
      <c r="H132" s="43" t="str">
        <f t="shared" ref="H132:H143" si="22">IF($B132="N/A","N/A",IF(G132&gt;10,"No",IF(G132&lt;-10,"No","Yes")))</f>
        <v>N/A</v>
      </c>
      <c r="I132" s="12">
        <v>1.88</v>
      </c>
      <c r="J132" s="12">
        <v>3.0609999999999999</v>
      </c>
      <c r="K132" s="44" t="s">
        <v>732</v>
      </c>
      <c r="L132" s="9" t="str">
        <f t="shared" ref="L132:L143" si="23">IF(J132="Div by 0", "N/A", IF(K132="N/A","N/A", IF(J132&gt;VALUE(MID(K132,1,2)), "No", IF(J132&lt;-1*VALUE(MID(K132,1,2)), "No", "Yes"))))</f>
        <v>Yes</v>
      </c>
    </row>
    <row r="133" spans="1:12" x14ac:dyDescent="0.2">
      <c r="A133" s="45" t="s">
        <v>1468</v>
      </c>
      <c r="B133" s="34" t="s">
        <v>217</v>
      </c>
      <c r="C133" s="46">
        <v>335.82177622</v>
      </c>
      <c r="D133" s="43" t="str">
        <f t="shared" si="20"/>
        <v>N/A</v>
      </c>
      <c r="E133" s="46">
        <v>333.56995925000001</v>
      </c>
      <c r="F133" s="43" t="str">
        <f t="shared" si="21"/>
        <v>N/A</v>
      </c>
      <c r="G133" s="46">
        <v>323.36822658</v>
      </c>
      <c r="H133" s="43" t="str">
        <f t="shared" si="22"/>
        <v>N/A</v>
      </c>
      <c r="I133" s="12">
        <v>-0.67100000000000004</v>
      </c>
      <c r="J133" s="12">
        <v>-3.06</v>
      </c>
      <c r="K133" s="44" t="s">
        <v>732</v>
      </c>
      <c r="L133" s="9" t="str">
        <f t="shared" si="23"/>
        <v>Yes</v>
      </c>
    </row>
    <row r="134" spans="1:12" x14ac:dyDescent="0.2">
      <c r="A134" s="45" t="s">
        <v>1469</v>
      </c>
      <c r="B134" s="34" t="s">
        <v>217</v>
      </c>
      <c r="C134" s="46">
        <v>471.97397114</v>
      </c>
      <c r="D134" s="43" t="str">
        <f t="shared" si="20"/>
        <v>N/A</v>
      </c>
      <c r="E134" s="46">
        <v>486.30491329</v>
      </c>
      <c r="F134" s="43" t="str">
        <f t="shared" si="21"/>
        <v>N/A</v>
      </c>
      <c r="G134" s="46">
        <v>528.83667137999998</v>
      </c>
      <c r="H134" s="43" t="str">
        <f t="shared" si="22"/>
        <v>N/A</v>
      </c>
      <c r="I134" s="12">
        <v>3.036</v>
      </c>
      <c r="J134" s="12">
        <v>8.7460000000000004</v>
      </c>
      <c r="K134" s="44" t="s">
        <v>732</v>
      </c>
      <c r="L134" s="9" t="str">
        <f t="shared" si="23"/>
        <v>Yes</v>
      </c>
    </row>
    <row r="135" spans="1:12" x14ac:dyDescent="0.2">
      <c r="A135" s="45" t="s">
        <v>1470</v>
      </c>
      <c r="B135" s="34" t="s">
        <v>217</v>
      </c>
      <c r="C135" s="46">
        <v>8132.5426416</v>
      </c>
      <c r="D135" s="43" t="str">
        <f t="shared" si="20"/>
        <v>N/A</v>
      </c>
      <c r="E135" s="46">
        <v>8200.4839802999995</v>
      </c>
      <c r="F135" s="43" t="str">
        <f t="shared" si="21"/>
        <v>N/A</v>
      </c>
      <c r="G135" s="46">
        <v>8419.4027012000006</v>
      </c>
      <c r="H135" s="43" t="str">
        <f t="shared" si="22"/>
        <v>N/A</v>
      </c>
      <c r="I135" s="12">
        <v>0.83540000000000003</v>
      </c>
      <c r="J135" s="12">
        <v>2.67</v>
      </c>
      <c r="K135" s="44" t="s">
        <v>732</v>
      </c>
      <c r="L135" s="9" t="str">
        <f t="shared" si="23"/>
        <v>Yes</v>
      </c>
    </row>
    <row r="136" spans="1:12" x14ac:dyDescent="0.2">
      <c r="A136" s="45" t="s">
        <v>1471</v>
      </c>
      <c r="B136" s="34" t="s">
        <v>217</v>
      </c>
      <c r="C136" s="46">
        <v>9067.3774111999992</v>
      </c>
      <c r="D136" s="43" t="str">
        <f t="shared" si="20"/>
        <v>N/A</v>
      </c>
      <c r="E136" s="46">
        <v>9425.2904457000004</v>
      </c>
      <c r="F136" s="43" t="str">
        <f t="shared" si="21"/>
        <v>N/A</v>
      </c>
      <c r="G136" s="46">
        <v>9890.5750157000002</v>
      </c>
      <c r="H136" s="43" t="str">
        <f t="shared" si="22"/>
        <v>N/A</v>
      </c>
      <c r="I136" s="12">
        <v>3.9470000000000001</v>
      </c>
      <c r="J136" s="12">
        <v>4.9370000000000003</v>
      </c>
      <c r="K136" s="44" t="s">
        <v>732</v>
      </c>
      <c r="L136" s="9" t="str">
        <f t="shared" si="23"/>
        <v>Yes</v>
      </c>
    </row>
    <row r="137" spans="1:12" x14ac:dyDescent="0.2">
      <c r="A137" s="45" t="s">
        <v>1472</v>
      </c>
      <c r="B137" s="34" t="s">
        <v>217</v>
      </c>
      <c r="C137" s="46">
        <v>7028.8407595999997</v>
      </c>
      <c r="D137" s="43" t="str">
        <f t="shared" si="20"/>
        <v>N/A</v>
      </c>
      <c r="E137" s="46">
        <v>6750.4275218000002</v>
      </c>
      <c r="F137" s="43" t="str">
        <f t="shared" si="21"/>
        <v>N/A</v>
      </c>
      <c r="G137" s="46">
        <v>6700.2612314999997</v>
      </c>
      <c r="H137" s="43" t="str">
        <f t="shared" si="22"/>
        <v>N/A</v>
      </c>
      <c r="I137" s="12">
        <v>-3.96</v>
      </c>
      <c r="J137" s="12">
        <v>-0.74299999999999999</v>
      </c>
      <c r="K137" s="44" t="s">
        <v>732</v>
      </c>
      <c r="L137" s="9" t="str">
        <f t="shared" si="23"/>
        <v>Yes</v>
      </c>
    </row>
    <row r="138" spans="1:12" x14ac:dyDescent="0.2">
      <c r="A138" s="45" t="s">
        <v>1473</v>
      </c>
      <c r="B138" s="34" t="s">
        <v>217</v>
      </c>
      <c r="C138" s="46">
        <v>219.26346672</v>
      </c>
      <c r="D138" s="43" t="str">
        <f t="shared" si="20"/>
        <v>N/A</v>
      </c>
      <c r="E138" s="46">
        <v>232.67314987</v>
      </c>
      <c r="F138" s="43" t="str">
        <f t="shared" si="21"/>
        <v>N/A</v>
      </c>
      <c r="G138" s="46">
        <v>266.10693766000003</v>
      </c>
      <c r="H138" s="43" t="str">
        <f t="shared" si="22"/>
        <v>N/A</v>
      </c>
      <c r="I138" s="12">
        <v>6.1159999999999997</v>
      </c>
      <c r="J138" s="12">
        <v>14.37</v>
      </c>
      <c r="K138" s="44" t="s">
        <v>732</v>
      </c>
      <c r="L138" s="9" t="str">
        <f t="shared" si="23"/>
        <v>Yes</v>
      </c>
    </row>
    <row r="139" spans="1:12" x14ac:dyDescent="0.2">
      <c r="A139" s="45" t="s">
        <v>1474</v>
      </c>
      <c r="B139" s="34" t="s">
        <v>217</v>
      </c>
      <c r="C139" s="46">
        <v>138.11920046</v>
      </c>
      <c r="D139" s="43" t="str">
        <f t="shared" si="20"/>
        <v>N/A</v>
      </c>
      <c r="E139" s="46">
        <v>176.29570153</v>
      </c>
      <c r="F139" s="43" t="str">
        <f t="shared" si="21"/>
        <v>N/A</v>
      </c>
      <c r="G139" s="46">
        <v>230.02000096</v>
      </c>
      <c r="H139" s="43" t="str">
        <f t="shared" si="22"/>
        <v>N/A</v>
      </c>
      <c r="I139" s="12">
        <v>27.64</v>
      </c>
      <c r="J139" s="12">
        <v>30.47</v>
      </c>
      <c r="K139" s="44" t="s">
        <v>732</v>
      </c>
      <c r="L139" s="9" t="str">
        <f t="shared" si="23"/>
        <v>No</v>
      </c>
    </row>
    <row r="140" spans="1:12" x14ac:dyDescent="0.2">
      <c r="A140" s="45" t="s">
        <v>1475</v>
      </c>
      <c r="B140" s="34" t="s">
        <v>217</v>
      </c>
      <c r="C140" s="46">
        <v>303.35278670999998</v>
      </c>
      <c r="D140" s="43" t="str">
        <f t="shared" si="20"/>
        <v>N/A</v>
      </c>
      <c r="E140" s="46">
        <v>289.28230073999998</v>
      </c>
      <c r="F140" s="43" t="str">
        <f t="shared" si="21"/>
        <v>N/A</v>
      </c>
      <c r="G140" s="46">
        <v>299.78652215</v>
      </c>
      <c r="H140" s="43" t="str">
        <f t="shared" si="22"/>
        <v>N/A</v>
      </c>
      <c r="I140" s="12">
        <v>-4.6399999999999997</v>
      </c>
      <c r="J140" s="12">
        <v>3.6309999999999998</v>
      </c>
      <c r="K140" s="44" t="s">
        <v>732</v>
      </c>
      <c r="L140" s="9" t="str">
        <f t="shared" si="23"/>
        <v>Yes</v>
      </c>
    </row>
    <row r="141" spans="1:12" x14ac:dyDescent="0.2">
      <c r="A141" s="45" t="s">
        <v>1476</v>
      </c>
      <c r="B141" s="34" t="s">
        <v>217</v>
      </c>
      <c r="C141" s="46">
        <v>5191.1697463</v>
      </c>
      <c r="D141" s="43" t="str">
        <f t="shared" si="20"/>
        <v>N/A</v>
      </c>
      <c r="E141" s="46">
        <v>5397.8830065000002</v>
      </c>
      <c r="F141" s="43" t="str">
        <f t="shared" si="21"/>
        <v>N/A</v>
      </c>
      <c r="G141" s="46">
        <v>5165.8865426000002</v>
      </c>
      <c r="H141" s="43" t="str">
        <f t="shared" si="22"/>
        <v>N/A</v>
      </c>
      <c r="I141" s="12">
        <v>3.9820000000000002</v>
      </c>
      <c r="J141" s="12">
        <v>-4.3</v>
      </c>
      <c r="K141" s="44" t="s">
        <v>732</v>
      </c>
      <c r="L141" s="9" t="str">
        <f t="shared" si="23"/>
        <v>Yes</v>
      </c>
    </row>
    <row r="142" spans="1:12" x14ac:dyDescent="0.2">
      <c r="A142" s="45" t="s">
        <v>1477</v>
      </c>
      <c r="B142" s="34" t="s">
        <v>217</v>
      </c>
      <c r="C142" s="46">
        <v>4413.6982693</v>
      </c>
      <c r="D142" s="43" t="str">
        <f t="shared" si="20"/>
        <v>N/A</v>
      </c>
      <c r="E142" s="46">
        <v>4544.7183840999996</v>
      </c>
      <c r="F142" s="43" t="str">
        <f t="shared" si="21"/>
        <v>N/A</v>
      </c>
      <c r="G142" s="46">
        <v>4224.8253248999999</v>
      </c>
      <c r="H142" s="43" t="str">
        <f t="shared" si="22"/>
        <v>N/A</v>
      </c>
      <c r="I142" s="12">
        <v>2.968</v>
      </c>
      <c r="J142" s="12">
        <v>-7.04</v>
      </c>
      <c r="K142" s="44" t="s">
        <v>732</v>
      </c>
      <c r="L142" s="9" t="str">
        <f t="shared" si="23"/>
        <v>Yes</v>
      </c>
    </row>
    <row r="143" spans="1:12" x14ac:dyDescent="0.2">
      <c r="A143" s="45" t="s">
        <v>1478</v>
      </c>
      <c r="B143" s="34" t="s">
        <v>217</v>
      </c>
      <c r="C143" s="46">
        <v>6237.3948866999999</v>
      </c>
      <c r="D143" s="43" t="str">
        <f t="shared" si="20"/>
        <v>N/A</v>
      </c>
      <c r="E143" s="46">
        <v>6510.4455344999997</v>
      </c>
      <c r="F143" s="43" t="str">
        <f t="shared" si="21"/>
        <v>N/A</v>
      </c>
      <c r="G143" s="46">
        <v>6347.9851554999996</v>
      </c>
      <c r="H143" s="43" t="str">
        <f t="shared" si="22"/>
        <v>N/A</v>
      </c>
      <c r="I143" s="12">
        <v>4.3780000000000001</v>
      </c>
      <c r="J143" s="12">
        <v>-2.5</v>
      </c>
      <c r="K143" s="44" t="s">
        <v>732</v>
      </c>
      <c r="L143" s="9" t="str">
        <f t="shared" si="23"/>
        <v>Yes</v>
      </c>
    </row>
    <row r="144" spans="1:12" x14ac:dyDescent="0.2">
      <c r="A144" s="45" t="s">
        <v>89</v>
      </c>
      <c r="B144" s="34" t="s">
        <v>217</v>
      </c>
      <c r="C144" s="8">
        <v>24.195458853000002</v>
      </c>
      <c r="D144" s="43" t="str">
        <f t="shared" ref="D144:D161" si="24">IF($B144="N/A","N/A",IF(C144&gt;10,"No",IF(C144&lt;-10,"No","Yes")))</f>
        <v>N/A</v>
      </c>
      <c r="E144" s="8">
        <v>22.854401492000001</v>
      </c>
      <c r="F144" s="43" t="str">
        <f t="shared" ref="F144:F161" si="25">IF($B144="N/A","N/A",IF(E144&gt;10,"No",IF(E144&lt;-10,"No","Yes")))</f>
        <v>N/A</v>
      </c>
      <c r="G144" s="8">
        <v>21.952399805999999</v>
      </c>
      <c r="H144" s="43" t="str">
        <f t="shared" ref="H144:H161" si="26">IF($B144="N/A","N/A",IF(G144&gt;10,"No",IF(G144&lt;-10,"No","Yes")))</f>
        <v>N/A</v>
      </c>
      <c r="I144" s="12">
        <v>-5.54</v>
      </c>
      <c r="J144" s="12">
        <v>-3.95</v>
      </c>
      <c r="K144" s="44" t="s">
        <v>732</v>
      </c>
      <c r="L144" s="9" t="str">
        <f t="shared" ref="L144:L161" si="27">IF(J144="Div by 0", "N/A", IF(K144="N/A","N/A", IF(J144&gt;VALUE(MID(K144,1,2)), "No", IF(J144&lt;-1*VALUE(MID(K144,1,2)), "No", "Yes"))))</f>
        <v>Yes</v>
      </c>
    </row>
    <row r="145" spans="1:12" x14ac:dyDescent="0.2">
      <c r="A145" s="45" t="s">
        <v>477</v>
      </c>
      <c r="B145" s="34" t="s">
        <v>217</v>
      </c>
      <c r="C145" s="8">
        <v>25.574063541000001</v>
      </c>
      <c r="D145" s="43" t="str">
        <f t="shared" si="24"/>
        <v>N/A</v>
      </c>
      <c r="E145" s="8">
        <v>23.961769842999999</v>
      </c>
      <c r="F145" s="43" t="str">
        <f t="shared" si="25"/>
        <v>N/A</v>
      </c>
      <c r="G145" s="8">
        <v>22.936045110999999</v>
      </c>
      <c r="H145" s="43" t="str">
        <f t="shared" si="26"/>
        <v>N/A</v>
      </c>
      <c r="I145" s="12">
        <v>-6.3</v>
      </c>
      <c r="J145" s="12">
        <v>-4.28</v>
      </c>
      <c r="K145" s="44" t="s">
        <v>732</v>
      </c>
      <c r="L145" s="9" t="str">
        <f t="shared" si="27"/>
        <v>Yes</v>
      </c>
    </row>
    <row r="146" spans="1:12" x14ac:dyDescent="0.2">
      <c r="A146" s="45" t="s">
        <v>478</v>
      </c>
      <c r="B146" s="34" t="s">
        <v>217</v>
      </c>
      <c r="C146" s="8">
        <v>22.400789898999999</v>
      </c>
      <c r="D146" s="43" t="str">
        <f t="shared" si="24"/>
        <v>N/A</v>
      </c>
      <c r="E146" s="8">
        <v>21.413742571</v>
      </c>
      <c r="F146" s="43" t="str">
        <f t="shared" si="25"/>
        <v>N/A</v>
      </c>
      <c r="G146" s="8">
        <v>20.705702167999998</v>
      </c>
      <c r="H146" s="43" t="str">
        <f t="shared" si="26"/>
        <v>N/A</v>
      </c>
      <c r="I146" s="12">
        <v>-4.41</v>
      </c>
      <c r="J146" s="12">
        <v>-3.31</v>
      </c>
      <c r="K146" s="44" t="s">
        <v>732</v>
      </c>
      <c r="L146" s="9" t="str">
        <f t="shared" si="27"/>
        <v>Yes</v>
      </c>
    </row>
    <row r="147" spans="1:12" x14ac:dyDescent="0.2">
      <c r="A147" s="45" t="s">
        <v>1479</v>
      </c>
      <c r="B147" s="34" t="s">
        <v>217</v>
      </c>
      <c r="C147" s="8">
        <v>25.953968948</v>
      </c>
      <c r="D147" s="43" t="str">
        <f t="shared" si="24"/>
        <v>N/A</v>
      </c>
      <c r="E147" s="8">
        <v>25.635093570999999</v>
      </c>
      <c r="F147" s="43" t="str">
        <f t="shared" si="25"/>
        <v>N/A</v>
      </c>
      <c r="G147" s="8">
        <v>25.126919184999998</v>
      </c>
      <c r="H147" s="43" t="str">
        <f t="shared" si="26"/>
        <v>N/A</v>
      </c>
      <c r="I147" s="12">
        <v>-1.23</v>
      </c>
      <c r="J147" s="12">
        <v>-1.98</v>
      </c>
      <c r="K147" s="44" t="s">
        <v>732</v>
      </c>
      <c r="L147" s="9" t="str">
        <f t="shared" si="27"/>
        <v>Yes</v>
      </c>
    </row>
    <row r="148" spans="1:12" x14ac:dyDescent="0.2">
      <c r="A148" s="45" t="s">
        <v>1480</v>
      </c>
      <c r="B148" s="34" t="s">
        <v>217</v>
      </c>
      <c r="C148" s="8">
        <v>34.489315024</v>
      </c>
      <c r="D148" s="43" t="str">
        <f t="shared" si="24"/>
        <v>N/A</v>
      </c>
      <c r="E148" s="8">
        <v>34.127369170000001</v>
      </c>
      <c r="F148" s="43" t="str">
        <f t="shared" si="25"/>
        <v>N/A</v>
      </c>
      <c r="G148" s="8">
        <v>34.008064646000001</v>
      </c>
      <c r="H148" s="43" t="str">
        <f t="shared" si="26"/>
        <v>N/A</v>
      </c>
      <c r="I148" s="12">
        <v>-1.05</v>
      </c>
      <c r="J148" s="12">
        <v>-0.35</v>
      </c>
      <c r="K148" s="44" t="s">
        <v>732</v>
      </c>
      <c r="L148" s="9" t="str">
        <f t="shared" si="27"/>
        <v>Yes</v>
      </c>
    </row>
    <row r="149" spans="1:12" x14ac:dyDescent="0.2">
      <c r="A149" s="45" t="s">
        <v>1481</v>
      </c>
      <c r="B149" s="34" t="s">
        <v>217</v>
      </c>
      <c r="C149" s="8">
        <v>15.232873259</v>
      </c>
      <c r="D149" s="43" t="str">
        <f t="shared" si="24"/>
        <v>N/A</v>
      </c>
      <c r="E149" s="8">
        <v>15.214117072000001</v>
      </c>
      <c r="F149" s="43" t="str">
        <f t="shared" si="25"/>
        <v>N/A</v>
      </c>
      <c r="G149" s="8">
        <v>14.493009739</v>
      </c>
      <c r="H149" s="43" t="str">
        <f t="shared" si="26"/>
        <v>N/A</v>
      </c>
      <c r="I149" s="12">
        <v>-0.123</v>
      </c>
      <c r="J149" s="12">
        <v>-4.74</v>
      </c>
      <c r="K149" s="44" t="s">
        <v>732</v>
      </c>
      <c r="L149" s="9" t="str">
        <f t="shared" si="27"/>
        <v>Yes</v>
      </c>
    </row>
    <row r="150" spans="1:12" x14ac:dyDescent="0.2">
      <c r="A150" s="45" t="s">
        <v>90</v>
      </c>
      <c r="B150" s="34" t="s">
        <v>217</v>
      </c>
      <c r="C150" s="8">
        <v>40.883993001999997</v>
      </c>
      <c r="D150" s="43" t="str">
        <f t="shared" si="24"/>
        <v>N/A</v>
      </c>
      <c r="E150" s="8">
        <v>40.689030569000003</v>
      </c>
      <c r="F150" s="43" t="str">
        <f t="shared" si="25"/>
        <v>N/A</v>
      </c>
      <c r="G150" s="8">
        <v>41.545026616000001</v>
      </c>
      <c r="H150" s="43" t="str">
        <f t="shared" si="26"/>
        <v>N/A</v>
      </c>
      <c r="I150" s="12">
        <v>-0.47699999999999998</v>
      </c>
      <c r="J150" s="12">
        <v>2.1040000000000001</v>
      </c>
      <c r="K150" s="44" t="s">
        <v>732</v>
      </c>
      <c r="L150" s="9" t="str">
        <f t="shared" si="27"/>
        <v>Yes</v>
      </c>
    </row>
    <row r="151" spans="1:12" x14ac:dyDescent="0.2">
      <c r="A151" s="45" t="s">
        <v>479</v>
      </c>
      <c r="B151" s="34" t="s">
        <v>217</v>
      </c>
      <c r="C151" s="8">
        <v>41.475583002</v>
      </c>
      <c r="D151" s="43" t="str">
        <f t="shared" si="24"/>
        <v>N/A</v>
      </c>
      <c r="E151" s="8">
        <v>41.414386442000001</v>
      </c>
      <c r="F151" s="43" t="str">
        <f t="shared" si="25"/>
        <v>N/A</v>
      </c>
      <c r="G151" s="8">
        <v>42.059858306000002</v>
      </c>
      <c r="H151" s="43" t="str">
        <f t="shared" si="26"/>
        <v>N/A</v>
      </c>
      <c r="I151" s="12">
        <v>-0.14799999999999999</v>
      </c>
      <c r="J151" s="12">
        <v>1.5589999999999999</v>
      </c>
      <c r="K151" s="44" t="s">
        <v>732</v>
      </c>
      <c r="L151" s="9" t="str">
        <f t="shared" si="27"/>
        <v>Yes</v>
      </c>
    </row>
    <row r="152" spans="1:12" x14ac:dyDescent="0.2">
      <c r="A152" s="45" t="s">
        <v>480</v>
      </c>
      <c r="B152" s="34" t="s">
        <v>217</v>
      </c>
      <c r="C152" s="8">
        <v>39.807987226999998</v>
      </c>
      <c r="D152" s="43" t="str">
        <f t="shared" si="24"/>
        <v>N/A</v>
      </c>
      <c r="E152" s="8">
        <v>39.528209721000003</v>
      </c>
      <c r="F152" s="43" t="str">
        <f t="shared" si="25"/>
        <v>N/A</v>
      </c>
      <c r="G152" s="8">
        <v>40.737904493000002</v>
      </c>
      <c r="H152" s="43" t="str">
        <f t="shared" si="26"/>
        <v>N/A</v>
      </c>
      <c r="I152" s="12">
        <v>-0.70299999999999996</v>
      </c>
      <c r="J152" s="12">
        <v>3.06</v>
      </c>
      <c r="K152" s="44" t="s">
        <v>732</v>
      </c>
      <c r="L152" s="9" t="str">
        <f t="shared" si="27"/>
        <v>Yes</v>
      </c>
    </row>
    <row r="153" spans="1:12" x14ac:dyDescent="0.2">
      <c r="A153" s="45" t="s">
        <v>117</v>
      </c>
      <c r="B153" s="34" t="s">
        <v>217</v>
      </c>
      <c r="C153" s="8">
        <v>87.835301407000003</v>
      </c>
      <c r="D153" s="43" t="str">
        <f t="shared" si="24"/>
        <v>N/A</v>
      </c>
      <c r="E153" s="8">
        <v>88.709547251999993</v>
      </c>
      <c r="F153" s="43" t="str">
        <f t="shared" si="25"/>
        <v>N/A</v>
      </c>
      <c r="G153" s="8">
        <v>88.228410541000002</v>
      </c>
      <c r="H153" s="43" t="str">
        <f t="shared" si="26"/>
        <v>N/A</v>
      </c>
      <c r="I153" s="12">
        <v>0.99529999999999996</v>
      </c>
      <c r="J153" s="12">
        <v>-0.54200000000000004</v>
      </c>
      <c r="K153" s="44" t="s">
        <v>732</v>
      </c>
      <c r="L153" s="9" t="str">
        <f t="shared" si="27"/>
        <v>Yes</v>
      </c>
    </row>
    <row r="154" spans="1:12" x14ac:dyDescent="0.2">
      <c r="A154" s="45" t="s">
        <v>481</v>
      </c>
      <c r="B154" s="34" t="s">
        <v>217</v>
      </c>
      <c r="C154" s="8">
        <v>87.577801250999997</v>
      </c>
      <c r="D154" s="43" t="str">
        <f t="shared" si="24"/>
        <v>N/A</v>
      </c>
      <c r="E154" s="8">
        <v>88.186493304999999</v>
      </c>
      <c r="F154" s="43" t="str">
        <f t="shared" si="25"/>
        <v>N/A</v>
      </c>
      <c r="G154" s="8">
        <v>87.458030105999995</v>
      </c>
      <c r="H154" s="43" t="str">
        <f t="shared" si="26"/>
        <v>N/A</v>
      </c>
      <c r="I154" s="12">
        <v>0.69499999999999995</v>
      </c>
      <c r="J154" s="12">
        <v>-0.82599999999999996</v>
      </c>
      <c r="K154" s="44" t="s">
        <v>732</v>
      </c>
      <c r="L154" s="9" t="str">
        <f t="shared" si="27"/>
        <v>Yes</v>
      </c>
    </row>
    <row r="155" spans="1:12" x14ac:dyDescent="0.2">
      <c r="A155" s="45" t="s">
        <v>482</v>
      </c>
      <c r="B155" s="34" t="s">
        <v>217</v>
      </c>
      <c r="C155" s="8">
        <v>88.220835696999998</v>
      </c>
      <c r="D155" s="43" t="str">
        <f t="shared" si="24"/>
        <v>N/A</v>
      </c>
      <c r="E155" s="8">
        <v>89.446796384999999</v>
      </c>
      <c r="F155" s="43" t="str">
        <f t="shared" si="25"/>
        <v>N/A</v>
      </c>
      <c r="G155" s="8">
        <v>89.247565190000003</v>
      </c>
      <c r="H155" s="43" t="str">
        <f t="shared" si="26"/>
        <v>N/A</v>
      </c>
      <c r="I155" s="12">
        <v>1.39</v>
      </c>
      <c r="J155" s="12">
        <v>-0.223</v>
      </c>
      <c r="K155" s="44" t="s">
        <v>732</v>
      </c>
      <c r="L155" s="9" t="str">
        <f t="shared" si="27"/>
        <v>Yes</v>
      </c>
    </row>
    <row r="156" spans="1:12" x14ac:dyDescent="0.2">
      <c r="A156" s="45" t="s">
        <v>1482</v>
      </c>
      <c r="B156" s="34" t="s">
        <v>217</v>
      </c>
      <c r="C156" s="35">
        <v>0.59499152700000002</v>
      </c>
      <c r="D156" s="43" t="str">
        <f t="shared" si="24"/>
        <v>N/A</v>
      </c>
      <c r="E156" s="35">
        <v>0.67756110960000004</v>
      </c>
      <c r="F156" s="43" t="str">
        <f t="shared" si="25"/>
        <v>N/A</v>
      </c>
      <c r="G156" s="35">
        <v>0.68897795589999999</v>
      </c>
      <c r="H156" s="43" t="str">
        <f t="shared" si="26"/>
        <v>N/A</v>
      </c>
      <c r="I156" s="12">
        <v>13.88</v>
      </c>
      <c r="J156" s="12">
        <v>1.6850000000000001</v>
      </c>
      <c r="K156" s="44" t="s">
        <v>732</v>
      </c>
      <c r="L156" s="9" t="str">
        <f t="shared" si="27"/>
        <v>Yes</v>
      </c>
    </row>
    <row r="157" spans="1:12" x14ac:dyDescent="0.2">
      <c r="A157" s="45" t="s">
        <v>1483</v>
      </c>
      <c r="B157" s="34" t="s">
        <v>217</v>
      </c>
      <c r="C157" s="35">
        <v>0.2449005528</v>
      </c>
      <c r="D157" s="43" t="str">
        <f t="shared" si="24"/>
        <v>N/A</v>
      </c>
      <c r="E157" s="35">
        <v>0.3097793076</v>
      </c>
      <c r="F157" s="43" t="str">
        <f t="shared" si="25"/>
        <v>N/A</v>
      </c>
      <c r="G157" s="35">
        <v>0.29186803950000001</v>
      </c>
      <c r="H157" s="43" t="str">
        <f t="shared" si="26"/>
        <v>N/A</v>
      </c>
      <c r="I157" s="12">
        <v>26.49</v>
      </c>
      <c r="J157" s="12">
        <v>-5.78</v>
      </c>
      <c r="K157" s="44" t="s">
        <v>732</v>
      </c>
      <c r="L157" s="9" t="str">
        <f t="shared" si="27"/>
        <v>Yes</v>
      </c>
    </row>
    <row r="158" spans="1:12" x14ac:dyDescent="0.2">
      <c r="A158" s="45" t="s">
        <v>1484</v>
      </c>
      <c r="B158" s="34" t="s">
        <v>217</v>
      </c>
      <c r="C158" s="35">
        <v>1.0803713776999999</v>
      </c>
      <c r="D158" s="43" t="str">
        <f t="shared" si="24"/>
        <v>N/A</v>
      </c>
      <c r="E158" s="35">
        <v>1.1572093907000001</v>
      </c>
      <c r="F158" s="43" t="str">
        <f t="shared" si="25"/>
        <v>N/A</v>
      </c>
      <c r="G158" s="35">
        <v>1.2081555238999999</v>
      </c>
      <c r="H158" s="43" t="str">
        <f t="shared" si="26"/>
        <v>N/A</v>
      </c>
      <c r="I158" s="12">
        <v>7.1120000000000001</v>
      </c>
      <c r="J158" s="12">
        <v>4.4020000000000001</v>
      </c>
      <c r="K158" s="44" t="s">
        <v>732</v>
      </c>
      <c r="L158" s="9" t="str">
        <f t="shared" si="27"/>
        <v>Yes</v>
      </c>
    </row>
    <row r="159" spans="1:12" x14ac:dyDescent="0.2">
      <c r="A159" s="45" t="s">
        <v>1485</v>
      </c>
      <c r="B159" s="34" t="s">
        <v>217</v>
      </c>
      <c r="C159" s="35">
        <v>241.86189221999999</v>
      </c>
      <c r="D159" s="43" t="str">
        <f t="shared" si="24"/>
        <v>N/A</v>
      </c>
      <c r="E159" s="35">
        <v>237.89121309999999</v>
      </c>
      <c r="F159" s="43" t="str">
        <f t="shared" si="25"/>
        <v>N/A</v>
      </c>
      <c r="G159" s="35">
        <v>241.64790952000001</v>
      </c>
      <c r="H159" s="43" t="str">
        <f t="shared" si="26"/>
        <v>N/A</v>
      </c>
      <c r="I159" s="12">
        <v>-1.64</v>
      </c>
      <c r="J159" s="12">
        <v>1.579</v>
      </c>
      <c r="K159" s="44" t="s">
        <v>732</v>
      </c>
      <c r="L159" s="9" t="str">
        <f t="shared" si="27"/>
        <v>Yes</v>
      </c>
    </row>
    <row r="160" spans="1:12" x14ac:dyDescent="0.2">
      <c r="A160" s="45" t="s">
        <v>1486</v>
      </c>
      <c r="B160" s="34" t="s">
        <v>217</v>
      </c>
      <c r="C160" s="35">
        <v>242.07044243999999</v>
      </c>
      <c r="D160" s="43" t="str">
        <f t="shared" si="24"/>
        <v>N/A</v>
      </c>
      <c r="E160" s="35">
        <v>240.30351135000001</v>
      </c>
      <c r="F160" s="43" t="str">
        <f t="shared" si="25"/>
        <v>N/A</v>
      </c>
      <c r="G160" s="35">
        <v>241.56554396000001</v>
      </c>
      <c r="H160" s="43" t="str">
        <f t="shared" si="26"/>
        <v>N/A</v>
      </c>
      <c r="I160" s="12">
        <v>-0.73</v>
      </c>
      <c r="J160" s="12">
        <v>0.5252</v>
      </c>
      <c r="K160" s="44" t="s">
        <v>732</v>
      </c>
      <c r="L160" s="9" t="str">
        <f t="shared" si="27"/>
        <v>Yes</v>
      </c>
    </row>
    <row r="161" spans="1:12" x14ac:dyDescent="0.2">
      <c r="A161" s="45" t="s">
        <v>1487</v>
      </c>
      <c r="B161" s="34" t="s">
        <v>217</v>
      </c>
      <c r="C161" s="35">
        <v>241.61398428000001</v>
      </c>
      <c r="D161" s="43" t="str">
        <f t="shared" si="24"/>
        <v>N/A</v>
      </c>
      <c r="E161" s="35">
        <v>231.39464882999999</v>
      </c>
      <c r="F161" s="43" t="str">
        <f t="shared" si="25"/>
        <v>N/A</v>
      </c>
      <c r="G161" s="35">
        <v>242.14279908</v>
      </c>
      <c r="H161" s="43" t="str">
        <f t="shared" si="26"/>
        <v>N/A</v>
      </c>
      <c r="I161" s="12">
        <v>-4.2300000000000004</v>
      </c>
      <c r="J161" s="12">
        <v>4.6449999999999996</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0</v>
      </c>
      <c r="D163" s="43" t="str">
        <f t="shared" si="28"/>
        <v>N/A</v>
      </c>
      <c r="E163" s="35">
        <v>0</v>
      </c>
      <c r="F163" s="43" t="str">
        <f t="shared" si="29"/>
        <v>N/A</v>
      </c>
      <c r="G163" s="35">
        <v>11</v>
      </c>
      <c r="H163" s="43" t="str">
        <f t="shared" si="30"/>
        <v>N/A</v>
      </c>
      <c r="I163" s="12" t="s">
        <v>1743</v>
      </c>
      <c r="J163" s="12" t="s">
        <v>1743</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11</v>
      </c>
      <c r="H164" s="43" t="str">
        <f t="shared" si="30"/>
        <v>N/A</v>
      </c>
      <c r="I164" s="12" t="s">
        <v>1743</v>
      </c>
      <c r="J164" s="12" t="s">
        <v>1743</v>
      </c>
      <c r="K164" s="14" t="s">
        <v>217</v>
      </c>
      <c r="L164" s="9" t="str">
        <f t="shared" si="31"/>
        <v>N/A</v>
      </c>
    </row>
    <row r="165" spans="1:12" ht="25.5" x14ac:dyDescent="0.2">
      <c r="A165" s="45" t="s">
        <v>1488</v>
      </c>
      <c r="B165" s="34" t="s">
        <v>217</v>
      </c>
      <c r="C165" s="35">
        <v>360</v>
      </c>
      <c r="D165" s="43" t="str">
        <f t="shared" si="28"/>
        <v>N/A</v>
      </c>
      <c r="E165" s="35">
        <v>361</v>
      </c>
      <c r="F165" s="43" t="str">
        <f t="shared" si="29"/>
        <v>N/A</v>
      </c>
      <c r="G165" s="35">
        <v>355</v>
      </c>
      <c r="H165" s="43" t="str">
        <f t="shared" si="30"/>
        <v>N/A</v>
      </c>
      <c r="I165" s="12">
        <v>0.27779999999999999</v>
      </c>
      <c r="J165" s="12">
        <v>-1.66</v>
      </c>
      <c r="K165" s="14" t="s">
        <v>217</v>
      </c>
      <c r="L165" s="9" t="str">
        <f t="shared" si="31"/>
        <v>N/A</v>
      </c>
    </row>
    <row r="166" spans="1:12" x14ac:dyDescent="0.2">
      <c r="A166" s="45" t="s">
        <v>1622</v>
      </c>
      <c r="B166" s="34" t="s">
        <v>217</v>
      </c>
      <c r="C166" s="35">
        <v>0</v>
      </c>
      <c r="D166" s="43" t="str">
        <f t="shared" si="28"/>
        <v>N/A</v>
      </c>
      <c r="E166" s="35">
        <v>11</v>
      </c>
      <c r="F166" s="43" t="str">
        <f t="shared" si="29"/>
        <v>N/A</v>
      </c>
      <c r="G166" s="35">
        <v>0</v>
      </c>
      <c r="H166" s="43" t="str">
        <f t="shared" si="30"/>
        <v>N/A</v>
      </c>
      <c r="I166" s="12" t="s">
        <v>1743</v>
      </c>
      <c r="J166" s="12">
        <v>-100</v>
      </c>
      <c r="K166" s="14" t="s">
        <v>217</v>
      </c>
      <c r="L166" s="9" t="str">
        <f t="shared" si="31"/>
        <v>N/A</v>
      </c>
    </row>
    <row r="167" spans="1:12" x14ac:dyDescent="0.2">
      <c r="A167" s="45" t="s">
        <v>1623</v>
      </c>
      <c r="B167" s="34" t="s">
        <v>217</v>
      </c>
      <c r="C167" s="35">
        <v>11</v>
      </c>
      <c r="D167" s="43" t="str">
        <f t="shared" si="28"/>
        <v>N/A</v>
      </c>
      <c r="E167" s="35">
        <v>11</v>
      </c>
      <c r="F167" s="43" t="str">
        <f t="shared" si="29"/>
        <v>N/A</v>
      </c>
      <c r="G167" s="35">
        <v>11</v>
      </c>
      <c r="H167" s="43" t="str">
        <f t="shared" si="30"/>
        <v>N/A</v>
      </c>
      <c r="I167" s="12">
        <v>100</v>
      </c>
      <c r="J167" s="12">
        <v>100</v>
      </c>
      <c r="K167" s="14" t="s">
        <v>217</v>
      </c>
      <c r="L167" s="9" t="str">
        <f t="shared" si="31"/>
        <v>N/A</v>
      </c>
    </row>
    <row r="168" spans="1:12" x14ac:dyDescent="0.2">
      <c r="A168" s="45" t="s">
        <v>125</v>
      </c>
      <c r="B168" s="34" t="s">
        <v>217</v>
      </c>
      <c r="C168" s="46">
        <v>247910</v>
      </c>
      <c r="D168" s="43" t="str">
        <f t="shared" si="28"/>
        <v>N/A</v>
      </c>
      <c r="E168" s="46">
        <v>315148</v>
      </c>
      <c r="F168" s="43" t="str">
        <f t="shared" si="29"/>
        <v>N/A</v>
      </c>
      <c r="G168" s="46">
        <v>689057</v>
      </c>
      <c r="H168" s="43" t="str">
        <f t="shared" si="30"/>
        <v>N/A</v>
      </c>
      <c r="I168" s="12">
        <v>27.12</v>
      </c>
      <c r="J168" s="12">
        <v>118.6</v>
      </c>
      <c r="K168" s="14" t="s">
        <v>217</v>
      </c>
      <c r="L168" s="9" t="str">
        <f t="shared" si="31"/>
        <v>N/A</v>
      </c>
    </row>
    <row r="169" spans="1:12" x14ac:dyDescent="0.2">
      <c r="A169" s="45" t="s">
        <v>1624</v>
      </c>
      <c r="B169" s="34" t="s">
        <v>217</v>
      </c>
      <c r="C169" s="46">
        <v>209358</v>
      </c>
      <c r="D169" s="43" t="str">
        <f t="shared" si="28"/>
        <v>N/A</v>
      </c>
      <c r="E169" s="46">
        <v>284424</v>
      </c>
      <c r="F169" s="43" t="str">
        <f t="shared" si="29"/>
        <v>N/A</v>
      </c>
      <c r="G169" s="46">
        <v>605450</v>
      </c>
      <c r="H169" s="43" t="str">
        <f t="shared" si="30"/>
        <v>N/A</v>
      </c>
      <c r="I169" s="12">
        <v>35.86</v>
      </c>
      <c r="J169" s="12">
        <v>112.9</v>
      </c>
      <c r="K169" s="14" t="s">
        <v>217</v>
      </c>
      <c r="L169" s="9" t="str">
        <f t="shared" si="31"/>
        <v>N/A</v>
      </c>
    </row>
    <row r="170" spans="1:12" x14ac:dyDescent="0.2">
      <c r="A170" s="45" t="s">
        <v>1381</v>
      </c>
      <c r="B170" s="34" t="s">
        <v>217</v>
      </c>
      <c r="C170" s="46">
        <v>247654</v>
      </c>
      <c r="D170" s="43" t="str">
        <f t="shared" si="28"/>
        <v>N/A</v>
      </c>
      <c r="E170" s="46">
        <v>246259</v>
      </c>
      <c r="F170" s="43" t="str">
        <f t="shared" si="29"/>
        <v>N/A</v>
      </c>
      <c r="G170" s="46">
        <v>341671</v>
      </c>
      <c r="H170" s="43" t="str">
        <f t="shared" si="30"/>
        <v>N/A</v>
      </c>
      <c r="I170" s="12">
        <v>-0.56299999999999994</v>
      </c>
      <c r="J170" s="12">
        <v>38.74</v>
      </c>
      <c r="K170" s="14" t="s">
        <v>217</v>
      </c>
      <c r="L170" s="9" t="str">
        <f t="shared" si="31"/>
        <v>N/A</v>
      </c>
    </row>
    <row r="171" spans="1:12" x14ac:dyDescent="0.2">
      <c r="A171" s="45" t="s">
        <v>1618</v>
      </c>
      <c r="B171" s="34" t="s">
        <v>217</v>
      </c>
      <c r="C171" s="46">
        <v>85903</v>
      </c>
      <c r="D171" s="43" t="str">
        <f t="shared" si="28"/>
        <v>N/A</v>
      </c>
      <c r="E171" s="46">
        <v>314903</v>
      </c>
      <c r="F171" s="43" t="str">
        <f t="shared" si="29"/>
        <v>N/A</v>
      </c>
      <c r="G171" s="46">
        <v>78709</v>
      </c>
      <c r="H171" s="43" t="str">
        <f t="shared" si="30"/>
        <v>N/A</v>
      </c>
      <c r="I171" s="12">
        <v>266.60000000000002</v>
      </c>
      <c r="J171" s="12">
        <v>-75</v>
      </c>
      <c r="K171" s="14" t="s">
        <v>217</v>
      </c>
      <c r="L171" s="9" t="str">
        <f t="shared" si="31"/>
        <v>N/A</v>
      </c>
    </row>
    <row r="172" spans="1:12" x14ac:dyDescent="0.2">
      <c r="A172" s="45" t="s">
        <v>1619</v>
      </c>
      <c r="B172" s="34" t="s">
        <v>217</v>
      </c>
      <c r="C172" s="46">
        <v>222165</v>
      </c>
      <c r="D172" s="43" t="str">
        <f t="shared" si="28"/>
        <v>N/A</v>
      </c>
      <c r="E172" s="46">
        <v>209826</v>
      </c>
      <c r="F172" s="43" t="str">
        <f t="shared" si="29"/>
        <v>N/A</v>
      </c>
      <c r="G172" s="46">
        <v>290720</v>
      </c>
      <c r="H172" s="43" t="str">
        <f t="shared" si="30"/>
        <v>N/A</v>
      </c>
      <c r="I172" s="12">
        <v>-5.55</v>
      </c>
      <c r="J172" s="12">
        <v>38.549999999999997</v>
      </c>
      <c r="K172" s="14" t="s">
        <v>217</v>
      </c>
      <c r="L172" s="9" t="str">
        <f t="shared" si="31"/>
        <v>N/A</v>
      </c>
    </row>
    <row r="173" spans="1:12" ht="25.5" x14ac:dyDescent="0.2">
      <c r="A173" s="45" t="s">
        <v>1382</v>
      </c>
      <c r="B173" s="34" t="s">
        <v>217</v>
      </c>
      <c r="C173" s="46">
        <v>128752</v>
      </c>
      <c r="D173" s="43" t="str">
        <f t="shared" ref="D173:D187" si="32">IF($B173="N/A","N/A",IF(C173&gt;10,"No",IF(C173&lt;-10,"No","Yes")))</f>
        <v>N/A</v>
      </c>
      <c r="E173" s="46">
        <v>135994</v>
      </c>
      <c r="F173" s="43" t="str">
        <f t="shared" ref="F173:F187" si="33">IF($B173="N/A","N/A",IF(E173&gt;10,"No",IF(E173&lt;-10,"No","Yes")))</f>
        <v>N/A</v>
      </c>
      <c r="G173" s="46">
        <v>171969</v>
      </c>
      <c r="H173" s="43" t="str">
        <f t="shared" ref="H173:H187" si="34">IF($B173="N/A","N/A",IF(G173&gt;10,"No",IF(G173&lt;-10,"No","Yes")))</f>
        <v>N/A</v>
      </c>
      <c r="I173" s="12">
        <v>5.625</v>
      </c>
      <c r="J173" s="12">
        <v>26.45</v>
      </c>
      <c r="K173" s="44" t="s">
        <v>732</v>
      </c>
      <c r="L173" s="9" t="str">
        <f t="shared" ref="L173:L187" si="35">IF(J173="Div by 0", "N/A", IF(K173="N/A","N/A", IF(J173&gt;VALUE(MID(K173,1,2)), "No", IF(J173&lt;-1*VALUE(MID(K173,1,2)), "No", "Yes"))))</f>
        <v>Yes</v>
      </c>
    </row>
    <row r="174" spans="1:12" x14ac:dyDescent="0.2">
      <c r="A174" s="45" t="s">
        <v>649</v>
      </c>
      <c r="B174" s="34" t="s">
        <v>217</v>
      </c>
      <c r="C174" s="35">
        <v>821</v>
      </c>
      <c r="D174" s="43" t="str">
        <f t="shared" si="32"/>
        <v>N/A</v>
      </c>
      <c r="E174" s="35">
        <v>843</v>
      </c>
      <c r="F174" s="43" t="str">
        <f t="shared" si="33"/>
        <v>N/A</v>
      </c>
      <c r="G174" s="35">
        <v>858</v>
      </c>
      <c r="H174" s="43" t="str">
        <f t="shared" si="34"/>
        <v>N/A</v>
      </c>
      <c r="I174" s="12">
        <v>2.68</v>
      </c>
      <c r="J174" s="12">
        <v>1.7789999999999999</v>
      </c>
      <c r="K174" s="44" t="s">
        <v>732</v>
      </c>
      <c r="L174" s="9" t="str">
        <f t="shared" si="35"/>
        <v>Yes</v>
      </c>
    </row>
    <row r="175" spans="1:12" ht="25.5" x14ac:dyDescent="0.2">
      <c r="A175" s="45" t="s">
        <v>1383</v>
      </c>
      <c r="B175" s="34" t="s">
        <v>217</v>
      </c>
      <c r="C175" s="46">
        <v>156.82338611</v>
      </c>
      <c r="D175" s="43" t="str">
        <f t="shared" si="32"/>
        <v>N/A</v>
      </c>
      <c r="E175" s="46">
        <v>161.32147094000001</v>
      </c>
      <c r="F175" s="43" t="str">
        <f t="shared" si="33"/>
        <v>N/A</v>
      </c>
      <c r="G175" s="46">
        <v>200.43006993</v>
      </c>
      <c r="H175" s="43" t="str">
        <f t="shared" si="34"/>
        <v>N/A</v>
      </c>
      <c r="I175" s="12">
        <v>2.8679999999999999</v>
      </c>
      <c r="J175" s="12">
        <v>24.24</v>
      </c>
      <c r="K175" s="44" t="s">
        <v>732</v>
      </c>
      <c r="L175" s="9" t="str">
        <f t="shared" si="35"/>
        <v>Yes</v>
      </c>
    </row>
    <row r="176" spans="1:12" ht="25.5" x14ac:dyDescent="0.2">
      <c r="A176" s="45" t="s">
        <v>1384</v>
      </c>
      <c r="B176" s="34" t="s">
        <v>217</v>
      </c>
      <c r="C176" s="46">
        <v>1491496</v>
      </c>
      <c r="D176" s="43" t="str">
        <f t="shared" si="32"/>
        <v>N/A</v>
      </c>
      <c r="E176" s="46">
        <v>1780498</v>
      </c>
      <c r="F176" s="43" t="str">
        <f t="shared" si="33"/>
        <v>N/A</v>
      </c>
      <c r="G176" s="46">
        <v>1908042</v>
      </c>
      <c r="H176" s="43" t="str">
        <f t="shared" si="34"/>
        <v>N/A</v>
      </c>
      <c r="I176" s="12">
        <v>19.38</v>
      </c>
      <c r="J176" s="12">
        <v>7.1630000000000003</v>
      </c>
      <c r="K176" s="44" t="s">
        <v>732</v>
      </c>
      <c r="L176" s="9" t="str">
        <f t="shared" si="35"/>
        <v>Yes</v>
      </c>
    </row>
    <row r="177" spans="1:12" x14ac:dyDescent="0.2">
      <c r="A177" s="45" t="s">
        <v>516</v>
      </c>
      <c r="B177" s="34" t="s">
        <v>217</v>
      </c>
      <c r="C177" s="35">
        <v>9162</v>
      </c>
      <c r="D177" s="43" t="str">
        <f t="shared" si="32"/>
        <v>N/A</v>
      </c>
      <c r="E177" s="35">
        <v>9594</v>
      </c>
      <c r="F177" s="43" t="str">
        <f t="shared" si="33"/>
        <v>N/A</v>
      </c>
      <c r="G177" s="35">
        <v>9916</v>
      </c>
      <c r="H177" s="43" t="str">
        <f t="shared" si="34"/>
        <v>N/A</v>
      </c>
      <c r="I177" s="12">
        <v>4.7149999999999999</v>
      </c>
      <c r="J177" s="12">
        <v>3.3559999999999999</v>
      </c>
      <c r="K177" s="44" t="s">
        <v>732</v>
      </c>
      <c r="L177" s="9" t="str">
        <f t="shared" si="35"/>
        <v>Yes</v>
      </c>
    </row>
    <row r="178" spans="1:12" ht="25.5" x14ac:dyDescent="0.2">
      <c r="A178" s="45" t="s">
        <v>1385</v>
      </c>
      <c r="B178" s="34" t="s">
        <v>217</v>
      </c>
      <c r="C178" s="46">
        <v>162.79153023000001</v>
      </c>
      <c r="D178" s="43" t="str">
        <f t="shared" si="32"/>
        <v>N/A</v>
      </c>
      <c r="E178" s="46">
        <v>185.584532</v>
      </c>
      <c r="F178" s="43" t="str">
        <f t="shared" si="33"/>
        <v>N/A</v>
      </c>
      <c r="G178" s="46">
        <v>192.42053247000001</v>
      </c>
      <c r="H178" s="43" t="str">
        <f t="shared" si="34"/>
        <v>N/A</v>
      </c>
      <c r="I178" s="12">
        <v>14</v>
      </c>
      <c r="J178" s="12">
        <v>3.6829999999999998</v>
      </c>
      <c r="K178" s="44" t="s">
        <v>732</v>
      </c>
      <c r="L178" s="9" t="str">
        <f t="shared" si="35"/>
        <v>Yes</v>
      </c>
    </row>
    <row r="179" spans="1:12" ht="25.5" x14ac:dyDescent="0.2">
      <c r="A179" s="45" t="s">
        <v>1386</v>
      </c>
      <c r="B179" s="34" t="s">
        <v>217</v>
      </c>
      <c r="C179" s="46">
        <v>754391</v>
      </c>
      <c r="D179" s="43" t="str">
        <f t="shared" si="32"/>
        <v>N/A</v>
      </c>
      <c r="E179" s="46">
        <v>936126</v>
      </c>
      <c r="F179" s="43" t="str">
        <f t="shared" si="33"/>
        <v>N/A</v>
      </c>
      <c r="G179" s="46">
        <v>935388</v>
      </c>
      <c r="H179" s="43" t="str">
        <f t="shared" si="34"/>
        <v>N/A</v>
      </c>
      <c r="I179" s="12">
        <v>24.09</v>
      </c>
      <c r="J179" s="12">
        <v>-7.9000000000000001E-2</v>
      </c>
      <c r="K179" s="44" t="s">
        <v>732</v>
      </c>
      <c r="L179" s="9" t="str">
        <f t="shared" si="35"/>
        <v>Yes</v>
      </c>
    </row>
    <row r="180" spans="1:12" x14ac:dyDescent="0.2">
      <c r="A180" s="45" t="s">
        <v>517</v>
      </c>
      <c r="B180" s="34" t="s">
        <v>217</v>
      </c>
      <c r="C180" s="35">
        <v>3739</v>
      </c>
      <c r="D180" s="43" t="str">
        <f t="shared" si="32"/>
        <v>N/A</v>
      </c>
      <c r="E180" s="35">
        <v>4569</v>
      </c>
      <c r="F180" s="43" t="str">
        <f t="shared" si="33"/>
        <v>N/A</v>
      </c>
      <c r="G180" s="35">
        <v>5051</v>
      </c>
      <c r="H180" s="43" t="str">
        <f t="shared" si="34"/>
        <v>N/A</v>
      </c>
      <c r="I180" s="12">
        <v>22.2</v>
      </c>
      <c r="J180" s="12">
        <v>10.55</v>
      </c>
      <c r="K180" s="44" t="s">
        <v>732</v>
      </c>
      <c r="L180" s="9" t="str">
        <f t="shared" si="35"/>
        <v>Yes</v>
      </c>
    </row>
    <row r="181" spans="1:12" ht="25.5" x14ac:dyDescent="0.2">
      <c r="A181" s="45" t="s">
        <v>1387</v>
      </c>
      <c r="B181" s="34" t="s">
        <v>217</v>
      </c>
      <c r="C181" s="46">
        <v>201.76277078999999</v>
      </c>
      <c r="D181" s="43" t="str">
        <f t="shared" si="32"/>
        <v>N/A</v>
      </c>
      <c r="E181" s="46">
        <v>204.88640839999999</v>
      </c>
      <c r="F181" s="43" t="str">
        <f t="shared" si="33"/>
        <v>N/A</v>
      </c>
      <c r="G181" s="46">
        <v>185.18867551</v>
      </c>
      <c r="H181" s="43" t="str">
        <f t="shared" si="34"/>
        <v>N/A</v>
      </c>
      <c r="I181" s="12">
        <v>1.548</v>
      </c>
      <c r="J181" s="12">
        <v>-9.61</v>
      </c>
      <c r="K181" s="44" t="s">
        <v>732</v>
      </c>
      <c r="L181" s="9" t="str">
        <f t="shared" si="35"/>
        <v>Yes</v>
      </c>
    </row>
    <row r="182" spans="1:12" ht="25.5" x14ac:dyDescent="0.2">
      <c r="A182" s="45" t="s">
        <v>1388</v>
      </c>
      <c r="B182" s="34" t="s">
        <v>217</v>
      </c>
      <c r="C182" s="46">
        <v>565</v>
      </c>
      <c r="D182" s="43" t="str">
        <f t="shared" si="32"/>
        <v>N/A</v>
      </c>
      <c r="E182" s="46">
        <v>70</v>
      </c>
      <c r="F182" s="43" t="str">
        <f t="shared" si="33"/>
        <v>N/A</v>
      </c>
      <c r="G182" s="46">
        <v>0</v>
      </c>
      <c r="H182" s="43" t="str">
        <f t="shared" si="34"/>
        <v>N/A</v>
      </c>
      <c r="I182" s="12">
        <v>-87.6</v>
      </c>
      <c r="J182" s="12">
        <v>-100</v>
      </c>
      <c r="K182" s="44" t="s">
        <v>732</v>
      </c>
      <c r="L182" s="9" t="str">
        <f t="shared" si="35"/>
        <v>No</v>
      </c>
    </row>
    <row r="183" spans="1:12" x14ac:dyDescent="0.2">
      <c r="A183" s="45" t="s">
        <v>518</v>
      </c>
      <c r="B183" s="34" t="s">
        <v>217</v>
      </c>
      <c r="C183" s="35">
        <v>11</v>
      </c>
      <c r="D183" s="43" t="str">
        <f t="shared" si="32"/>
        <v>N/A</v>
      </c>
      <c r="E183" s="35">
        <v>11</v>
      </c>
      <c r="F183" s="43" t="str">
        <f t="shared" si="33"/>
        <v>N/A</v>
      </c>
      <c r="G183" s="35">
        <v>0</v>
      </c>
      <c r="H183" s="43" t="str">
        <f t="shared" si="34"/>
        <v>N/A</v>
      </c>
      <c r="I183" s="12">
        <v>-60</v>
      </c>
      <c r="J183" s="12">
        <v>-100</v>
      </c>
      <c r="K183" s="44" t="s">
        <v>732</v>
      </c>
      <c r="L183" s="9" t="str">
        <f t="shared" si="35"/>
        <v>No</v>
      </c>
    </row>
    <row r="184" spans="1:12" ht="25.5" x14ac:dyDescent="0.2">
      <c r="A184" s="45" t="s">
        <v>1389</v>
      </c>
      <c r="B184" s="34" t="s">
        <v>217</v>
      </c>
      <c r="C184" s="46">
        <v>113</v>
      </c>
      <c r="D184" s="43" t="str">
        <f t="shared" si="32"/>
        <v>N/A</v>
      </c>
      <c r="E184" s="46">
        <v>35</v>
      </c>
      <c r="F184" s="43" t="str">
        <f t="shared" si="33"/>
        <v>N/A</v>
      </c>
      <c r="G184" s="46" t="s">
        <v>1743</v>
      </c>
      <c r="H184" s="43" t="str">
        <f t="shared" si="34"/>
        <v>N/A</v>
      </c>
      <c r="I184" s="12">
        <v>-69</v>
      </c>
      <c r="J184" s="12" t="s">
        <v>1743</v>
      </c>
      <c r="K184" s="44" t="s">
        <v>732</v>
      </c>
      <c r="L184" s="9" t="str">
        <f t="shared" si="35"/>
        <v>N/A</v>
      </c>
    </row>
    <row r="185" spans="1:12" ht="25.5" x14ac:dyDescent="0.2">
      <c r="A185" s="45" t="s">
        <v>1390</v>
      </c>
      <c r="B185" s="34" t="s">
        <v>217</v>
      </c>
      <c r="C185" s="46">
        <v>208743986</v>
      </c>
      <c r="D185" s="43" t="str">
        <f t="shared" si="32"/>
        <v>N/A</v>
      </c>
      <c r="E185" s="46">
        <v>270675290</v>
      </c>
      <c r="F185" s="43" t="str">
        <f t="shared" si="33"/>
        <v>N/A</v>
      </c>
      <c r="G185" s="46">
        <v>293085763</v>
      </c>
      <c r="H185" s="43" t="str">
        <f t="shared" si="34"/>
        <v>N/A</v>
      </c>
      <c r="I185" s="12">
        <v>29.67</v>
      </c>
      <c r="J185" s="12">
        <v>8.2789999999999999</v>
      </c>
      <c r="K185" s="44" t="s">
        <v>732</v>
      </c>
      <c r="L185" s="9" t="str">
        <f t="shared" si="35"/>
        <v>Yes</v>
      </c>
    </row>
    <row r="186" spans="1:12" ht="25.5" x14ac:dyDescent="0.2">
      <c r="A186" s="45" t="s">
        <v>519</v>
      </c>
      <c r="B186" s="34" t="s">
        <v>217</v>
      </c>
      <c r="C186" s="35">
        <v>8982</v>
      </c>
      <c r="D186" s="43" t="str">
        <f t="shared" si="32"/>
        <v>N/A</v>
      </c>
      <c r="E186" s="35">
        <v>9352</v>
      </c>
      <c r="F186" s="43" t="str">
        <f t="shared" si="33"/>
        <v>N/A</v>
      </c>
      <c r="G186" s="35">
        <v>10049</v>
      </c>
      <c r="H186" s="43" t="str">
        <f t="shared" si="34"/>
        <v>N/A</v>
      </c>
      <c r="I186" s="12">
        <v>4.1189999999999998</v>
      </c>
      <c r="J186" s="12">
        <v>7.4530000000000003</v>
      </c>
      <c r="K186" s="44" t="s">
        <v>732</v>
      </c>
      <c r="L186" s="9" t="str">
        <f t="shared" si="35"/>
        <v>Yes</v>
      </c>
    </row>
    <row r="187" spans="1:12" ht="25.5" x14ac:dyDescent="0.2">
      <c r="A187" s="45" t="s">
        <v>1391</v>
      </c>
      <c r="B187" s="34" t="s">
        <v>217</v>
      </c>
      <c r="C187" s="46">
        <v>23240.256735999999</v>
      </c>
      <c r="D187" s="43" t="str">
        <f t="shared" si="32"/>
        <v>N/A</v>
      </c>
      <c r="E187" s="46">
        <v>28943.037853000002</v>
      </c>
      <c r="F187" s="43" t="str">
        <f t="shared" si="33"/>
        <v>N/A</v>
      </c>
      <c r="G187" s="46">
        <v>29165.664543999999</v>
      </c>
      <c r="H187" s="43" t="str">
        <f t="shared" si="34"/>
        <v>N/A</v>
      </c>
      <c r="I187" s="12">
        <v>24.54</v>
      </c>
      <c r="J187" s="12">
        <v>0.76919999999999999</v>
      </c>
      <c r="K187" s="44" t="s">
        <v>732</v>
      </c>
      <c r="L187" s="9" t="str">
        <f t="shared" si="35"/>
        <v>Yes</v>
      </c>
    </row>
    <row r="188" spans="1:12" x14ac:dyDescent="0.2">
      <c r="A188" s="4" t="s">
        <v>1392</v>
      </c>
      <c r="B188" s="34" t="s">
        <v>217</v>
      </c>
      <c r="C188" s="46">
        <v>381595714</v>
      </c>
      <c r="D188" s="43" t="str">
        <f t="shared" ref="D188:D203" si="36">IF($B188="N/A","N/A",IF(C188&gt;10,"No",IF(C188&lt;-10,"No","Yes")))</f>
        <v>N/A</v>
      </c>
      <c r="E188" s="46">
        <v>454480870</v>
      </c>
      <c r="F188" s="43" t="str">
        <f t="shared" ref="F188:F203" si="37">IF($B188="N/A","N/A",IF(E188&gt;10,"No",IF(E188&lt;-10,"No","Yes")))</f>
        <v>N/A</v>
      </c>
      <c r="G188" s="46">
        <v>447527324</v>
      </c>
      <c r="H188" s="43" t="str">
        <f t="shared" ref="H188:H203" si="38">IF($B188="N/A","N/A",IF(G188&gt;10,"No",IF(G188&lt;-10,"No","Yes")))</f>
        <v>N/A</v>
      </c>
      <c r="I188" s="12">
        <v>19.100000000000001</v>
      </c>
      <c r="J188" s="12">
        <v>-1.53</v>
      </c>
      <c r="K188" s="44" t="s">
        <v>732</v>
      </c>
      <c r="L188" s="9" t="str">
        <f t="shared" ref="L188:L203" si="39">IF(J188="Div by 0", "N/A", IF(K188="N/A","N/A", IF(J188&gt;VALUE(MID(K188,1,2)), "No", IF(J188&lt;-1*VALUE(MID(K188,1,2)), "No", "Yes"))))</f>
        <v>Yes</v>
      </c>
    </row>
    <row r="189" spans="1:12" x14ac:dyDescent="0.2">
      <c r="A189" s="4" t="s">
        <v>1489</v>
      </c>
      <c r="B189" s="34" t="s">
        <v>217</v>
      </c>
      <c r="C189" s="35">
        <v>15052</v>
      </c>
      <c r="D189" s="43" t="str">
        <f t="shared" si="36"/>
        <v>N/A</v>
      </c>
      <c r="E189" s="35">
        <v>16762</v>
      </c>
      <c r="F189" s="43" t="str">
        <f t="shared" si="37"/>
        <v>N/A</v>
      </c>
      <c r="G189" s="35">
        <v>18769</v>
      </c>
      <c r="H189" s="43" t="str">
        <f t="shared" si="38"/>
        <v>N/A</v>
      </c>
      <c r="I189" s="12">
        <v>11.36</v>
      </c>
      <c r="J189" s="12">
        <v>11.97</v>
      </c>
      <c r="K189" s="44" t="s">
        <v>732</v>
      </c>
      <c r="L189" s="9" t="str">
        <f t="shared" si="39"/>
        <v>Yes</v>
      </c>
    </row>
    <row r="190" spans="1:12" x14ac:dyDescent="0.2">
      <c r="A190" s="4" t="s">
        <v>1490</v>
      </c>
      <c r="B190" s="34" t="s">
        <v>217</v>
      </c>
      <c r="C190" s="46">
        <v>25351.827929999999</v>
      </c>
      <c r="D190" s="43" t="str">
        <f t="shared" si="36"/>
        <v>N/A</v>
      </c>
      <c r="E190" s="46">
        <v>27113.761483999999</v>
      </c>
      <c r="F190" s="43" t="str">
        <f t="shared" si="37"/>
        <v>N/A</v>
      </c>
      <c r="G190" s="46">
        <v>23843.962065</v>
      </c>
      <c r="H190" s="43" t="str">
        <f t="shared" si="38"/>
        <v>N/A</v>
      </c>
      <c r="I190" s="12">
        <v>6.95</v>
      </c>
      <c r="J190" s="12">
        <v>-12.1</v>
      </c>
      <c r="K190" s="44" t="s">
        <v>732</v>
      </c>
      <c r="L190" s="9" t="str">
        <f t="shared" si="39"/>
        <v>Yes</v>
      </c>
    </row>
    <row r="191" spans="1:12" x14ac:dyDescent="0.2">
      <c r="A191" s="4" t="s">
        <v>1491</v>
      </c>
      <c r="B191" s="34" t="s">
        <v>217</v>
      </c>
      <c r="C191" s="46">
        <v>21387.530070000001</v>
      </c>
      <c r="D191" s="43" t="str">
        <f t="shared" si="36"/>
        <v>N/A</v>
      </c>
      <c r="E191" s="46">
        <v>21489.789148</v>
      </c>
      <c r="F191" s="43" t="str">
        <f t="shared" si="37"/>
        <v>N/A</v>
      </c>
      <c r="G191" s="46">
        <v>18090.746174</v>
      </c>
      <c r="H191" s="43" t="str">
        <f t="shared" si="38"/>
        <v>N/A</v>
      </c>
      <c r="I191" s="12">
        <v>0.47810000000000002</v>
      </c>
      <c r="J191" s="12">
        <v>-15.8</v>
      </c>
      <c r="K191" s="44" t="s">
        <v>732</v>
      </c>
      <c r="L191" s="9" t="str">
        <f t="shared" si="39"/>
        <v>Yes</v>
      </c>
    </row>
    <row r="192" spans="1:12" x14ac:dyDescent="0.2">
      <c r="A192" s="4" t="s">
        <v>1492</v>
      </c>
      <c r="B192" s="34" t="s">
        <v>217</v>
      </c>
      <c r="C192" s="46">
        <v>30417.098387999999</v>
      </c>
      <c r="D192" s="43" t="str">
        <f t="shared" si="36"/>
        <v>N/A</v>
      </c>
      <c r="E192" s="46">
        <v>34019.614833</v>
      </c>
      <c r="F192" s="43" t="str">
        <f t="shared" si="37"/>
        <v>N/A</v>
      </c>
      <c r="G192" s="46">
        <v>30628.001738999999</v>
      </c>
      <c r="H192" s="43" t="str">
        <f t="shared" si="38"/>
        <v>N/A</v>
      </c>
      <c r="I192" s="12">
        <v>11.84</v>
      </c>
      <c r="J192" s="12">
        <v>-9.9700000000000006</v>
      </c>
      <c r="K192" s="44" t="s">
        <v>732</v>
      </c>
      <c r="L192" s="9" t="str">
        <f t="shared" si="39"/>
        <v>Yes</v>
      </c>
    </row>
    <row r="193" spans="1:12" x14ac:dyDescent="0.2">
      <c r="A193" s="45" t="s">
        <v>1493</v>
      </c>
      <c r="B193" s="34" t="s">
        <v>217</v>
      </c>
      <c r="C193" s="9">
        <v>13.714556455</v>
      </c>
      <c r="D193" s="43" t="str">
        <f t="shared" si="36"/>
        <v>N/A</v>
      </c>
      <c r="E193" s="9">
        <v>15.030622584</v>
      </c>
      <c r="F193" s="43" t="str">
        <f t="shared" si="37"/>
        <v>N/A</v>
      </c>
      <c r="G193" s="9">
        <v>16.514011702000001</v>
      </c>
      <c r="H193" s="43" t="str">
        <f t="shared" si="38"/>
        <v>N/A</v>
      </c>
      <c r="I193" s="12">
        <v>9.5960000000000001</v>
      </c>
      <c r="J193" s="12">
        <v>9.8689999999999998</v>
      </c>
      <c r="K193" s="44" t="s">
        <v>732</v>
      </c>
      <c r="L193" s="9" t="str">
        <f t="shared" si="39"/>
        <v>Yes</v>
      </c>
    </row>
    <row r="194" spans="1:12" x14ac:dyDescent="0.2">
      <c r="A194" s="45" t="s">
        <v>1494</v>
      </c>
      <c r="B194" s="34" t="s">
        <v>217</v>
      </c>
      <c r="C194" s="9">
        <v>13.645892581</v>
      </c>
      <c r="D194" s="43" t="str">
        <f t="shared" si="36"/>
        <v>N/A</v>
      </c>
      <c r="E194" s="9">
        <v>14.902322271999999</v>
      </c>
      <c r="F194" s="43" t="str">
        <f t="shared" si="37"/>
        <v>N/A</v>
      </c>
      <c r="G194" s="9">
        <v>16.272270150000001</v>
      </c>
      <c r="H194" s="43" t="str">
        <f t="shared" si="38"/>
        <v>N/A</v>
      </c>
      <c r="I194" s="12">
        <v>9.2070000000000007</v>
      </c>
      <c r="J194" s="12">
        <v>9.1929999999999996</v>
      </c>
      <c r="K194" s="44" t="s">
        <v>732</v>
      </c>
      <c r="L194" s="9" t="str">
        <f t="shared" si="39"/>
        <v>Yes</v>
      </c>
    </row>
    <row r="195" spans="1:12" x14ac:dyDescent="0.2">
      <c r="A195" s="45" t="s">
        <v>1495</v>
      </c>
      <c r="B195" s="34" t="s">
        <v>217</v>
      </c>
      <c r="C195" s="9">
        <v>13.942984391</v>
      </c>
      <c r="D195" s="43" t="str">
        <f t="shared" si="36"/>
        <v>N/A</v>
      </c>
      <c r="E195" s="9">
        <v>15.340307742</v>
      </c>
      <c r="F195" s="43" t="str">
        <f t="shared" si="37"/>
        <v>N/A</v>
      </c>
      <c r="G195" s="9">
        <v>16.941564562</v>
      </c>
      <c r="H195" s="43" t="str">
        <f t="shared" si="38"/>
        <v>N/A</v>
      </c>
      <c r="I195" s="12">
        <v>10.02</v>
      </c>
      <c r="J195" s="12">
        <v>10.44</v>
      </c>
      <c r="K195" s="44" t="s">
        <v>732</v>
      </c>
      <c r="L195" s="9" t="str">
        <f t="shared" si="39"/>
        <v>Yes</v>
      </c>
    </row>
    <row r="196" spans="1:12" ht="25.5" x14ac:dyDescent="0.2">
      <c r="A196" s="4" t="s">
        <v>1404</v>
      </c>
      <c r="B196" s="34" t="s">
        <v>217</v>
      </c>
      <c r="C196" s="46">
        <v>208743986</v>
      </c>
      <c r="D196" s="43" t="str">
        <f t="shared" si="36"/>
        <v>N/A</v>
      </c>
      <c r="E196" s="46">
        <v>270675290</v>
      </c>
      <c r="F196" s="43" t="str">
        <f t="shared" si="37"/>
        <v>N/A</v>
      </c>
      <c r="G196" s="46">
        <v>293085763</v>
      </c>
      <c r="H196" s="43" t="str">
        <f t="shared" si="38"/>
        <v>N/A</v>
      </c>
      <c r="I196" s="12">
        <v>29.67</v>
      </c>
      <c r="J196" s="12">
        <v>8.2789999999999999</v>
      </c>
      <c r="K196" s="44" t="s">
        <v>732</v>
      </c>
      <c r="L196" s="9" t="str">
        <f t="shared" si="39"/>
        <v>Yes</v>
      </c>
    </row>
    <row r="197" spans="1:12" x14ac:dyDescent="0.2">
      <c r="A197" s="4" t="s">
        <v>1496</v>
      </c>
      <c r="B197" s="34" t="s">
        <v>217</v>
      </c>
      <c r="C197" s="35">
        <v>8982</v>
      </c>
      <c r="D197" s="43" t="str">
        <f t="shared" si="36"/>
        <v>N/A</v>
      </c>
      <c r="E197" s="35">
        <v>9352</v>
      </c>
      <c r="F197" s="43" t="str">
        <f t="shared" si="37"/>
        <v>N/A</v>
      </c>
      <c r="G197" s="35">
        <v>10051</v>
      </c>
      <c r="H197" s="43" t="str">
        <f t="shared" si="38"/>
        <v>N/A</v>
      </c>
      <c r="I197" s="12">
        <v>4.1189999999999998</v>
      </c>
      <c r="J197" s="12">
        <v>7.4740000000000002</v>
      </c>
      <c r="K197" s="44" t="s">
        <v>732</v>
      </c>
      <c r="L197" s="9" t="str">
        <f t="shared" si="39"/>
        <v>Yes</v>
      </c>
    </row>
    <row r="198" spans="1:12" ht="25.5" x14ac:dyDescent="0.2">
      <c r="A198" s="4" t="s">
        <v>1497</v>
      </c>
      <c r="B198" s="34" t="s">
        <v>217</v>
      </c>
      <c r="C198" s="46">
        <v>23240.256735999999</v>
      </c>
      <c r="D198" s="43" t="str">
        <f t="shared" si="36"/>
        <v>N/A</v>
      </c>
      <c r="E198" s="46">
        <v>28943.037853000002</v>
      </c>
      <c r="F198" s="43" t="str">
        <f t="shared" si="37"/>
        <v>N/A</v>
      </c>
      <c r="G198" s="46">
        <v>29159.861009</v>
      </c>
      <c r="H198" s="43" t="str">
        <f t="shared" si="38"/>
        <v>N/A</v>
      </c>
      <c r="I198" s="12">
        <v>24.54</v>
      </c>
      <c r="J198" s="12">
        <v>0.74909999999999999</v>
      </c>
      <c r="K198" s="44" t="s">
        <v>732</v>
      </c>
      <c r="L198" s="9" t="str">
        <f t="shared" si="39"/>
        <v>Yes</v>
      </c>
    </row>
    <row r="199" spans="1:12" ht="25.5" x14ac:dyDescent="0.2">
      <c r="A199" s="4" t="s">
        <v>1498</v>
      </c>
      <c r="B199" s="34" t="s">
        <v>217</v>
      </c>
      <c r="C199" s="46">
        <v>12238.705639</v>
      </c>
      <c r="D199" s="43" t="str">
        <f t="shared" si="36"/>
        <v>N/A</v>
      </c>
      <c r="E199" s="46">
        <v>15347.30141</v>
      </c>
      <c r="F199" s="43" t="str">
        <f t="shared" si="37"/>
        <v>N/A</v>
      </c>
      <c r="G199" s="46">
        <v>17596.964135999999</v>
      </c>
      <c r="H199" s="43" t="str">
        <f t="shared" si="38"/>
        <v>N/A</v>
      </c>
      <c r="I199" s="12">
        <v>25.4</v>
      </c>
      <c r="J199" s="12">
        <v>14.66</v>
      </c>
      <c r="K199" s="44" t="s">
        <v>732</v>
      </c>
      <c r="L199" s="9" t="str">
        <f t="shared" si="39"/>
        <v>Yes</v>
      </c>
    </row>
    <row r="200" spans="1:12" ht="25.5" x14ac:dyDescent="0.2">
      <c r="A200" s="4" t="s">
        <v>1499</v>
      </c>
      <c r="B200" s="34" t="s">
        <v>217</v>
      </c>
      <c r="C200" s="46">
        <v>32567.992801</v>
      </c>
      <c r="D200" s="43" t="str">
        <f t="shared" si="36"/>
        <v>N/A</v>
      </c>
      <c r="E200" s="46">
        <v>39650.538505999997</v>
      </c>
      <c r="F200" s="43" t="str">
        <f t="shared" si="37"/>
        <v>N/A</v>
      </c>
      <c r="G200" s="46">
        <v>37822.377500000002</v>
      </c>
      <c r="H200" s="43" t="str">
        <f t="shared" si="38"/>
        <v>N/A</v>
      </c>
      <c r="I200" s="12">
        <v>21.75</v>
      </c>
      <c r="J200" s="12">
        <v>-4.6100000000000003</v>
      </c>
      <c r="K200" s="44" t="s">
        <v>732</v>
      </c>
      <c r="L200" s="9" t="str">
        <f t="shared" si="39"/>
        <v>Yes</v>
      </c>
    </row>
    <row r="201" spans="1:12" ht="25.5" x14ac:dyDescent="0.2">
      <c r="A201" s="4" t="s">
        <v>1500</v>
      </c>
      <c r="B201" s="34" t="s">
        <v>217</v>
      </c>
      <c r="C201" s="9">
        <v>8.1839055325000007</v>
      </c>
      <c r="D201" s="43" t="str">
        <f t="shared" si="36"/>
        <v>N/A</v>
      </c>
      <c r="E201" s="9">
        <v>8.3860149392000007</v>
      </c>
      <c r="F201" s="43" t="str">
        <f t="shared" si="37"/>
        <v>N/A</v>
      </c>
      <c r="G201" s="9">
        <v>8.8434296774999996</v>
      </c>
      <c r="H201" s="43" t="str">
        <f t="shared" si="38"/>
        <v>N/A</v>
      </c>
      <c r="I201" s="12">
        <v>2.4700000000000002</v>
      </c>
      <c r="J201" s="12">
        <v>5.4539999999999997</v>
      </c>
      <c r="K201" s="44" t="s">
        <v>732</v>
      </c>
      <c r="L201" s="9" t="str">
        <f t="shared" si="39"/>
        <v>Yes</v>
      </c>
    </row>
    <row r="202" spans="1:12" ht="25.5" x14ac:dyDescent="0.2">
      <c r="A202" s="4" t="s">
        <v>1501</v>
      </c>
      <c r="B202" s="34" t="s">
        <v>217</v>
      </c>
      <c r="C202" s="9">
        <v>6.6856260665000002</v>
      </c>
      <c r="D202" s="43" t="str">
        <f t="shared" si="36"/>
        <v>N/A</v>
      </c>
      <c r="E202" s="9">
        <v>6.6530823468999998</v>
      </c>
      <c r="F202" s="43" t="str">
        <f t="shared" si="37"/>
        <v>N/A</v>
      </c>
      <c r="G202" s="9">
        <v>6.8983244171999996</v>
      </c>
      <c r="H202" s="43" t="str">
        <f t="shared" si="38"/>
        <v>N/A</v>
      </c>
      <c r="I202" s="12">
        <v>-0.48699999999999999</v>
      </c>
      <c r="J202" s="12">
        <v>3.6859999999999999</v>
      </c>
      <c r="K202" s="44" t="s">
        <v>732</v>
      </c>
      <c r="L202" s="9" t="str">
        <f t="shared" si="39"/>
        <v>Yes</v>
      </c>
    </row>
    <row r="203" spans="1:12" ht="25.5" x14ac:dyDescent="0.2">
      <c r="A203" s="4" t="s">
        <v>1502</v>
      </c>
      <c r="B203" s="34" t="s">
        <v>217</v>
      </c>
      <c r="C203" s="9">
        <v>10.214071132999999</v>
      </c>
      <c r="D203" s="43" t="str">
        <f t="shared" si="36"/>
        <v>N/A</v>
      </c>
      <c r="E203" s="9">
        <v>10.650899617</v>
      </c>
      <c r="F203" s="43" t="str">
        <f t="shared" si="37"/>
        <v>N/A</v>
      </c>
      <c r="G203" s="9">
        <v>11.292412818000001</v>
      </c>
      <c r="H203" s="43" t="str">
        <f t="shared" si="38"/>
        <v>N/A</v>
      </c>
      <c r="I203" s="12">
        <v>4.2770000000000001</v>
      </c>
      <c r="J203" s="12">
        <v>6.0229999999999997</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1087048</v>
      </c>
      <c r="D6" s="43" t="str">
        <f>IF($B6="N/A","N/A",IF(C6&gt;10,"No",IF(C6&lt;-10,"No","Yes")))</f>
        <v>N/A</v>
      </c>
      <c r="E6" s="35">
        <v>1132429</v>
      </c>
      <c r="F6" s="43" t="str">
        <f>IF($B6="N/A","N/A",IF(E6&gt;10,"No",IF(E6&lt;-10,"No","Yes")))</f>
        <v>N/A</v>
      </c>
      <c r="G6" s="35">
        <v>1171910</v>
      </c>
      <c r="H6" s="43" t="str">
        <f>IF($B6="N/A","N/A",IF(G6&gt;10,"No",IF(G6&lt;-10,"No","Yes")))</f>
        <v>N/A</v>
      </c>
      <c r="I6" s="12">
        <v>4.1749999999999998</v>
      </c>
      <c r="J6" s="12">
        <v>3.4860000000000002</v>
      </c>
      <c r="K6" s="44" t="s">
        <v>732</v>
      </c>
      <c r="L6" s="9" t="str">
        <f t="shared" ref="L6:L46" si="0">IF(J6="Div by 0", "N/A", IF(K6="N/A","N/A", IF(J6&gt;VALUE(MID(K6,1,2)), "No", IF(J6&lt;-1*VALUE(MID(K6,1,2)), "No", "Yes"))))</f>
        <v>Yes</v>
      </c>
    </row>
    <row r="7" spans="1:12" x14ac:dyDescent="0.2">
      <c r="A7" s="45" t="s">
        <v>10</v>
      </c>
      <c r="B7" s="34" t="s">
        <v>217</v>
      </c>
      <c r="C7" s="35">
        <v>982250</v>
      </c>
      <c r="D7" s="43" t="str">
        <f>IF($B7="N/A","N/A",IF(C7&gt;10,"No",IF(C7&lt;-10,"No","Yes")))</f>
        <v>N/A</v>
      </c>
      <c r="E7" s="35">
        <v>1028527</v>
      </c>
      <c r="F7" s="43" t="str">
        <f>IF($B7="N/A","N/A",IF(E7&gt;10,"No",IF(E7&lt;-10,"No","Yes")))</f>
        <v>N/A</v>
      </c>
      <c r="G7" s="35">
        <v>1065824</v>
      </c>
      <c r="H7" s="43" t="str">
        <f>IF($B7="N/A","N/A",IF(G7&gt;10,"No",IF(G7&lt;-10,"No","Yes")))</f>
        <v>N/A</v>
      </c>
      <c r="I7" s="12">
        <v>4.7110000000000003</v>
      </c>
      <c r="J7" s="12">
        <v>3.6259999999999999</v>
      </c>
      <c r="K7" s="44" t="s">
        <v>732</v>
      </c>
      <c r="L7" s="9" t="str">
        <f t="shared" si="0"/>
        <v>Yes</v>
      </c>
    </row>
    <row r="8" spans="1:12" x14ac:dyDescent="0.2">
      <c r="A8" s="45" t="s">
        <v>91</v>
      </c>
      <c r="B8" s="9" t="s">
        <v>301</v>
      </c>
      <c r="C8" s="8">
        <v>90.359395352999996</v>
      </c>
      <c r="D8" s="43" t="str">
        <f>IF($B8="N/A","N/A",IF(C8&gt;90,"No",IF(C8&lt;65,"No","Yes")))</f>
        <v>No</v>
      </c>
      <c r="E8" s="8">
        <v>90.824855244999995</v>
      </c>
      <c r="F8" s="43" t="str">
        <f>IF($B8="N/A","N/A",IF(E8&gt;90,"No",IF(E8&lt;65,"No","Yes")))</f>
        <v>No</v>
      </c>
      <c r="G8" s="8">
        <v>90.947598365000005</v>
      </c>
      <c r="H8" s="43" t="str">
        <f>IF($B8="N/A","N/A",IF(G8&gt;90,"No",IF(G8&lt;65,"No","Yes")))</f>
        <v>No</v>
      </c>
      <c r="I8" s="12">
        <v>0.5151</v>
      </c>
      <c r="J8" s="12">
        <v>0.1351</v>
      </c>
      <c r="K8" s="44" t="s">
        <v>732</v>
      </c>
      <c r="L8" s="9" t="str">
        <f t="shared" si="0"/>
        <v>Yes</v>
      </c>
    </row>
    <row r="9" spans="1:12" x14ac:dyDescent="0.2">
      <c r="A9" s="45" t="s">
        <v>92</v>
      </c>
      <c r="B9" s="9" t="s">
        <v>302</v>
      </c>
      <c r="C9" s="8">
        <v>92.275728334999997</v>
      </c>
      <c r="D9" s="43" t="str">
        <f>IF($B9="N/A","N/A",IF(C9&gt;100,"No",IF(C9&lt;90,"No","Yes")))</f>
        <v>Yes</v>
      </c>
      <c r="E9" s="8">
        <v>93.138139072000001</v>
      </c>
      <c r="F9" s="43" t="str">
        <f>IF($B9="N/A","N/A",IF(E9&gt;100,"No",IF(E9&lt;90,"No","Yes")))</f>
        <v>Yes</v>
      </c>
      <c r="G9" s="8">
        <v>92.846502389999998</v>
      </c>
      <c r="H9" s="43" t="str">
        <f>IF($B9="N/A","N/A",IF(G9&gt;100,"No",IF(G9&lt;90,"No","Yes")))</f>
        <v>Yes</v>
      </c>
      <c r="I9" s="12">
        <v>0.93459999999999999</v>
      </c>
      <c r="J9" s="12">
        <v>-0.313</v>
      </c>
      <c r="K9" s="44" t="s">
        <v>732</v>
      </c>
      <c r="L9" s="9" t="str">
        <f t="shared" si="0"/>
        <v>Yes</v>
      </c>
    </row>
    <row r="10" spans="1:12" x14ac:dyDescent="0.2">
      <c r="A10" s="45" t="s">
        <v>93</v>
      </c>
      <c r="B10" s="9" t="s">
        <v>303</v>
      </c>
      <c r="C10" s="8">
        <v>90.215207067999998</v>
      </c>
      <c r="D10" s="43" t="str">
        <f>IF($B10="N/A","N/A",IF(C10&gt;100,"No",IF(C10&lt;85,"No","Yes")))</f>
        <v>Yes</v>
      </c>
      <c r="E10" s="8">
        <v>91.112616928999998</v>
      </c>
      <c r="F10" s="43" t="str">
        <f>IF($B10="N/A","N/A",IF(E10&gt;100,"No",IF(E10&lt;85,"No","Yes")))</f>
        <v>Yes</v>
      </c>
      <c r="G10" s="8">
        <v>91.597691605999998</v>
      </c>
      <c r="H10" s="43" t="str">
        <f>IF($B10="N/A","N/A",IF(G10&gt;100,"No",IF(G10&lt;85,"No","Yes")))</f>
        <v>Yes</v>
      </c>
      <c r="I10" s="12">
        <v>0.99470000000000003</v>
      </c>
      <c r="J10" s="12">
        <v>0.53239999999999998</v>
      </c>
      <c r="K10" s="44" t="s">
        <v>732</v>
      </c>
      <c r="L10" s="9" t="str">
        <f t="shared" si="0"/>
        <v>Yes</v>
      </c>
    </row>
    <row r="11" spans="1:12" x14ac:dyDescent="0.2">
      <c r="A11" s="45" t="s">
        <v>94</v>
      </c>
      <c r="B11" s="9" t="s">
        <v>304</v>
      </c>
      <c r="C11" s="8">
        <v>90.455885817999999</v>
      </c>
      <c r="D11" s="43" t="str">
        <f>IF($B11="N/A","N/A",IF(C11&gt;100,"No",IF(C11&lt;80,"No","Yes")))</f>
        <v>Yes</v>
      </c>
      <c r="E11" s="8">
        <v>90.911955309999996</v>
      </c>
      <c r="F11" s="43" t="str">
        <f>IF($B11="N/A","N/A",IF(E11&gt;100,"No",IF(E11&lt;80,"No","Yes")))</f>
        <v>Yes</v>
      </c>
      <c r="G11" s="8">
        <v>91.361176623000006</v>
      </c>
      <c r="H11" s="43" t="str">
        <f>IF($B11="N/A","N/A",IF(G11&gt;100,"No",IF(G11&lt;80,"No","Yes")))</f>
        <v>Yes</v>
      </c>
      <c r="I11" s="12">
        <v>0.50419999999999998</v>
      </c>
      <c r="J11" s="12">
        <v>0.49409999999999998</v>
      </c>
      <c r="K11" s="44" t="s">
        <v>732</v>
      </c>
      <c r="L11" s="9" t="str">
        <f t="shared" si="0"/>
        <v>Yes</v>
      </c>
    </row>
    <row r="12" spans="1:12" x14ac:dyDescent="0.2">
      <c r="A12" s="45" t="s">
        <v>95</v>
      </c>
      <c r="B12" s="9" t="s">
        <v>304</v>
      </c>
      <c r="C12" s="8">
        <v>89.200874456999998</v>
      </c>
      <c r="D12" s="43" t="str">
        <f>IF($B12="N/A","N/A",IF(C12&gt;100,"No",IF(C12&lt;80,"No","Yes")))</f>
        <v>Yes</v>
      </c>
      <c r="E12" s="8">
        <v>89.076953356000004</v>
      </c>
      <c r="F12" s="43" t="str">
        <f>IF($B12="N/A","N/A",IF(E12&gt;100,"No",IF(E12&lt;80,"No","Yes")))</f>
        <v>Yes</v>
      </c>
      <c r="G12" s="8">
        <v>87.469266112</v>
      </c>
      <c r="H12" s="43" t="str">
        <f>IF($B12="N/A","N/A",IF(G12&gt;100,"No",IF(G12&lt;80,"No","Yes")))</f>
        <v>Yes</v>
      </c>
      <c r="I12" s="12">
        <v>-0.13900000000000001</v>
      </c>
      <c r="J12" s="12">
        <v>-1.8</v>
      </c>
      <c r="K12" s="44" t="s">
        <v>732</v>
      </c>
      <c r="L12" s="9" t="str">
        <f t="shared" si="0"/>
        <v>Yes</v>
      </c>
    </row>
    <row r="13" spans="1:12" x14ac:dyDescent="0.2">
      <c r="A13" s="3" t="s">
        <v>96</v>
      </c>
      <c r="B13" s="34" t="s">
        <v>217</v>
      </c>
      <c r="C13" s="35">
        <v>952188.47</v>
      </c>
      <c r="D13" s="43" t="str">
        <f t="shared" ref="D13:D44" si="1">IF($B13="N/A","N/A",IF(C13&gt;10,"No",IF(C13&lt;-10,"No","Yes")))</f>
        <v>N/A</v>
      </c>
      <c r="E13" s="35">
        <v>992186.18</v>
      </c>
      <c r="F13" s="43" t="str">
        <f t="shared" ref="F13:F44" si="2">IF($B13="N/A","N/A",IF(E13&gt;10,"No",IF(E13&lt;-10,"No","Yes")))</f>
        <v>N/A</v>
      </c>
      <c r="G13" s="35">
        <v>1044485.7</v>
      </c>
      <c r="H13" s="43" t="str">
        <f t="shared" ref="H13:H44" si="3">IF($B13="N/A","N/A",IF(G13&gt;10,"No",IF(G13&lt;-10,"No","Yes")))</f>
        <v>N/A</v>
      </c>
      <c r="I13" s="12">
        <v>4.2009999999999996</v>
      </c>
      <c r="J13" s="12">
        <v>5.2709999999999999</v>
      </c>
      <c r="K13" s="44" t="s">
        <v>732</v>
      </c>
      <c r="L13" s="9" t="str">
        <f t="shared" si="0"/>
        <v>Yes</v>
      </c>
    </row>
    <row r="14" spans="1:12" x14ac:dyDescent="0.2">
      <c r="A14" s="3" t="s">
        <v>100</v>
      </c>
      <c r="B14" s="34" t="s">
        <v>217</v>
      </c>
      <c r="C14" s="35">
        <v>64977</v>
      </c>
      <c r="D14" s="43" t="str">
        <f t="shared" si="1"/>
        <v>N/A</v>
      </c>
      <c r="E14" s="35">
        <v>64312</v>
      </c>
      <c r="F14" s="43" t="str">
        <f t="shared" si="2"/>
        <v>N/A</v>
      </c>
      <c r="G14" s="35">
        <v>64444</v>
      </c>
      <c r="H14" s="43" t="str">
        <f t="shared" si="3"/>
        <v>N/A</v>
      </c>
      <c r="I14" s="12">
        <v>-1.02</v>
      </c>
      <c r="J14" s="12">
        <v>0.20519999999999999</v>
      </c>
      <c r="K14" s="44" t="s">
        <v>732</v>
      </c>
      <c r="L14" s="9" t="str">
        <f t="shared" si="0"/>
        <v>Yes</v>
      </c>
    </row>
    <row r="15" spans="1:12" x14ac:dyDescent="0.2">
      <c r="A15" s="3" t="s">
        <v>984</v>
      </c>
      <c r="B15" s="34" t="s">
        <v>217</v>
      </c>
      <c r="C15" s="35">
        <v>35161</v>
      </c>
      <c r="D15" s="43" t="str">
        <f t="shared" si="1"/>
        <v>N/A</v>
      </c>
      <c r="E15" s="35">
        <v>34707</v>
      </c>
      <c r="F15" s="43" t="str">
        <f t="shared" si="2"/>
        <v>N/A</v>
      </c>
      <c r="G15" s="35">
        <v>34122</v>
      </c>
      <c r="H15" s="43" t="str">
        <f t="shared" si="3"/>
        <v>N/A</v>
      </c>
      <c r="I15" s="12">
        <v>-1.29</v>
      </c>
      <c r="J15" s="12">
        <v>-1.69</v>
      </c>
      <c r="K15" s="44" t="s">
        <v>732</v>
      </c>
      <c r="L15" s="9" t="str">
        <f t="shared" si="0"/>
        <v>Yes</v>
      </c>
    </row>
    <row r="16" spans="1:12" x14ac:dyDescent="0.2">
      <c r="A16" s="3" t="s">
        <v>985</v>
      </c>
      <c r="B16" s="34" t="s">
        <v>217</v>
      </c>
      <c r="C16" s="35">
        <v>1363</v>
      </c>
      <c r="D16" s="43" t="str">
        <f t="shared" si="1"/>
        <v>N/A</v>
      </c>
      <c r="E16" s="35">
        <v>1442</v>
      </c>
      <c r="F16" s="43" t="str">
        <f t="shared" si="2"/>
        <v>N/A</v>
      </c>
      <c r="G16" s="35">
        <v>1480</v>
      </c>
      <c r="H16" s="43" t="str">
        <f t="shared" si="3"/>
        <v>N/A</v>
      </c>
      <c r="I16" s="12">
        <v>5.7960000000000003</v>
      </c>
      <c r="J16" s="12">
        <v>2.6349999999999998</v>
      </c>
      <c r="K16" s="44" t="s">
        <v>732</v>
      </c>
      <c r="L16" s="9" t="str">
        <f t="shared" si="0"/>
        <v>Yes</v>
      </c>
    </row>
    <row r="17" spans="1:12" x14ac:dyDescent="0.2">
      <c r="A17" s="3" t="s">
        <v>986</v>
      </c>
      <c r="B17" s="34" t="s">
        <v>217</v>
      </c>
      <c r="C17" s="35">
        <v>2049</v>
      </c>
      <c r="D17" s="43" t="str">
        <f t="shared" si="1"/>
        <v>N/A</v>
      </c>
      <c r="E17" s="35">
        <v>1174</v>
      </c>
      <c r="F17" s="43" t="str">
        <f t="shared" si="2"/>
        <v>N/A</v>
      </c>
      <c r="G17" s="35">
        <v>1196</v>
      </c>
      <c r="H17" s="43" t="str">
        <f t="shared" si="3"/>
        <v>N/A</v>
      </c>
      <c r="I17" s="12">
        <v>-42.7</v>
      </c>
      <c r="J17" s="12">
        <v>1.8740000000000001</v>
      </c>
      <c r="K17" s="44" t="s">
        <v>732</v>
      </c>
      <c r="L17" s="9" t="str">
        <f t="shared" si="0"/>
        <v>Yes</v>
      </c>
    </row>
    <row r="18" spans="1:12" x14ac:dyDescent="0.2">
      <c r="A18" s="3" t="s">
        <v>987</v>
      </c>
      <c r="B18" s="34" t="s">
        <v>217</v>
      </c>
      <c r="C18" s="35">
        <v>26404</v>
      </c>
      <c r="D18" s="43" t="str">
        <f t="shared" si="1"/>
        <v>N/A</v>
      </c>
      <c r="E18" s="35">
        <v>26989</v>
      </c>
      <c r="F18" s="43" t="str">
        <f t="shared" si="2"/>
        <v>N/A</v>
      </c>
      <c r="G18" s="35">
        <v>27646</v>
      </c>
      <c r="H18" s="43" t="str">
        <f t="shared" si="3"/>
        <v>N/A</v>
      </c>
      <c r="I18" s="12">
        <v>2.2160000000000002</v>
      </c>
      <c r="J18" s="12">
        <v>2.4340000000000002</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178154</v>
      </c>
      <c r="D20" s="43" t="str">
        <f t="shared" si="1"/>
        <v>N/A</v>
      </c>
      <c r="E20" s="35">
        <v>188897</v>
      </c>
      <c r="F20" s="43" t="str">
        <f t="shared" si="2"/>
        <v>N/A</v>
      </c>
      <c r="G20" s="35">
        <v>196327</v>
      </c>
      <c r="H20" s="43" t="str">
        <f t="shared" si="3"/>
        <v>N/A</v>
      </c>
      <c r="I20" s="12">
        <v>6.03</v>
      </c>
      <c r="J20" s="12">
        <v>3.9329999999999998</v>
      </c>
      <c r="K20" s="44" t="s">
        <v>732</v>
      </c>
      <c r="L20" s="9" t="str">
        <f t="shared" si="0"/>
        <v>Yes</v>
      </c>
    </row>
    <row r="21" spans="1:12" x14ac:dyDescent="0.2">
      <c r="A21" s="3" t="s">
        <v>989</v>
      </c>
      <c r="B21" s="34" t="s">
        <v>217</v>
      </c>
      <c r="C21" s="35">
        <v>146676</v>
      </c>
      <c r="D21" s="43" t="str">
        <f t="shared" si="1"/>
        <v>N/A</v>
      </c>
      <c r="E21" s="35">
        <v>153197</v>
      </c>
      <c r="F21" s="43" t="str">
        <f t="shared" si="2"/>
        <v>N/A</v>
      </c>
      <c r="G21" s="35">
        <v>158217</v>
      </c>
      <c r="H21" s="43" t="str">
        <f t="shared" si="3"/>
        <v>N/A</v>
      </c>
      <c r="I21" s="12">
        <v>4.4459999999999997</v>
      </c>
      <c r="J21" s="12">
        <v>3.2770000000000001</v>
      </c>
      <c r="K21" s="44" t="s">
        <v>732</v>
      </c>
      <c r="L21" s="9" t="str">
        <f t="shared" si="0"/>
        <v>Yes</v>
      </c>
    </row>
    <row r="22" spans="1:12" x14ac:dyDescent="0.2">
      <c r="A22" s="3" t="s">
        <v>990</v>
      </c>
      <c r="B22" s="34" t="s">
        <v>217</v>
      </c>
      <c r="C22" s="35">
        <v>2160</v>
      </c>
      <c r="D22" s="43" t="str">
        <f t="shared" si="1"/>
        <v>N/A</v>
      </c>
      <c r="E22" s="35">
        <v>2716</v>
      </c>
      <c r="F22" s="43" t="str">
        <f t="shared" si="2"/>
        <v>N/A</v>
      </c>
      <c r="G22" s="35">
        <v>3050</v>
      </c>
      <c r="H22" s="43" t="str">
        <f t="shared" si="3"/>
        <v>N/A</v>
      </c>
      <c r="I22" s="12">
        <v>25.74</v>
      </c>
      <c r="J22" s="12">
        <v>12.3</v>
      </c>
      <c r="K22" s="44" t="s">
        <v>732</v>
      </c>
      <c r="L22" s="9" t="str">
        <f t="shared" si="0"/>
        <v>Yes</v>
      </c>
    </row>
    <row r="23" spans="1:12" x14ac:dyDescent="0.2">
      <c r="A23" s="3" t="s">
        <v>991</v>
      </c>
      <c r="B23" s="34" t="s">
        <v>217</v>
      </c>
      <c r="C23" s="35">
        <v>3708</v>
      </c>
      <c r="D23" s="43" t="str">
        <f t="shared" si="1"/>
        <v>N/A</v>
      </c>
      <c r="E23" s="35">
        <v>3486</v>
      </c>
      <c r="F23" s="43" t="str">
        <f t="shared" si="2"/>
        <v>N/A</v>
      </c>
      <c r="G23" s="35">
        <v>3637</v>
      </c>
      <c r="H23" s="43" t="str">
        <f t="shared" si="3"/>
        <v>N/A</v>
      </c>
      <c r="I23" s="12">
        <v>-5.99</v>
      </c>
      <c r="J23" s="12">
        <v>4.3319999999999999</v>
      </c>
      <c r="K23" s="44" t="s">
        <v>732</v>
      </c>
      <c r="L23" s="9" t="str">
        <f t="shared" si="0"/>
        <v>Yes</v>
      </c>
    </row>
    <row r="24" spans="1:12" x14ac:dyDescent="0.2">
      <c r="A24" s="3" t="s">
        <v>992</v>
      </c>
      <c r="B24" s="34" t="s">
        <v>217</v>
      </c>
      <c r="C24" s="35">
        <v>25610</v>
      </c>
      <c r="D24" s="43" t="str">
        <f t="shared" si="1"/>
        <v>N/A</v>
      </c>
      <c r="E24" s="35">
        <v>29498</v>
      </c>
      <c r="F24" s="43" t="str">
        <f t="shared" si="2"/>
        <v>N/A</v>
      </c>
      <c r="G24" s="35">
        <v>31423</v>
      </c>
      <c r="H24" s="43" t="str">
        <f t="shared" si="3"/>
        <v>N/A</v>
      </c>
      <c r="I24" s="12">
        <v>15.18</v>
      </c>
      <c r="J24" s="12">
        <v>6.5259999999999998</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700285</v>
      </c>
      <c r="D26" s="43" t="str">
        <f t="shared" si="1"/>
        <v>N/A</v>
      </c>
      <c r="E26" s="35">
        <v>726790</v>
      </c>
      <c r="F26" s="43" t="str">
        <f t="shared" si="2"/>
        <v>N/A</v>
      </c>
      <c r="G26" s="35">
        <v>750079</v>
      </c>
      <c r="H26" s="43" t="str">
        <f t="shared" si="3"/>
        <v>N/A</v>
      </c>
      <c r="I26" s="12">
        <v>3.7850000000000001</v>
      </c>
      <c r="J26" s="12">
        <v>3.2040000000000002</v>
      </c>
      <c r="K26" s="44" t="s">
        <v>732</v>
      </c>
      <c r="L26" s="9" t="str">
        <f t="shared" si="0"/>
        <v>Yes</v>
      </c>
    </row>
    <row r="27" spans="1:12" x14ac:dyDescent="0.2">
      <c r="A27" s="3" t="s">
        <v>994</v>
      </c>
      <c r="B27" s="34" t="s">
        <v>217</v>
      </c>
      <c r="C27" s="35">
        <v>84840</v>
      </c>
      <c r="D27" s="43" t="str">
        <f t="shared" si="1"/>
        <v>N/A</v>
      </c>
      <c r="E27" s="35">
        <v>88958</v>
      </c>
      <c r="F27" s="43" t="str">
        <f t="shared" si="2"/>
        <v>N/A</v>
      </c>
      <c r="G27" s="35">
        <v>89254</v>
      </c>
      <c r="H27" s="43" t="str">
        <f t="shared" si="3"/>
        <v>N/A</v>
      </c>
      <c r="I27" s="12">
        <v>4.8540000000000001</v>
      </c>
      <c r="J27" s="12">
        <v>0.3327</v>
      </c>
      <c r="K27" s="44" t="s">
        <v>732</v>
      </c>
      <c r="L27" s="9" t="str">
        <f t="shared" si="0"/>
        <v>Yes</v>
      </c>
    </row>
    <row r="28" spans="1:12" x14ac:dyDescent="0.2">
      <c r="A28" s="3" t="s">
        <v>995</v>
      </c>
      <c r="B28" s="34" t="s">
        <v>217</v>
      </c>
      <c r="C28" s="35">
        <v>5191</v>
      </c>
      <c r="D28" s="43" t="str">
        <f t="shared" si="1"/>
        <v>N/A</v>
      </c>
      <c r="E28" s="35">
        <v>6055</v>
      </c>
      <c r="F28" s="43" t="str">
        <f t="shared" si="2"/>
        <v>N/A</v>
      </c>
      <c r="G28" s="35">
        <v>6668</v>
      </c>
      <c r="H28" s="43" t="str">
        <f t="shared" si="3"/>
        <v>N/A</v>
      </c>
      <c r="I28" s="12">
        <v>16.64</v>
      </c>
      <c r="J28" s="12">
        <v>10.119999999999999</v>
      </c>
      <c r="K28" s="44" t="s">
        <v>732</v>
      </c>
      <c r="L28" s="9" t="str">
        <f t="shared" si="0"/>
        <v>Yes</v>
      </c>
    </row>
    <row r="29" spans="1:12" x14ac:dyDescent="0.2">
      <c r="A29" s="3" t="s">
        <v>996</v>
      </c>
      <c r="B29" s="34" t="s">
        <v>217</v>
      </c>
      <c r="C29" s="35">
        <v>432</v>
      </c>
      <c r="D29" s="43" t="str">
        <f t="shared" si="1"/>
        <v>N/A</v>
      </c>
      <c r="E29" s="35">
        <v>454</v>
      </c>
      <c r="F29" s="43" t="str">
        <f t="shared" si="2"/>
        <v>N/A</v>
      </c>
      <c r="G29" s="116">
        <v>433</v>
      </c>
      <c r="H29" s="43" t="str">
        <f t="shared" si="3"/>
        <v>N/A</v>
      </c>
      <c r="I29" s="12">
        <v>5.093</v>
      </c>
      <c r="J29" s="12">
        <v>-4.63</v>
      </c>
      <c r="K29" s="44" t="s">
        <v>732</v>
      </c>
      <c r="L29" s="9" t="str">
        <f t="shared" si="0"/>
        <v>Yes</v>
      </c>
    </row>
    <row r="30" spans="1:12" x14ac:dyDescent="0.2">
      <c r="A30" s="3" t="s">
        <v>997</v>
      </c>
      <c r="B30" s="34" t="s">
        <v>217</v>
      </c>
      <c r="C30" s="35">
        <v>540809</v>
      </c>
      <c r="D30" s="43" t="str">
        <f t="shared" si="1"/>
        <v>N/A</v>
      </c>
      <c r="E30" s="35">
        <v>567538</v>
      </c>
      <c r="F30" s="43" t="str">
        <f t="shared" si="2"/>
        <v>N/A</v>
      </c>
      <c r="G30" s="35">
        <v>591829</v>
      </c>
      <c r="H30" s="43" t="str">
        <f t="shared" si="3"/>
        <v>N/A</v>
      </c>
      <c r="I30" s="12">
        <v>4.9420000000000002</v>
      </c>
      <c r="J30" s="12">
        <v>4.28</v>
      </c>
      <c r="K30" s="44" t="s">
        <v>732</v>
      </c>
      <c r="L30" s="9" t="str">
        <f t="shared" si="0"/>
        <v>Yes</v>
      </c>
    </row>
    <row r="31" spans="1:12" x14ac:dyDescent="0.2">
      <c r="A31" s="3" t="s">
        <v>998</v>
      </c>
      <c r="B31" s="34" t="s">
        <v>217</v>
      </c>
      <c r="C31" s="35">
        <v>58246</v>
      </c>
      <c r="D31" s="43" t="str">
        <f t="shared" si="1"/>
        <v>N/A</v>
      </c>
      <c r="E31" s="35">
        <v>52848</v>
      </c>
      <c r="F31" s="43" t="str">
        <f t="shared" si="2"/>
        <v>N/A</v>
      </c>
      <c r="G31" s="35">
        <v>51113</v>
      </c>
      <c r="H31" s="43" t="str">
        <f t="shared" si="3"/>
        <v>N/A</v>
      </c>
      <c r="I31" s="12">
        <v>-9.27</v>
      </c>
      <c r="J31" s="12">
        <v>-3.28</v>
      </c>
      <c r="K31" s="44" t="s">
        <v>732</v>
      </c>
      <c r="L31" s="9" t="str">
        <f t="shared" si="0"/>
        <v>Yes</v>
      </c>
    </row>
    <row r="32" spans="1:12" x14ac:dyDescent="0.2">
      <c r="A32" s="3" t="s">
        <v>999</v>
      </c>
      <c r="B32" s="34" t="s">
        <v>217</v>
      </c>
      <c r="C32" s="35">
        <v>10767</v>
      </c>
      <c r="D32" s="43" t="str">
        <f t="shared" si="1"/>
        <v>N/A</v>
      </c>
      <c r="E32" s="35">
        <v>10937</v>
      </c>
      <c r="F32" s="43" t="str">
        <f t="shared" si="2"/>
        <v>N/A</v>
      </c>
      <c r="G32" s="35">
        <v>10782</v>
      </c>
      <c r="H32" s="43" t="str">
        <f t="shared" si="3"/>
        <v>N/A</v>
      </c>
      <c r="I32" s="12">
        <v>1.579</v>
      </c>
      <c r="J32" s="12">
        <v>-1.42</v>
      </c>
      <c r="K32" s="44" t="s">
        <v>732</v>
      </c>
      <c r="L32" s="9" t="str">
        <f t="shared" si="0"/>
        <v>Yes</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143632</v>
      </c>
      <c r="D34" s="43" t="str">
        <f t="shared" si="1"/>
        <v>N/A</v>
      </c>
      <c r="E34" s="35">
        <v>152430</v>
      </c>
      <c r="F34" s="43" t="str">
        <f t="shared" si="2"/>
        <v>N/A</v>
      </c>
      <c r="G34" s="35">
        <v>161060</v>
      </c>
      <c r="H34" s="43" t="str">
        <f t="shared" si="3"/>
        <v>N/A</v>
      </c>
      <c r="I34" s="12">
        <v>6.125</v>
      </c>
      <c r="J34" s="12">
        <v>5.6619999999999999</v>
      </c>
      <c r="K34" s="44" t="s">
        <v>732</v>
      </c>
      <c r="L34" s="9" t="str">
        <f t="shared" si="0"/>
        <v>Yes</v>
      </c>
    </row>
    <row r="35" spans="1:12" x14ac:dyDescent="0.2">
      <c r="A35" s="3" t="s">
        <v>1001</v>
      </c>
      <c r="B35" s="34" t="s">
        <v>217</v>
      </c>
      <c r="C35" s="35">
        <v>56573</v>
      </c>
      <c r="D35" s="43" t="str">
        <f t="shared" si="1"/>
        <v>N/A</v>
      </c>
      <c r="E35" s="35">
        <v>60352</v>
      </c>
      <c r="F35" s="43" t="str">
        <f t="shared" si="2"/>
        <v>N/A</v>
      </c>
      <c r="G35" s="35">
        <v>62450</v>
      </c>
      <c r="H35" s="43" t="str">
        <f t="shared" si="3"/>
        <v>N/A</v>
      </c>
      <c r="I35" s="12">
        <v>6.68</v>
      </c>
      <c r="J35" s="12">
        <v>3.476</v>
      </c>
      <c r="K35" s="44" t="s">
        <v>732</v>
      </c>
      <c r="L35" s="9" t="str">
        <f t="shared" si="0"/>
        <v>Yes</v>
      </c>
    </row>
    <row r="36" spans="1:12" x14ac:dyDescent="0.2">
      <c r="A36" s="3" t="s">
        <v>1002</v>
      </c>
      <c r="B36" s="34" t="s">
        <v>217</v>
      </c>
      <c r="C36" s="35">
        <v>7250</v>
      </c>
      <c r="D36" s="43" t="str">
        <f t="shared" si="1"/>
        <v>N/A</v>
      </c>
      <c r="E36" s="35">
        <v>8777</v>
      </c>
      <c r="F36" s="43" t="str">
        <f t="shared" si="2"/>
        <v>N/A</v>
      </c>
      <c r="G36" s="35">
        <v>10106</v>
      </c>
      <c r="H36" s="43" t="str">
        <f t="shared" si="3"/>
        <v>N/A</v>
      </c>
      <c r="I36" s="12">
        <v>21.06</v>
      </c>
      <c r="J36" s="12">
        <v>15.14</v>
      </c>
      <c r="K36" s="44" t="s">
        <v>732</v>
      </c>
      <c r="L36" s="9" t="str">
        <f t="shared" si="0"/>
        <v>Yes</v>
      </c>
    </row>
    <row r="37" spans="1:12" x14ac:dyDescent="0.2">
      <c r="A37" s="3" t="s">
        <v>1003</v>
      </c>
      <c r="B37" s="34" t="s">
        <v>217</v>
      </c>
      <c r="C37" s="35">
        <v>5344</v>
      </c>
      <c r="D37" s="43" t="str">
        <f t="shared" si="1"/>
        <v>N/A</v>
      </c>
      <c r="E37" s="35">
        <v>6255</v>
      </c>
      <c r="F37" s="43" t="str">
        <f t="shared" si="2"/>
        <v>N/A</v>
      </c>
      <c r="G37" s="35">
        <v>6669</v>
      </c>
      <c r="H37" s="43" t="str">
        <f t="shared" si="3"/>
        <v>N/A</v>
      </c>
      <c r="I37" s="12">
        <v>17.05</v>
      </c>
      <c r="J37" s="12">
        <v>6.6189999999999998</v>
      </c>
      <c r="K37" s="44" t="s">
        <v>732</v>
      </c>
      <c r="L37" s="9" t="str">
        <f t="shared" si="0"/>
        <v>Yes</v>
      </c>
    </row>
    <row r="38" spans="1:12" x14ac:dyDescent="0.2">
      <c r="A38" s="3" t="s">
        <v>1004</v>
      </c>
      <c r="B38" s="34" t="s">
        <v>217</v>
      </c>
      <c r="C38" s="35">
        <v>40058</v>
      </c>
      <c r="D38" s="43" t="str">
        <f t="shared" si="1"/>
        <v>N/A</v>
      </c>
      <c r="E38" s="35">
        <v>40448</v>
      </c>
      <c r="F38" s="43" t="str">
        <f t="shared" si="2"/>
        <v>N/A</v>
      </c>
      <c r="G38" s="35">
        <v>40756</v>
      </c>
      <c r="H38" s="43" t="str">
        <f t="shared" si="3"/>
        <v>N/A</v>
      </c>
      <c r="I38" s="12">
        <v>0.97360000000000002</v>
      </c>
      <c r="J38" s="12">
        <v>0.76149999999999995</v>
      </c>
      <c r="K38" s="44" t="s">
        <v>732</v>
      </c>
      <c r="L38" s="9" t="str">
        <f t="shared" si="0"/>
        <v>Yes</v>
      </c>
    </row>
    <row r="39" spans="1:12" x14ac:dyDescent="0.2">
      <c r="A39" s="3" t="s">
        <v>1005</v>
      </c>
      <c r="B39" s="34" t="s">
        <v>217</v>
      </c>
      <c r="C39" s="35">
        <v>15116</v>
      </c>
      <c r="D39" s="43" t="str">
        <f t="shared" si="1"/>
        <v>N/A</v>
      </c>
      <c r="E39" s="35">
        <v>16467</v>
      </c>
      <c r="F39" s="43" t="str">
        <f t="shared" si="2"/>
        <v>N/A</v>
      </c>
      <c r="G39" s="35">
        <v>18167</v>
      </c>
      <c r="H39" s="43" t="str">
        <f t="shared" si="3"/>
        <v>N/A</v>
      </c>
      <c r="I39" s="12">
        <v>8.9380000000000006</v>
      </c>
      <c r="J39" s="12">
        <v>10.32</v>
      </c>
      <c r="K39" s="44" t="s">
        <v>732</v>
      </c>
      <c r="L39" s="9" t="str">
        <f t="shared" si="0"/>
        <v>Yes</v>
      </c>
    </row>
    <row r="40" spans="1:12" x14ac:dyDescent="0.2">
      <c r="A40" s="3" t="s">
        <v>1006</v>
      </c>
      <c r="B40" s="34" t="s">
        <v>217</v>
      </c>
      <c r="C40" s="35">
        <v>19291</v>
      </c>
      <c r="D40" s="43" t="str">
        <f t="shared" si="1"/>
        <v>N/A</v>
      </c>
      <c r="E40" s="35">
        <v>20131</v>
      </c>
      <c r="F40" s="43" t="str">
        <f t="shared" si="2"/>
        <v>N/A</v>
      </c>
      <c r="G40" s="35">
        <v>22912</v>
      </c>
      <c r="H40" s="43" t="str">
        <f t="shared" si="3"/>
        <v>N/A</v>
      </c>
      <c r="I40" s="12">
        <v>4.3540000000000001</v>
      </c>
      <c r="J40" s="12">
        <v>13.81</v>
      </c>
      <c r="K40" s="44" t="s">
        <v>732</v>
      </c>
      <c r="L40" s="9" t="str">
        <f t="shared" si="0"/>
        <v>Yes</v>
      </c>
    </row>
    <row r="41" spans="1:12" x14ac:dyDescent="0.2">
      <c r="A41" s="45" t="s">
        <v>84</v>
      </c>
      <c r="B41" s="34" t="s">
        <v>217</v>
      </c>
      <c r="C41" s="46">
        <v>5004517503</v>
      </c>
      <c r="D41" s="43" t="str">
        <f t="shared" si="1"/>
        <v>N/A</v>
      </c>
      <c r="E41" s="46">
        <v>5378255851</v>
      </c>
      <c r="F41" s="43" t="str">
        <f t="shared" si="2"/>
        <v>N/A</v>
      </c>
      <c r="G41" s="46">
        <v>5441494228</v>
      </c>
      <c r="H41" s="43" t="str">
        <f t="shared" si="3"/>
        <v>N/A</v>
      </c>
      <c r="I41" s="12">
        <v>7.468</v>
      </c>
      <c r="J41" s="12">
        <v>1.1759999999999999</v>
      </c>
      <c r="K41" s="44" t="s">
        <v>732</v>
      </c>
      <c r="L41" s="9" t="str">
        <f t="shared" si="0"/>
        <v>Yes</v>
      </c>
    </row>
    <row r="42" spans="1:12" x14ac:dyDescent="0.2">
      <c r="A42" s="45" t="s">
        <v>1503</v>
      </c>
      <c r="B42" s="34" t="s">
        <v>217</v>
      </c>
      <c r="C42" s="46">
        <v>4603.7686495999997</v>
      </c>
      <c r="D42" s="43" t="str">
        <f t="shared" si="1"/>
        <v>N/A</v>
      </c>
      <c r="E42" s="46">
        <v>4749.3095382000001</v>
      </c>
      <c r="F42" s="43" t="str">
        <f t="shared" si="2"/>
        <v>N/A</v>
      </c>
      <c r="G42" s="46">
        <v>4643.2697288999998</v>
      </c>
      <c r="H42" s="43" t="str">
        <f t="shared" si="3"/>
        <v>N/A</v>
      </c>
      <c r="I42" s="12">
        <v>3.161</v>
      </c>
      <c r="J42" s="12">
        <v>-2.23</v>
      </c>
      <c r="K42" s="44" t="s">
        <v>732</v>
      </c>
      <c r="L42" s="9" t="str">
        <f t="shared" si="0"/>
        <v>Yes</v>
      </c>
    </row>
    <row r="43" spans="1:12" x14ac:dyDescent="0.2">
      <c r="A43" s="45" t="s">
        <v>1504</v>
      </c>
      <c r="B43" s="34" t="s">
        <v>217</v>
      </c>
      <c r="C43" s="46">
        <v>5094.9529173000001</v>
      </c>
      <c r="D43" s="43" t="str">
        <f t="shared" si="1"/>
        <v>N/A</v>
      </c>
      <c r="E43" s="46">
        <v>5229.0857225999998</v>
      </c>
      <c r="F43" s="43" t="str">
        <f t="shared" si="2"/>
        <v>N/A</v>
      </c>
      <c r="G43" s="46">
        <v>5105.4341316999999</v>
      </c>
      <c r="H43" s="43" t="str">
        <f t="shared" si="3"/>
        <v>N/A</v>
      </c>
      <c r="I43" s="12">
        <v>2.633</v>
      </c>
      <c r="J43" s="12">
        <v>-2.36</v>
      </c>
      <c r="K43" s="44" t="s">
        <v>732</v>
      </c>
      <c r="L43" s="9" t="str">
        <f t="shared" si="0"/>
        <v>Yes</v>
      </c>
    </row>
    <row r="44" spans="1:12" x14ac:dyDescent="0.2">
      <c r="A44" s="4" t="s">
        <v>107</v>
      </c>
      <c r="B44" s="34" t="s">
        <v>217</v>
      </c>
      <c r="C44" s="46">
        <v>24050195</v>
      </c>
      <c r="D44" s="43" t="str">
        <f t="shared" si="1"/>
        <v>N/A</v>
      </c>
      <c r="E44" s="46">
        <v>25439451</v>
      </c>
      <c r="F44" s="43" t="str">
        <f t="shared" si="2"/>
        <v>N/A</v>
      </c>
      <c r="G44" s="46">
        <v>26169231</v>
      </c>
      <c r="H44" s="43" t="str">
        <f t="shared" si="3"/>
        <v>N/A</v>
      </c>
      <c r="I44" s="12">
        <v>5.7759999999999998</v>
      </c>
      <c r="J44" s="12">
        <v>2.8690000000000002</v>
      </c>
      <c r="K44" s="44" t="s">
        <v>732</v>
      </c>
      <c r="L44" s="9" t="str">
        <f t="shared" si="0"/>
        <v>Yes</v>
      </c>
    </row>
    <row r="45" spans="1:12" x14ac:dyDescent="0.2">
      <c r="A45" s="45" t="s">
        <v>162</v>
      </c>
      <c r="B45" s="47" t="s">
        <v>221</v>
      </c>
      <c r="C45" s="1">
        <v>0</v>
      </c>
      <c r="D45" s="43" t="str">
        <f>IF($B45="N/A","N/A",IF(C45&gt;0,"No",IF(C45&lt;0,"No","Yes")))</f>
        <v>Yes</v>
      </c>
      <c r="E45" s="1">
        <v>0</v>
      </c>
      <c r="F45" s="43" t="str">
        <f>IF($B45="N/A","N/A",IF(E45&gt;0,"No",IF(E45&lt;0,"No","Yes")))</f>
        <v>Yes</v>
      </c>
      <c r="G45" s="1">
        <v>0</v>
      </c>
      <c r="H45" s="43" t="str">
        <f>IF($B45="N/A","N/A",IF(G45&gt;0,"No",IF(G45&lt;0,"No","Yes")))</f>
        <v>Yes</v>
      </c>
      <c r="I45" s="12" t="s">
        <v>1743</v>
      </c>
      <c r="J45" s="12" t="s">
        <v>1743</v>
      </c>
      <c r="K45" s="44" t="s">
        <v>732</v>
      </c>
      <c r="L45" s="9" t="str">
        <f t="shared" si="0"/>
        <v>N/A</v>
      </c>
    </row>
    <row r="46" spans="1:12" x14ac:dyDescent="0.2">
      <c r="A46" s="45" t="s">
        <v>160</v>
      </c>
      <c r="B46" s="34" t="s">
        <v>217</v>
      </c>
      <c r="C46" s="46">
        <v>0</v>
      </c>
      <c r="D46" s="43" t="str">
        <f t="shared" ref="D46:D47" si="4">IF($B46="N/A","N/A",IF(C46&gt;10,"No",IF(C46&lt;-10,"No","Yes")))</f>
        <v>N/A</v>
      </c>
      <c r="E46" s="46">
        <v>0</v>
      </c>
      <c r="F46" s="43" t="str">
        <f t="shared" ref="F46:F47" si="5">IF($B46="N/A","N/A",IF(E46&gt;10,"No",IF(E46&lt;-10,"No","Yes")))</f>
        <v>N/A</v>
      </c>
      <c r="G46" s="46">
        <v>0</v>
      </c>
      <c r="H46" s="43" t="str">
        <f t="shared" ref="H46:H47" si="6">IF($B46="N/A","N/A",IF(G46&gt;10,"No",IF(G46&lt;-10,"No","Yes")))</f>
        <v>N/A</v>
      </c>
      <c r="I46" s="12" t="s">
        <v>1743</v>
      </c>
      <c r="J46" s="12" t="s">
        <v>1743</v>
      </c>
      <c r="K46" s="44" t="s">
        <v>732</v>
      </c>
      <c r="L46" s="9" t="str">
        <f t="shared" si="0"/>
        <v>N/A</v>
      </c>
    </row>
    <row r="47" spans="1:12" x14ac:dyDescent="0.2">
      <c r="A47" s="45" t="s">
        <v>1290</v>
      </c>
      <c r="B47" s="34" t="s">
        <v>217</v>
      </c>
      <c r="C47" s="46" t="s">
        <v>1743</v>
      </c>
      <c r="D47" s="43" t="str">
        <f t="shared" si="4"/>
        <v>N/A</v>
      </c>
      <c r="E47" s="46" t="s">
        <v>1743</v>
      </c>
      <c r="F47" s="43" t="str">
        <f t="shared" si="5"/>
        <v>N/A</v>
      </c>
      <c r="G47" s="46" t="s">
        <v>1743</v>
      </c>
      <c r="H47" s="43" t="str">
        <f t="shared" si="6"/>
        <v>N/A</v>
      </c>
      <c r="I47" s="12" t="s">
        <v>1743</v>
      </c>
      <c r="J47" s="12" t="s">
        <v>1743</v>
      </c>
      <c r="K47" s="44" t="s">
        <v>732</v>
      </c>
      <c r="L47" s="9" t="str">
        <f>IF(J47="Div by 0", "N/A", IF(OR(J47="N/A",K47="N/A"),"N/A", IF(J47&gt;VALUE(MID(K47,1,2)), "No", IF(J47&lt;-1*VALUE(MID(K47,1,2)), "No", "Yes"))))</f>
        <v>N/A</v>
      </c>
    </row>
    <row r="48" spans="1:12" x14ac:dyDescent="0.2">
      <c r="A48" s="45" t="s">
        <v>1505</v>
      </c>
      <c r="B48" s="34" t="s">
        <v>217</v>
      </c>
      <c r="C48" s="46">
        <v>13946.506933000001</v>
      </c>
      <c r="D48" s="43" t="str">
        <f t="shared" ref="D48:D74" si="7">IF($B48="N/A","N/A",IF(C48&gt;10,"No",IF(C48&lt;-10,"No","Yes")))</f>
        <v>N/A</v>
      </c>
      <c r="E48" s="46">
        <v>14588.745926</v>
      </c>
      <c r="F48" s="43" t="str">
        <f t="shared" ref="F48:F74" si="8">IF($B48="N/A","N/A",IF(E48&gt;10,"No",IF(E48&lt;-10,"No","Yes")))</f>
        <v>N/A</v>
      </c>
      <c r="G48" s="46">
        <v>14734.324126</v>
      </c>
      <c r="H48" s="43" t="str">
        <f t="shared" ref="H48:H74" si="9">IF($B48="N/A","N/A",IF(G48&gt;10,"No",IF(G48&lt;-10,"No","Yes")))</f>
        <v>N/A</v>
      </c>
      <c r="I48" s="12">
        <v>4.6050000000000004</v>
      </c>
      <c r="J48" s="12">
        <v>0.99790000000000001</v>
      </c>
      <c r="K48" s="44" t="s">
        <v>732</v>
      </c>
      <c r="L48" s="9" t="str">
        <f t="shared" ref="L48:L74" si="10">IF(J48="Div by 0", "N/A", IF(K48="N/A","N/A", IF(J48&gt;VALUE(MID(K48,1,2)), "No", IF(J48&lt;-1*VALUE(MID(K48,1,2)), "No", "Yes"))))</f>
        <v>Yes</v>
      </c>
    </row>
    <row r="49" spans="1:12" x14ac:dyDescent="0.2">
      <c r="A49" s="45" t="s">
        <v>1506</v>
      </c>
      <c r="B49" s="34" t="s">
        <v>217</v>
      </c>
      <c r="C49" s="46">
        <v>6189.4643212999999</v>
      </c>
      <c r="D49" s="43" t="str">
        <f t="shared" si="7"/>
        <v>N/A</v>
      </c>
      <c r="E49" s="46">
        <v>6371.0025354999998</v>
      </c>
      <c r="F49" s="43" t="str">
        <f t="shared" si="8"/>
        <v>N/A</v>
      </c>
      <c r="G49" s="46">
        <v>6192.5265810999999</v>
      </c>
      <c r="H49" s="43" t="str">
        <f t="shared" si="9"/>
        <v>N/A</v>
      </c>
      <c r="I49" s="12">
        <v>2.9329999999999998</v>
      </c>
      <c r="J49" s="12">
        <v>-2.8</v>
      </c>
      <c r="K49" s="44" t="s">
        <v>732</v>
      </c>
      <c r="L49" s="9" t="str">
        <f t="shared" si="10"/>
        <v>Yes</v>
      </c>
    </row>
    <row r="50" spans="1:12" x14ac:dyDescent="0.2">
      <c r="A50" s="45" t="s">
        <v>1507</v>
      </c>
      <c r="B50" s="34" t="s">
        <v>217</v>
      </c>
      <c r="C50" s="46">
        <v>15977.935437</v>
      </c>
      <c r="D50" s="43" t="str">
        <f t="shared" si="7"/>
        <v>N/A</v>
      </c>
      <c r="E50" s="46">
        <v>15732.302358000001</v>
      </c>
      <c r="F50" s="43" t="str">
        <f t="shared" si="8"/>
        <v>N/A</v>
      </c>
      <c r="G50" s="46">
        <v>17430.093242999999</v>
      </c>
      <c r="H50" s="43" t="str">
        <f t="shared" si="9"/>
        <v>N/A</v>
      </c>
      <c r="I50" s="12">
        <v>-1.54</v>
      </c>
      <c r="J50" s="12">
        <v>10.79</v>
      </c>
      <c r="K50" s="44" t="s">
        <v>732</v>
      </c>
      <c r="L50" s="9" t="str">
        <f t="shared" si="10"/>
        <v>Yes</v>
      </c>
    </row>
    <row r="51" spans="1:12" x14ac:dyDescent="0.2">
      <c r="A51" s="45" t="s">
        <v>1508</v>
      </c>
      <c r="B51" s="34" t="s">
        <v>217</v>
      </c>
      <c r="C51" s="46">
        <v>1484.0463640999999</v>
      </c>
      <c r="D51" s="43" t="str">
        <f t="shared" si="7"/>
        <v>N/A</v>
      </c>
      <c r="E51" s="46">
        <v>3260.1584327</v>
      </c>
      <c r="F51" s="43" t="str">
        <f t="shared" si="8"/>
        <v>N/A</v>
      </c>
      <c r="G51" s="46">
        <v>3158.0476589</v>
      </c>
      <c r="H51" s="43" t="str">
        <f t="shared" si="9"/>
        <v>N/A</v>
      </c>
      <c r="I51" s="12">
        <v>119.7</v>
      </c>
      <c r="J51" s="12">
        <v>-3.13</v>
      </c>
      <c r="K51" s="44" t="s">
        <v>732</v>
      </c>
      <c r="L51" s="9" t="str">
        <f t="shared" si="10"/>
        <v>Yes</v>
      </c>
    </row>
    <row r="52" spans="1:12" x14ac:dyDescent="0.2">
      <c r="A52" s="45" t="s">
        <v>1509</v>
      </c>
      <c r="B52" s="34" t="s">
        <v>217</v>
      </c>
      <c r="C52" s="46">
        <v>25138.452090999999</v>
      </c>
      <c r="D52" s="43" t="str">
        <f t="shared" si="7"/>
        <v>N/A</v>
      </c>
      <c r="E52" s="46">
        <v>25588.189150999999</v>
      </c>
      <c r="F52" s="43" t="str">
        <f t="shared" si="8"/>
        <v>N/A</v>
      </c>
      <c r="G52" s="46">
        <v>25633.503183000001</v>
      </c>
      <c r="H52" s="43" t="str">
        <f t="shared" si="9"/>
        <v>N/A</v>
      </c>
      <c r="I52" s="12">
        <v>1.7889999999999999</v>
      </c>
      <c r="J52" s="12">
        <v>0.17710000000000001</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13998.41207</v>
      </c>
      <c r="D54" s="43" t="str">
        <f t="shared" si="7"/>
        <v>N/A</v>
      </c>
      <c r="E54" s="46">
        <v>14040.913995000001</v>
      </c>
      <c r="F54" s="43" t="str">
        <f t="shared" si="8"/>
        <v>N/A</v>
      </c>
      <c r="G54" s="46">
        <v>13896.663424</v>
      </c>
      <c r="H54" s="43" t="str">
        <f t="shared" si="9"/>
        <v>N/A</v>
      </c>
      <c r="I54" s="12">
        <v>0.30359999999999998</v>
      </c>
      <c r="J54" s="12">
        <v>-1.03</v>
      </c>
      <c r="K54" s="44" t="s">
        <v>732</v>
      </c>
      <c r="L54" s="9" t="str">
        <f t="shared" si="10"/>
        <v>Yes</v>
      </c>
    </row>
    <row r="55" spans="1:12" x14ac:dyDescent="0.2">
      <c r="A55" s="45" t="s">
        <v>1512</v>
      </c>
      <c r="B55" s="34" t="s">
        <v>217</v>
      </c>
      <c r="C55" s="46">
        <v>11696.152846999999</v>
      </c>
      <c r="D55" s="43" t="str">
        <f t="shared" si="7"/>
        <v>N/A</v>
      </c>
      <c r="E55" s="46">
        <v>11869.196282999999</v>
      </c>
      <c r="F55" s="43" t="str">
        <f t="shared" si="8"/>
        <v>N/A</v>
      </c>
      <c r="G55" s="46">
        <v>11780.130542000001</v>
      </c>
      <c r="H55" s="43" t="str">
        <f t="shared" si="9"/>
        <v>N/A</v>
      </c>
      <c r="I55" s="12">
        <v>1.4790000000000001</v>
      </c>
      <c r="J55" s="12">
        <v>-0.75</v>
      </c>
      <c r="K55" s="44" t="s">
        <v>732</v>
      </c>
      <c r="L55" s="9" t="str">
        <f t="shared" si="10"/>
        <v>Yes</v>
      </c>
    </row>
    <row r="56" spans="1:12" ht="25.5" x14ac:dyDescent="0.2">
      <c r="A56" s="45" t="s">
        <v>1513</v>
      </c>
      <c r="B56" s="34" t="s">
        <v>217</v>
      </c>
      <c r="C56" s="46">
        <v>20078.956944000001</v>
      </c>
      <c r="D56" s="43" t="str">
        <f t="shared" si="7"/>
        <v>N/A</v>
      </c>
      <c r="E56" s="46">
        <v>17965.189617</v>
      </c>
      <c r="F56" s="43" t="str">
        <f t="shared" si="8"/>
        <v>N/A</v>
      </c>
      <c r="G56" s="46">
        <v>19187.950164000002</v>
      </c>
      <c r="H56" s="43" t="str">
        <f t="shared" si="9"/>
        <v>N/A</v>
      </c>
      <c r="I56" s="12">
        <v>-10.5</v>
      </c>
      <c r="J56" s="12">
        <v>6.806</v>
      </c>
      <c r="K56" s="44" t="s">
        <v>732</v>
      </c>
      <c r="L56" s="9" t="str">
        <f t="shared" si="10"/>
        <v>Yes</v>
      </c>
    </row>
    <row r="57" spans="1:12" x14ac:dyDescent="0.2">
      <c r="A57" s="45" t="s">
        <v>1514</v>
      </c>
      <c r="B57" s="34" t="s">
        <v>217</v>
      </c>
      <c r="C57" s="46">
        <v>8506.5517799000008</v>
      </c>
      <c r="D57" s="43" t="str">
        <f t="shared" si="7"/>
        <v>N/A</v>
      </c>
      <c r="E57" s="46">
        <v>9907.4655765999996</v>
      </c>
      <c r="F57" s="43" t="str">
        <f t="shared" si="8"/>
        <v>N/A</v>
      </c>
      <c r="G57" s="46">
        <v>9566.6312894999992</v>
      </c>
      <c r="H57" s="43" t="str">
        <f t="shared" si="9"/>
        <v>N/A</v>
      </c>
      <c r="I57" s="12">
        <v>16.47</v>
      </c>
      <c r="J57" s="12">
        <v>-3.44</v>
      </c>
      <c r="K57" s="44" t="s">
        <v>732</v>
      </c>
      <c r="L57" s="9" t="str">
        <f t="shared" si="10"/>
        <v>Yes</v>
      </c>
    </row>
    <row r="58" spans="1:12" x14ac:dyDescent="0.2">
      <c r="A58" s="45" t="s">
        <v>1515</v>
      </c>
      <c r="B58" s="34" t="s">
        <v>217</v>
      </c>
      <c r="C58" s="46">
        <v>27466.432956000001</v>
      </c>
      <c r="D58" s="43" t="str">
        <f t="shared" si="7"/>
        <v>N/A</v>
      </c>
      <c r="E58" s="46">
        <v>25446.823107</v>
      </c>
      <c r="F58" s="43" t="str">
        <f t="shared" si="8"/>
        <v>N/A</v>
      </c>
      <c r="G58" s="46">
        <v>24541.139929000001</v>
      </c>
      <c r="H58" s="43" t="str">
        <f t="shared" si="9"/>
        <v>N/A</v>
      </c>
      <c r="I58" s="12">
        <v>-7.35</v>
      </c>
      <c r="J58" s="12">
        <v>-3.56</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1570.9898013</v>
      </c>
      <c r="D60" s="43" t="str">
        <f t="shared" si="7"/>
        <v>N/A</v>
      </c>
      <c r="E60" s="46">
        <v>1712.2012837</v>
      </c>
      <c r="F60" s="43" t="str">
        <f t="shared" si="8"/>
        <v>N/A</v>
      </c>
      <c r="G60" s="46">
        <v>1650.6851052</v>
      </c>
      <c r="H60" s="43" t="str">
        <f t="shared" si="9"/>
        <v>N/A</v>
      </c>
      <c r="I60" s="12">
        <v>8.9890000000000008</v>
      </c>
      <c r="J60" s="12">
        <v>-3.59</v>
      </c>
      <c r="K60" s="44" t="s">
        <v>732</v>
      </c>
      <c r="L60" s="9" t="str">
        <f t="shared" si="10"/>
        <v>Yes</v>
      </c>
    </row>
    <row r="61" spans="1:12" x14ac:dyDescent="0.2">
      <c r="A61" s="45" t="s">
        <v>1518</v>
      </c>
      <c r="B61" s="34" t="s">
        <v>217</v>
      </c>
      <c r="C61" s="46">
        <v>1501.3300211999999</v>
      </c>
      <c r="D61" s="43" t="str">
        <f t="shared" si="7"/>
        <v>N/A</v>
      </c>
      <c r="E61" s="46">
        <v>1692.0157039999999</v>
      </c>
      <c r="F61" s="43" t="str">
        <f t="shared" si="8"/>
        <v>N/A</v>
      </c>
      <c r="G61" s="46">
        <v>1642.6217873000001</v>
      </c>
      <c r="H61" s="43" t="str">
        <f t="shared" si="9"/>
        <v>N/A</v>
      </c>
      <c r="I61" s="12">
        <v>12.7</v>
      </c>
      <c r="J61" s="12">
        <v>-2.92</v>
      </c>
      <c r="K61" s="44" t="s">
        <v>732</v>
      </c>
      <c r="L61" s="9" t="str">
        <f t="shared" si="10"/>
        <v>Yes</v>
      </c>
    </row>
    <row r="62" spans="1:12" x14ac:dyDescent="0.2">
      <c r="A62" s="45" t="s">
        <v>1519</v>
      </c>
      <c r="B62" s="34" t="s">
        <v>217</v>
      </c>
      <c r="C62" s="46">
        <v>1492.7322289000001</v>
      </c>
      <c r="D62" s="43" t="str">
        <f t="shared" si="7"/>
        <v>N/A</v>
      </c>
      <c r="E62" s="46">
        <v>1811.051858</v>
      </c>
      <c r="F62" s="43" t="str">
        <f t="shared" si="8"/>
        <v>N/A</v>
      </c>
      <c r="G62" s="46">
        <v>1690.2736953000001</v>
      </c>
      <c r="H62" s="43" t="str">
        <f t="shared" si="9"/>
        <v>N/A</v>
      </c>
      <c r="I62" s="12">
        <v>21.32</v>
      </c>
      <c r="J62" s="12">
        <v>-6.67</v>
      </c>
      <c r="K62" s="44" t="s">
        <v>732</v>
      </c>
      <c r="L62" s="9" t="str">
        <f t="shared" si="10"/>
        <v>Yes</v>
      </c>
    </row>
    <row r="63" spans="1:12" ht="25.5" x14ac:dyDescent="0.2">
      <c r="A63" s="45" t="s">
        <v>1520</v>
      </c>
      <c r="B63" s="34" t="s">
        <v>217</v>
      </c>
      <c r="C63" s="46">
        <v>1724.5300926</v>
      </c>
      <c r="D63" s="43" t="str">
        <f t="shared" si="7"/>
        <v>N/A</v>
      </c>
      <c r="E63" s="46">
        <v>1858.4427313000001</v>
      </c>
      <c r="F63" s="43" t="str">
        <f t="shared" si="8"/>
        <v>N/A</v>
      </c>
      <c r="G63" s="46">
        <v>1767.2217089999999</v>
      </c>
      <c r="H63" s="43" t="str">
        <f t="shared" si="9"/>
        <v>N/A</v>
      </c>
      <c r="I63" s="12">
        <v>7.7649999999999997</v>
      </c>
      <c r="J63" s="12">
        <v>-4.91</v>
      </c>
      <c r="K63" s="44" t="s">
        <v>732</v>
      </c>
      <c r="L63" s="9" t="str">
        <f t="shared" si="10"/>
        <v>Yes</v>
      </c>
    </row>
    <row r="64" spans="1:12" x14ac:dyDescent="0.2">
      <c r="A64" s="45" t="s">
        <v>1521</v>
      </c>
      <c r="B64" s="34" t="s">
        <v>217</v>
      </c>
      <c r="C64" s="46">
        <v>1325.2198558</v>
      </c>
      <c r="D64" s="43" t="str">
        <f t="shared" si="7"/>
        <v>N/A</v>
      </c>
      <c r="E64" s="46">
        <v>1483.5387550999999</v>
      </c>
      <c r="F64" s="43" t="str">
        <f t="shared" si="8"/>
        <v>N/A</v>
      </c>
      <c r="G64" s="46">
        <v>1450.3153529000001</v>
      </c>
      <c r="H64" s="43" t="str">
        <f t="shared" si="9"/>
        <v>N/A</v>
      </c>
      <c r="I64" s="12">
        <v>11.95</v>
      </c>
      <c r="J64" s="12">
        <v>-2.2400000000000002</v>
      </c>
      <c r="K64" s="44" t="s">
        <v>732</v>
      </c>
      <c r="L64" s="9" t="str">
        <f t="shared" si="10"/>
        <v>Yes</v>
      </c>
    </row>
    <row r="65" spans="1:12" x14ac:dyDescent="0.2">
      <c r="A65" s="45" t="s">
        <v>1522</v>
      </c>
      <c r="B65" s="34" t="s">
        <v>217</v>
      </c>
      <c r="C65" s="46">
        <v>3455.9679805999999</v>
      </c>
      <c r="D65" s="43" t="str">
        <f t="shared" si="7"/>
        <v>N/A</v>
      </c>
      <c r="E65" s="46">
        <v>3556.5628028000001</v>
      </c>
      <c r="F65" s="43" t="str">
        <f t="shared" si="8"/>
        <v>N/A</v>
      </c>
      <c r="G65" s="46">
        <v>3289.5179503999998</v>
      </c>
      <c r="H65" s="43" t="str">
        <f t="shared" si="9"/>
        <v>N/A</v>
      </c>
      <c r="I65" s="12">
        <v>2.911</v>
      </c>
      <c r="J65" s="12">
        <v>-7.51</v>
      </c>
      <c r="K65" s="44" t="s">
        <v>732</v>
      </c>
      <c r="L65" s="9" t="str">
        <f t="shared" si="10"/>
        <v>Yes</v>
      </c>
    </row>
    <row r="66" spans="1:12" x14ac:dyDescent="0.2">
      <c r="A66" s="45" t="s">
        <v>1523</v>
      </c>
      <c r="B66" s="34" t="s">
        <v>217</v>
      </c>
      <c r="C66" s="46">
        <v>4298.9549550000002</v>
      </c>
      <c r="D66" s="43" t="str">
        <f t="shared" si="7"/>
        <v>N/A</v>
      </c>
      <c r="E66" s="46">
        <v>4769.2179757000004</v>
      </c>
      <c r="F66" s="43" t="str">
        <f t="shared" si="8"/>
        <v>N/A</v>
      </c>
      <c r="G66" s="46">
        <v>4917.6312372000002</v>
      </c>
      <c r="H66" s="43" t="str">
        <f t="shared" si="9"/>
        <v>N/A</v>
      </c>
      <c r="I66" s="12">
        <v>10.94</v>
      </c>
      <c r="J66" s="12">
        <v>3.1120000000000001</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3511.0673456999998</v>
      </c>
      <c r="D68" s="43" t="str">
        <f t="shared" si="7"/>
        <v>N/A</v>
      </c>
      <c r="E68" s="46">
        <v>3564.4369283999999</v>
      </c>
      <c r="F68" s="43" t="str">
        <f t="shared" si="8"/>
        <v>N/A</v>
      </c>
      <c r="G68" s="46">
        <v>3262.8894263000002</v>
      </c>
      <c r="H68" s="43" t="str">
        <f t="shared" si="9"/>
        <v>N/A</v>
      </c>
      <c r="I68" s="12">
        <v>1.52</v>
      </c>
      <c r="J68" s="12">
        <v>-8.4600000000000009</v>
      </c>
      <c r="K68" s="44" t="s">
        <v>732</v>
      </c>
      <c r="L68" s="9" t="str">
        <f t="shared" si="10"/>
        <v>Yes</v>
      </c>
    </row>
    <row r="69" spans="1:12" x14ac:dyDescent="0.2">
      <c r="A69" s="45" t="s">
        <v>1526</v>
      </c>
      <c r="B69" s="34" t="s">
        <v>217</v>
      </c>
      <c r="C69" s="46">
        <v>3618.5878246000002</v>
      </c>
      <c r="D69" s="43" t="str">
        <f t="shared" si="7"/>
        <v>N/A</v>
      </c>
      <c r="E69" s="46">
        <v>3674.5847030999998</v>
      </c>
      <c r="F69" s="43" t="str">
        <f t="shared" si="8"/>
        <v>N/A</v>
      </c>
      <c r="G69" s="46">
        <v>3461.4096556999998</v>
      </c>
      <c r="H69" s="43" t="str">
        <f t="shared" si="9"/>
        <v>N/A</v>
      </c>
      <c r="I69" s="12">
        <v>1.5469999999999999</v>
      </c>
      <c r="J69" s="12">
        <v>-5.8</v>
      </c>
      <c r="K69" s="44" t="s">
        <v>732</v>
      </c>
      <c r="L69" s="9" t="str">
        <f t="shared" si="10"/>
        <v>Yes</v>
      </c>
    </row>
    <row r="70" spans="1:12" x14ac:dyDescent="0.2">
      <c r="A70" s="45" t="s">
        <v>1527</v>
      </c>
      <c r="B70" s="34" t="s">
        <v>217</v>
      </c>
      <c r="C70" s="46">
        <v>3110.6922758999999</v>
      </c>
      <c r="D70" s="43" t="str">
        <f t="shared" si="7"/>
        <v>N/A</v>
      </c>
      <c r="E70" s="46">
        <v>3149.0936538999999</v>
      </c>
      <c r="F70" s="43" t="str">
        <f t="shared" si="8"/>
        <v>N/A</v>
      </c>
      <c r="G70" s="46">
        <v>2807.1828617000001</v>
      </c>
      <c r="H70" s="43" t="str">
        <f t="shared" si="9"/>
        <v>N/A</v>
      </c>
      <c r="I70" s="12">
        <v>1.234</v>
      </c>
      <c r="J70" s="12">
        <v>-10.9</v>
      </c>
      <c r="K70" s="44" t="s">
        <v>732</v>
      </c>
      <c r="L70" s="9" t="str">
        <f t="shared" si="10"/>
        <v>Yes</v>
      </c>
    </row>
    <row r="71" spans="1:12" ht="25.5" x14ac:dyDescent="0.2">
      <c r="A71" s="45" t="s">
        <v>1528</v>
      </c>
      <c r="B71" s="34" t="s">
        <v>217</v>
      </c>
      <c r="C71" s="46">
        <v>4917.3377620000001</v>
      </c>
      <c r="D71" s="43" t="str">
        <f t="shared" si="7"/>
        <v>N/A</v>
      </c>
      <c r="E71" s="46">
        <v>4774.8033573000002</v>
      </c>
      <c r="F71" s="43" t="str">
        <f t="shared" si="8"/>
        <v>N/A</v>
      </c>
      <c r="G71" s="46">
        <v>4368.2217724000002</v>
      </c>
      <c r="H71" s="43" t="str">
        <f t="shared" si="9"/>
        <v>N/A</v>
      </c>
      <c r="I71" s="12">
        <v>-2.9</v>
      </c>
      <c r="J71" s="12">
        <v>-8.52</v>
      </c>
      <c r="K71" s="44" t="s">
        <v>732</v>
      </c>
      <c r="L71" s="9" t="str">
        <f t="shared" si="10"/>
        <v>Yes</v>
      </c>
    </row>
    <row r="72" spans="1:12" x14ac:dyDescent="0.2">
      <c r="A72" s="45" t="s">
        <v>1529</v>
      </c>
      <c r="B72" s="34" t="s">
        <v>217</v>
      </c>
      <c r="C72" s="46">
        <v>3493.8453992</v>
      </c>
      <c r="D72" s="43" t="str">
        <f t="shared" si="7"/>
        <v>N/A</v>
      </c>
      <c r="E72" s="46">
        <v>3536.5680874</v>
      </c>
      <c r="F72" s="43" t="str">
        <f t="shared" si="8"/>
        <v>N/A</v>
      </c>
      <c r="G72" s="46">
        <v>3300.248994</v>
      </c>
      <c r="H72" s="43" t="str">
        <f t="shared" si="9"/>
        <v>N/A</v>
      </c>
      <c r="I72" s="12">
        <v>1.2230000000000001</v>
      </c>
      <c r="J72" s="12">
        <v>-6.68</v>
      </c>
      <c r="K72" s="44" t="s">
        <v>732</v>
      </c>
      <c r="L72" s="9" t="str">
        <f t="shared" si="10"/>
        <v>Yes</v>
      </c>
    </row>
    <row r="73" spans="1:12" x14ac:dyDescent="0.2">
      <c r="A73" s="45" t="s">
        <v>1530</v>
      </c>
      <c r="B73" s="34" t="s">
        <v>217</v>
      </c>
      <c r="C73" s="46">
        <v>2861.2398782999999</v>
      </c>
      <c r="D73" s="43" t="str">
        <f t="shared" si="7"/>
        <v>N/A</v>
      </c>
      <c r="E73" s="46">
        <v>2912.7228396</v>
      </c>
      <c r="F73" s="43" t="str">
        <f t="shared" si="8"/>
        <v>N/A</v>
      </c>
      <c r="G73" s="46">
        <v>2845.0348984000002</v>
      </c>
      <c r="H73" s="43" t="str">
        <f t="shared" si="9"/>
        <v>N/A</v>
      </c>
      <c r="I73" s="12">
        <v>1.7989999999999999</v>
      </c>
      <c r="J73" s="12">
        <v>-2.3199999999999998</v>
      </c>
      <c r="K73" s="44" t="s">
        <v>732</v>
      </c>
      <c r="L73" s="9" t="str">
        <f t="shared" si="10"/>
        <v>Yes</v>
      </c>
    </row>
    <row r="74" spans="1:12" x14ac:dyDescent="0.2">
      <c r="A74" s="45" t="s">
        <v>1531</v>
      </c>
      <c r="B74" s="34" t="s">
        <v>217</v>
      </c>
      <c r="C74" s="46">
        <v>3501.6081592</v>
      </c>
      <c r="D74" s="43" t="str">
        <f t="shared" si="7"/>
        <v>N/A</v>
      </c>
      <c r="E74" s="46">
        <v>3628.3186131000002</v>
      </c>
      <c r="F74" s="43" t="str">
        <f t="shared" si="8"/>
        <v>N/A</v>
      </c>
      <c r="G74" s="46">
        <v>2865.9296439</v>
      </c>
      <c r="H74" s="43" t="str">
        <f t="shared" si="9"/>
        <v>N/A</v>
      </c>
      <c r="I74" s="12">
        <v>3.6190000000000002</v>
      </c>
      <c r="J74" s="12">
        <v>-21</v>
      </c>
      <c r="K74" s="44" t="s">
        <v>732</v>
      </c>
      <c r="L74" s="9" t="str">
        <f t="shared" si="10"/>
        <v>Yes</v>
      </c>
    </row>
    <row r="75" spans="1:12" x14ac:dyDescent="0.2">
      <c r="A75" s="45" t="s">
        <v>1613</v>
      </c>
      <c r="B75" s="34" t="s">
        <v>217</v>
      </c>
      <c r="C75" s="46">
        <v>860989415</v>
      </c>
      <c r="D75" s="43" t="str">
        <f t="shared" ref="D75:D144" si="11">IF($B75="N/A","N/A",IF(C75&gt;10,"No",IF(C75&lt;-10,"No","Yes")))</f>
        <v>N/A</v>
      </c>
      <c r="E75" s="46">
        <v>913896355</v>
      </c>
      <c r="F75" s="43" t="str">
        <f t="shared" ref="F75:F144" si="12">IF($B75="N/A","N/A",IF(E75&gt;10,"No",IF(E75&lt;-10,"No","Yes")))</f>
        <v>N/A</v>
      </c>
      <c r="G75" s="46">
        <v>883408009</v>
      </c>
      <c r="H75" s="43" t="str">
        <f t="shared" ref="H75:H144" si="13">IF($B75="N/A","N/A",IF(G75&gt;10,"No",IF(G75&lt;-10,"No","Yes")))</f>
        <v>N/A</v>
      </c>
      <c r="I75" s="12">
        <v>6.1449999999999996</v>
      </c>
      <c r="J75" s="12">
        <v>-3.34</v>
      </c>
      <c r="K75" s="44" t="s">
        <v>732</v>
      </c>
      <c r="L75" s="9" t="str">
        <f t="shared" ref="L75:L135" si="14">IF(J75="Div by 0", "N/A", IF(K75="N/A","N/A", IF(J75&gt;VALUE(MID(K75,1,2)), "No", IF(J75&lt;-1*VALUE(MID(K75,1,2)), "No", "Yes"))))</f>
        <v>Yes</v>
      </c>
    </row>
    <row r="76" spans="1:12" x14ac:dyDescent="0.2">
      <c r="A76" s="45" t="s">
        <v>598</v>
      </c>
      <c r="B76" s="34" t="s">
        <v>217</v>
      </c>
      <c r="C76" s="35">
        <v>132204</v>
      </c>
      <c r="D76" s="43" t="str">
        <f t="shared" si="11"/>
        <v>N/A</v>
      </c>
      <c r="E76" s="35">
        <v>135597</v>
      </c>
      <c r="F76" s="43" t="str">
        <f t="shared" si="12"/>
        <v>N/A</v>
      </c>
      <c r="G76" s="35">
        <v>130346</v>
      </c>
      <c r="H76" s="43" t="str">
        <f t="shared" si="13"/>
        <v>N/A</v>
      </c>
      <c r="I76" s="12">
        <v>2.5659999999999998</v>
      </c>
      <c r="J76" s="12">
        <v>-3.87</v>
      </c>
      <c r="K76" s="44" t="s">
        <v>732</v>
      </c>
      <c r="L76" s="9" t="str">
        <f t="shared" si="14"/>
        <v>Yes</v>
      </c>
    </row>
    <row r="77" spans="1:12" x14ac:dyDescent="0.2">
      <c r="A77" s="45" t="s">
        <v>1440</v>
      </c>
      <c r="B77" s="34" t="s">
        <v>217</v>
      </c>
      <c r="C77" s="46">
        <v>6512.5821835999996</v>
      </c>
      <c r="D77" s="43" t="str">
        <f t="shared" si="11"/>
        <v>N/A</v>
      </c>
      <c r="E77" s="46">
        <v>6739.7977462999997</v>
      </c>
      <c r="F77" s="43" t="str">
        <f t="shared" si="12"/>
        <v>N/A</v>
      </c>
      <c r="G77" s="46">
        <v>6777.4078913000003</v>
      </c>
      <c r="H77" s="43" t="str">
        <f t="shared" si="13"/>
        <v>N/A</v>
      </c>
      <c r="I77" s="12">
        <v>3.4889999999999999</v>
      </c>
      <c r="J77" s="12">
        <v>0.55800000000000005</v>
      </c>
      <c r="K77" s="44" t="s">
        <v>732</v>
      </c>
      <c r="L77" s="9" t="str">
        <f t="shared" si="14"/>
        <v>Yes</v>
      </c>
    </row>
    <row r="78" spans="1:12" x14ac:dyDescent="0.2">
      <c r="A78" s="45" t="s">
        <v>1441</v>
      </c>
      <c r="B78" s="34" t="s">
        <v>217</v>
      </c>
      <c r="C78" s="35">
        <v>5.3143550876000001</v>
      </c>
      <c r="D78" s="43" t="str">
        <f t="shared" si="11"/>
        <v>N/A</v>
      </c>
      <c r="E78" s="35">
        <v>5.2775208890999998</v>
      </c>
      <c r="F78" s="43" t="str">
        <f t="shared" si="12"/>
        <v>N/A</v>
      </c>
      <c r="G78" s="35">
        <v>5.3030165866000001</v>
      </c>
      <c r="H78" s="43" t="str">
        <f t="shared" si="13"/>
        <v>N/A</v>
      </c>
      <c r="I78" s="12">
        <v>-0.69299999999999995</v>
      </c>
      <c r="J78" s="12">
        <v>0.48309999999999997</v>
      </c>
      <c r="K78" s="44" t="s">
        <v>732</v>
      </c>
      <c r="L78" s="9" t="str">
        <f t="shared" si="14"/>
        <v>Yes</v>
      </c>
    </row>
    <row r="79" spans="1:12" ht="25.5" x14ac:dyDescent="0.2">
      <c r="A79" s="45" t="s">
        <v>599</v>
      </c>
      <c r="B79" s="34" t="s">
        <v>217</v>
      </c>
      <c r="C79" s="46">
        <v>36881798</v>
      </c>
      <c r="D79" s="43" t="str">
        <f t="shared" si="11"/>
        <v>N/A</v>
      </c>
      <c r="E79" s="46">
        <v>43109768</v>
      </c>
      <c r="F79" s="43" t="str">
        <f t="shared" si="12"/>
        <v>N/A</v>
      </c>
      <c r="G79" s="46">
        <v>47401022</v>
      </c>
      <c r="H79" s="43" t="str">
        <f t="shared" si="13"/>
        <v>N/A</v>
      </c>
      <c r="I79" s="12">
        <v>16.89</v>
      </c>
      <c r="J79" s="12">
        <v>9.9540000000000006</v>
      </c>
      <c r="K79" s="44" t="s">
        <v>732</v>
      </c>
      <c r="L79" s="9" t="str">
        <f t="shared" si="14"/>
        <v>Yes</v>
      </c>
    </row>
    <row r="80" spans="1:12" x14ac:dyDescent="0.2">
      <c r="A80" s="45" t="s">
        <v>600</v>
      </c>
      <c r="B80" s="34" t="s">
        <v>217</v>
      </c>
      <c r="C80" s="35">
        <v>6778</v>
      </c>
      <c r="D80" s="43" t="str">
        <f t="shared" si="11"/>
        <v>N/A</v>
      </c>
      <c r="E80" s="35">
        <v>7991</v>
      </c>
      <c r="F80" s="43" t="str">
        <f t="shared" si="12"/>
        <v>N/A</v>
      </c>
      <c r="G80" s="35">
        <v>8409</v>
      </c>
      <c r="H80" s="43" t="str">
        <f t="shared" si="13"/>
        <v>N/A</v>
      </c>
      <c r="I80" s="12">
        <v>17.899999999999999</v>
      </c>
      <c r="J80" s="12">
        <v>5.2309999999999999</v>
      </c>
      <c r="K80" s="44" t="s">
        <v>732</v>
      </c>
      <c r="L80" s="9" t="str">
        <f t="shared" si="14"/>
        <v>Yes</v>
      </c>
    </row>
    <row r="81" spans="1:12" x14ac:dyDescent="0.2">
      <c r="A81" s="45" t="s">
        <v>1442</v>
      </c>
      <c r="B81" s="34" t="s">
        <v>217</v>
      </c>
      <c r="C81" s="46">
        <v>5441.3983476000003</v>
      </c>
      <c r="D81" s="43" t="str">
        <f t="shared" si="11"/>
        <v>N/A</v>
      </c>
      <c r="E81" s="46">
        <v>5394.7901388999999</v>
      </c>
      <c r="F81" s="43" t="str">
        <f t="shared" si="12"/>
        <v>N/A</v>
      </c>
      <c r="G81" s="46">
        <v>5636.9392318</v>
      </c>
      <c r="H81" s="43" t="str">
        <f t="shared" si="13"/>
        <v>N/A</v>
      </c>
      <c r="I81" s="12">
        <v>-0.85699999999999998</v>
      </c>
      <c r="J81" s="12">
        <v>4.4889999999999999</v>
      </c>
      <c r="K81" s="44" t="s">
        <v>732</v>
      </c>
      <c r="L81" s="9" t="str">
        <f t="shared" si="14"/>
        <v>Yes</v>
      </c>
    </row>
    <row r="82" spans="1:12" ht="25.5" x14ac:dyDescent="0.2">
      <c r="A82" s="45" t="s">
        <v>601</v>
      </c>
      <c r="B82" s="34" t="s">
        <v>217</v>
      </c>
      <c r="C82" s="46">
        <v>19915066</v>
      </c>
      <c r="D82" s="43" t="str">
        <f t="shared" si="11"/>
        <v>N/A</v>
      </c>
      <c r="E82" s="46">
        <v>21591080</v>
      </c>
      <c r="F82" s="43" t="str">
        <f t="shared" si="12"/>
        <v>N/A</v>
      </c>
      <c r="G82" s="46">
        <v>22279500</v>
      </c>
      <c r="H82" s="43" t="str">
        <f t="shared" si="13"/>
        <v>N/A</v>
      </c>
      <c r="I82" s="12">
        <v>8.4160000000000004</v>
      </c>
      <c r="J82" s="12">
        <v>3.1880000000000002</v>
      </c>
      <c r="K82" s="44" t="s">
        <v>732</v>
      </c>
      <c r="L82" s="9" t="str">
        <f t="shared" si="14"/>
        <v>Yes</v>
      </c>
    </row>
    <row r="83" spans="1:12" x14ac:dyDescent="0.2">
      <c r="A83" s="45" t="s">
        <v>602</v>
      </c>
      <c r="B83" s="34" t="s">
        <v>217</v>
      </c>
      <c r="C83" s="35">
        <v>3739</v>
      </c>
      <c r="D83" s="43" t="str">
        <f t="shared" si="11"/>
        <v>N/A</v>
      </c>
      <c r="E83" s="35">
        <v>4323</v>
      </c>
      <c r="F83" s="43" t="str">
        <f t="shared" si="12"/>
        <v>N/A</v>
      </c>
      <c r="G83" s="35">
        <v>4357</v>
      </c>
      <c r="H83" s="43" t="str">
        <f t="shared" si="13"/>
        <v>N/A</v>
      </c>
      <c r="I83" s="12">
        <v>15.62</v>
      </c>
      <c r="J83" s="12">
        <v>0.78649999999999998</v>
      </c>
      <c r="K83" s="44" t="s">
        <v>732</v>
      </c>
      <c r="L83" s="9" t="str">
        <f t="shared" si="14"/>
        <v>Yes</v>
      </c>
    </row>
    <row r="84" spans="1:12" ht="25.5" x14ac:dyDescent="0.2">
      <c r="A84" s="4" t="s">
        <v>1443</v>
      </c>
      <c r="B84" s="34" t="s">
        <v>217</v>
      </c>
      <c r="C84" s="46">
        <v>5326.3081038</v>
      </c>
      <c r="D84" s="43" t="str">
        <f t="shared" si="11"/>
        <v>N/A</v>
      </c>
      <c r="E84" s="46">
        <v>4994.4668055000002</v>
      </c>
      <c r="F84" s="43" t="str">
        <f t="shared" si="12"/>
        <v>N/A</v>
      </c>
      <c r="G84" s="46">
        <v>5113.4955244000002</v>
      </c>
      <c r="H84" s="43" t="str">
        <f t="shared" si="13"/>
        <v>N/A</v>
      </c>
      <c r="I84" s="12">
        <v>-6.23</v>
      </c>
      <c r="J84" s="12">
        <v>2.383</v>
      </c>
      <c r="K84" s="44" t="s">
        <v>732</v>
      </c>
      <c r="L84" s="9" t="str">
        <f t="shared" si="14"/>
        <v>Yes</v>
      </c>
    </row>
    <row r="85" spans="1:12" x14ac:dyDescent="0.2">
      <c r="A85" s="4" t="s">
        <v>603</v>
      </c>
      <c r="B85" s="34" t="s">
        <v>217</v>
      </c>
      <c r="C85" s="46">
        <v>473261264</v>
      </c>
      <c r="D85" s="43" t="str">
        <f t="shared" si="11"/>
        <v>N/A</v>
      </c>
      <c r="E85" s="46">
        <v>467055517</v>
      </c>
      <c r="F85" s="43" t="str">
        <f t="shared" si="12"/>
        <v>N/A</v>
      </c>
      <c r="G85" s="46">
        <v>468478226</v>
      </c>
      <c r="H85" s="43" t="str">
        <f t="shared" si="13"/>
        <v>N/A</v>
      </c>
      <c r="I85" s="12">
        <v>-1.31</v>
      </c>
      <c r="J85" s="12">
        <v>0.30459999999999998</v>
      </c>
      <c r="K85" s="44" t="s">
        <v>732</v>
      </c>
      <c r="L85" s="9" t="str">
        <f t="shared" si="14"/>
        <v>Yes</v>
      </c>
    </row>
    <row r="86" spans="1:12" x14ac:dyDescent="0.2">
      <c r="A86" s="4" t="s">
        <v>604</v>
      </c>
      <c r="B86" s="34" t="s">
        <v>217</v>
      </c>
      <c r="C86" s="35">
        <v>5420</v>
      </c>
      <c r="D86" s="43" t="str">
        <f t="shared" si="11"/>
        <v>N/A</v>
      </c>
      <c r="E86" s="35">
        <v>5354</v>
      </c>
      <c r="F86" s="43" t="str">
        <f t="shared" si="12"/>
        <v>N/A</v>
      </c>
      <c r="G86" s="35">
        <v>5313</v>
      </c>
      <c r="H86" s="43" t="str">
        <f t="shared" si="13"/>
        <v>N/A</v>
      </c>
      <c r="I86" s="12">
        <v>-1.22</v>
      </c>
      <c r="J86" s="12">
        <v>-0.76600000000000001</v>
      </c>
      <c r="K86" s="44" t="s">
        <v>732</v>
      </c>
      <c r="L86" s="9" t="str">
        <f t="shared" si="14"/>
        <v>Yes</v>
      </c>
    </row>
    <row r="87" spans="1:12" x14ac:dyDescent="0.2">
      <c r="A87" s="4" t="s">
        <v>1444</v>
      </c>
      <c r="B87" s="34" t="s">
        <v>217</v>
      </c>
      <c r="C87" s="46">
        <v>87317.576384</v>
      </c>
      <c r="D87" s="43" t="str">
        <f t="shared" si="11"/>
        <v>N/A</v>
      </c>
      <c r="E87" s="46">
        <v>87234.874299999996</v>
      </c>
      <c r="F87" s="43" t="str">
        <f t="shared" si="12"/>
        <v>N/A</v>
      </c>
      <c r="G87" s="46">
        <v>88175.837755999994</v>
      </c>
      <c r="H87" s="43" t="str">
        <f t="shared" si="13"/>
        <v>N/A</v>
      </c>
      <c r="I87" s="12">
        <v>-9.5000000000000001E-2</v>
      </c>
      <c r="J87" s="12">
        <v>1.079</v>
      </c>
      <c r="K87" s="44" t="s">
        <v>732</v>
      </c>
      <c r="L87" s="9" t="str">
        <f t="shared" si="14"/>
        <v>Yes</v>
      </c>
    </row>
    <row r="88" spans="1:12" x14ac:dyDescent="0.2">
      <c r="A88" s="45" t="s">
        <v>605</v>
      </c>
      <c r="B88" s="34" t="s">
        <v>217</v>
      </c>
      <c r="C88" s="46">
        <v>725269418</v>
      </c>
      <c r="D88" s="43" t="str">
        <f t="shared" si="11"/>
        <v>N/A</v>
      </c>
      <c r="E88" s="46">
        <v>750662987</v>
      </c>
      <c r="F88" s="43" t="str">
        <f t="shared" si="12"/>
        <v>N/A</v>
      </c>
      <c r="G88" s="46">
        <v>803836790</v>
      </c>
      <c r="H88" s="43" t="str">
        <f t="shared" si="13"/>
        <v>N/A</v>
      </c>
      <c r="I88" s="12">
        <v>3.5009999999999999</v>
      </c>
      <c r="J88" s="12">
        <v>7.0839999999999996</v>
      </c>
      <c r="K88" s="44" t="s">
        <v>732</v>
      </c>
      <c r="L88" s="9" t="str">
        <f t="shared" si="14"/>
        <v>Yes</v>
      </c>
    </row>
    <row r="89" spans="1:12" x14ac:dyDescent="0.2">
      <c r="A89" s="48" t="s">
        <v>606</v>
      </c>
      <c r="B89" s="35" t="s">
        <v>217</v>
      </c>
      <c r="C89" s="35">
        <v>27573</v>
      </c>
      <c r="D89" s="43" t="str">
        <f t="shared" si="11"/>
        <v>N/A</v>
      </c>
      <c r="E89" s="35">
        <v>27100</v>
      </c>
      <c r="F89" s="43" t="str">
        <f t="shared" si="12"/>
        <v>N/A</v>
      </c>
      <c r="G89" s="35">
        <v>27250</v>
      </c>
      <c r="H89" s="43" t="str">
        <f t="shared" si="13"/>
        <v>N/A</v>
      </c>
      <c r="I89" s="12">
        <v>-1.72</v>
      </c>
      <c r="J89" s="12">
        <v>0.55349999999999999</v>
      </c>
      <c r="K89" s="49" t="s">
        <v>732</v>
      </c>
      <c r="L89" s="9" t="str">
        <f t="shared" si="14"/>
        <v>Yes</v>
      </c>
    </row>
    <row r="90" spans="1:12" x14ac:dyDescent="0.2">
      <c r="A90" s="45" t="s">
        <v>1445</v>
      </c>
      <c r="B90" s="34" t="s">
        <v>217</v>
      </c>
      <c r="C90" s="46">
        <v>26303.609254999999</v>
      </c>
      <c r="D90" s="43" t="str">
        <f t="shared" si="11"/>
        <v>N/A</v>
      </c>
      <c r="E90" s="46">
        <v>27699.741217999999</v>
      </c>
      <c r="F90" s="43" t="str">
        <f t="shared" si="12"/>
        <v>N/A</v>
      </c>
      <c r="G90" s="46">
        <v>29498.597797999999</v>
      </c>
      <c r="H90" s="43" t="str">
        <f t="shared" si="13"/>
        <v>N/A</v>
      </c>
      <c r="I90" s="12">
        <v>5.3079999999999998</v>
      </c>
      <c r="J90" s="12">
        <v>6.4939999999999998</v>
      </c>
      <c r="K90" s="44" t="s">
        <v>732</v>
      </c>
      <c r="L90" s="9" t="str">
        <f t="shared" si="14"/>
        <v>Yes</v>
      </c>
    </row>
    <row r="91" spans="1:12" ht="25.5" x14ac:dyDescent="0.2">
      <c r="A91" s="45" t="s">
        <v>607</v>
      </c>
      <c r="B91" s="34" t="s">
        <v>217</v>
      </c>
      <c r="C91" s="46">
        <v>399371896</v>
      </c>
      <c r="D91" s="43" t="str">
        <f t="shared" si="11"/>
        <v>N/A</v>
      </c>
      <c r="E91" s="46">
        <v>425209125</v>
      </c>
      <c r="F91" s="43" t="str">
        <f t="shared" si="12"/>
        <v>N/A</v>
      </c>
      <c r="G91" s="46">
        <v>408972245</v>
      </c>
      <c r="H91" s="43" t="str">
        <f t="shared" si="13"/>
        <v>N/A</v>
      </c>
      <c r="I91" s="12">
        <v>6.4690000000000003</v>
      </c>
      <c r="J91" s="12">
        <v>-3.82</v>
      </c>
      <c r="K91" s="44" t="s">
        <v>732</v>
      </c>
      <c r="L91" s="9" t="str">
        <f t="shared" si="14"/>
        <v>Yes</v>
      </c>
    </row>
    <row r="92" spans="1:12" x14ac:dyDescent="0.2">
      <c r="A92" s="45" t="s">
        <v>608</v>
      </c>
      <c r="B92" s="34" t="s">
        <v>217</v>
      </c>
      <c r="C92" s="35">
        <v>793148</v>
      </c>
      <c r="D92" s="43" t="str">
        <f t="shared" si="11"/>
        <v>N/A</v>
      </c>
      <c r="E92" s="35">
        <v>838273</v>
      </c>
      <c r="F92" s="43" t="str">
        <f t="shared" si="12"/>
        <v>N/A</v>
      </c>
      <c r="G92" s="35">
        <v>845460</v>
      </c>
      <c r="H92" s="43" t="str">
        <f t="shared" si="13"/>
        <v>N/A</v>
      </c>
      <c r="I92" s="12">
        <v>5.6890000000000001</v>
      </c>
      <c r="J92" s="12">
        <v>0.85740000000000005</v>
      </c>
      <c r="K92" s="44" t="s">
        <v>732</v>
      </c>
      <c r="L92" s="9" t="str">
        <f t="shared" si="14"/>
        <v>Yes</v>
      </c>
    </row>
    <row r="93" spans="1:12" x14ac:dyDescent="0.2">
      <c r="A93" s="45" t="s">
        <v>1446</v>
      </c>
      <c r="B93" s="34" t="s">
        <v>217</v>
      </c>
      <c r="C93" s="46">
        <v>503.52758375000002</v>
      </c>
      <c r="D93" s="43" t="str">
        <f t="shared" si="11"/>
        <v>N/A</v>
      </c>
      <c r="E93" s="46">
        <v>507.24420923000002</v>
      </c>
      <c r="F93" s="43" t="str">
        <f t="shared" si="12"/>
        <v>N/A</v>
      </c>
      <c r="G93" s="46">
        <v>483.72749154000002</v>
      </c>
      <c r="H93" s="43" t="str">
        <f t="shared" si="13"/>
        <v>N/A</v>
      </c>
      <c r="I93" s="12">
        <v>0.73809999999999998</v>
      </c>
      <c r="J93" s="12">
        <v>-4.6399999999999997</v>
      </c>
      <c r="K93" s="44" t="s">
        <v>732</v>
      </c>
      <c r="L93" s="9" t="str">
        <f t="shared" si="14"/>
        <v>Yes</v>
      </c>
    </row>
    <row r="94" spans="1:12" x14ac:dyDescent="0.2">
      <c r="A94" s="45" t="s">
        <v>609</v>
      </c>
      <c r="B94" s="34" t="s">
        <v>217</v>
      </c>
      <c r="C94" s="46">
        <v>98450008</v>
      </c>
      <c r="D94" s="43" t="str">
        <f t="shared" si="11"/>
        <v>N/A</v>
      </c>
      <c r="E94" s="46">
        <v>143433036</v>
      </c>
      <c r="F94" s="43" t="str">
        <f t="shared" si="12"/>
        <v>N/A</v>
      </c>
      <c r="G94" s="46">
        <v>157508474</v>
      </c>
      <c r="H94" s="43" t="str">
        <f t="shared" si="13"/>
        <v>N/A</v>
      </c>
      <c r="I94" s="12">
        <v>45.69</v>
      </c>
      <c r="J94" s="12">
        <v>9.8130000000000006</v>
      </c>
      <c r="K94" s="44" t="s">
        <v>732</v>
      </c>
      <c r="L94" s="9" t="str">
        <f t="shared" si="14"/>
        <v>Yes</v>
      </c>
    </row>
    <row r="95" spans="1:12" x14ac:dyDescent="0.2">
      <c r="A95" s="45" t="s">
        <v>610</v>
      </c>
      <c r="B95" s="34" t="s">
        <v>217</v>
      </c>
      <c r="C95" s="35">
        <v>264459</v>
      </c>
      <c r="D95" s="43" t="str">
        <f t="shared" si="11"/>
        <v>N/A</v>
      </c>
      <c r="E95" s="35">
        <v>320515</v>
      </c>
      <c r="F95" s="43" t="str">
        <f t="shared" si="12"/>
        <v>N/A</v>
      </c>
      <c r="G95" s="35">
        <v>372365</v>
      </c>
      <c r="H95" s="43" t="str">
        <f t="shared" si="13"/>
        <v>N/A</v>
      </c>
      <c r="I95" s="12">
        <v>21.2</v>
      </c>
      <c r="J95" s="12">
        <v>16.18</v>
      </c>
      <c r="K95" s="44" t="s">
        <v>732</v>
      </c>
      <c r="L95" s="9" t="str">
        <f t="shared" si="14"/>
        <v>Yes</v>
      </c>
    </row>
    <row r="96" spans="1:12" x14ac:dyDescent="0.2">
      <c r="A96" s="45" t="s">
        <v>1447</v>
      </c>
      <c r="B96" s="34" t="s">
        <v>217</v>
      </c>
      <c r="C96" s="46">
        <v>372.26945576000003</v>
      </c>
      <c r="D96" s="43" t="str">
        <f t="shared" si="11"/>
        <v>N/A</v>
      </c>
      <c r="E96" s="46">
        <v>447.50802927000001</v>
      </c>
      <c r="F96" s="43" t="str">
        <f t="shared" si="12"/>
        <v>N/A</v>
      </c>
      <c r="G96" s="46">
        <v>422.99484108000001</v>
      </c>
      <c r="H96" s="43" t="str">
        <f t="shared" si="13"/>
        <v>N/A</v>
      </c>
      <c r="I96" s="12">
        <v>20.21</v>
      </c>
      <c r="J96" s="12">
        <v>-5.48</v>
      </c>
      <c r="K96" s="44" t="s">
        <v>732</v>
      </c>
      <c r="L96" s="9" t="str">
        <f t="shared" si="14"/>
        <v>Yes</v>
      </c>
    </row>
    <row r="97" spans="1:12" ht="25.5" x14ac:dyDescent="0.2">
      <c r="A97" s="45" t="s">
        <v>611</v>
      </c>
      <c r="B97" s="34" t="s">
        <v>217</v>
      </c>
      <c r="C97" s="46">
        <v>24503365</v>
      </c>
      <c r="D97" s="43" t="str">
        <f t="shared" si="11"/>
        <v>N/A</v>
      </c>
      <c r="E97" s="46">
        <v>27735877</v>
      </c>
      <c r="F97" s="43" t="str">
        <f t="shared" si="12"/>
        <v>N/A</v>
      </c>
      <c r="G97" s="46">
        <v>30204508</v>
      </c>
      <c r="H97" s="43" t="str">
        <f t="shared" si="13"/>
        <v>N/A</v>
      </c>
      <c r="I97" s="12">
        <v>13.19</v>
      </c>
      <c r="J97" s="12">
        <v>8.9</v>
      </c>
      <c r="K97" s="44" t="s">
        <v>732</v>
      </c>
      <c r="L97" s="9" t="str">
        <f t="shared" si="14"/>
        <v>Yes</v>
      </c>
    </row>
    <row r="98" spans="1:12" x14ac:dyDescent="0.2">
      <c r="A98" s="45" t="s">
        <v>612</v>
      </c>
      <c r="B98" s="34" t="s">
        <v>217</v>
      </c>
      <c r="C98" s="35">
        <v>195373</v>
      </c>
      <c r="D98" s="43" t="str">
        <f t="shared" si="11"/>
        <v>N/A</v>
      </c>
      <c r="E98" s="35">
        <v>213834</v>
      </c>
      <c r="F98" s="43" t="str">
        <f t="shared" si="12"/>
        <v>N/A</v>
      </c>
      <c r="G98" s="35">
        <v>218244</v>
      </c>
      <c r="H98" s="43" t="str">
        <f t="shared" si="13"/>
        <v>N/A</v>
      </c>
      <c r="I98" s="12">
        <v>9.4489999999999998</v>
      </c>
      <c r="J98" s="12">
        <v>2.0619999999999998</v>
      </c>
      <c r="K98" s="44" t="s">
        <v>732</v>
      </c>
      <c r="L98" s="9" t="str">
        <f t="shared" si="14"/>
        <v>Yes</v>
      </c>
    </row>
    <row r="99" spans="1:12" ht="25.5" x14ac:dyDescent="0.2">
      <c r="A99" s="45" t="s">
        <v>1448</v>
      </c>
      <c r="B99" s="34" t="s">
        <v>217</v>
      </c>
      <c r="C99" s="46">
        <v>125.4183792</v>
      </c>
      <c r="D99" s="43" t="str">
        <f t="shared" si="11"/>
        <v>N/A</v>
      </c>
      <c r="E99" s="46">
        <v>129.70751611</v>
      </c>
      <c r="F99" s="43" t="str">
        <f t="shared" si="12"/>
        <v>N/A</v>
      </c>
      <c r="G99" s="46">
        <v>138.39788494000001</v>
      </c>
      <c r="H99" s="43" t="str">
        <f t="shared" si="13"/>
        <v>N/A</v>
      </c>
      <c r="I99" s="12">
        <v>3.42</v>
      </c>
      <c r="J99" s="12">
        <v>6.7</v>
      </c>
      <c r="K99" s="44" t="s">
        <v>732</v>
      </c>
      <c r="L99" s="9" t="str">
        <f t="shared" si="14"/>
        <v>Yes</v>
      </c>
    </row>
    <row r="100" spans="1:12" ht="25.5" x14ac:dyDescent="0.2">
      <c r="A100" s="45" t="s">
        <v>613</v>
      </c>
      <c r="B100" s="34" t="s">
        <v>217</v>
      </c>
      <c r="C100" s="46">
        <v>198937826</v>
      </c>
      <c r="D100" s="43" t="str">
        <f t="shared" si="11"/>
        <v>N/A</v>
      </c>
      <c r="E100" s="46">
        <v>222873071</v>
      </c>
      <c r="F100" s="43" t="str">
        <f t="shared" si="12"/>
        <v>N/A</v>
      </c>
      <c r="G100" s="46">
        <v>230184633</v>
      </c>
      <c r="H100" s="43" t="str">
        <f t="shared" si="13"/>
        <v>N/A</v>
      </c>
      <c r="I100" s="12">
        <v>12.03</v>
      </c>
      <c r="J100" s="12">
        <v>3.2810000000000001</v>
      </c>
      <c r="K100" s="44" t="s">
        <v>732</v>
      </c>
      <c r="L100" s="9" t="str">
        <f t="shared" si="14"/>
        <v>Yes</v>
      </c>
    </row>
    <row r="101" spans="1:12" x14ac:dyDescent="0.2">
      <c r="A101" s="45" t="s">
        <v>614</v>
      </c>
      <c r="B101" s="34" t="s">
        <v>217</v>
      </c>
      <c r="C101" s="35">
        <v>470615</v>
      </c>
      <c r="D101" s="43" t="str">
        <f t="shared" si="11"/>
        <v>N/A</v>
      </c>
      <c r="E101" s="35">
        <v>511822</v>
      </c>
      <c r="F101" s="43" t="str">
        <f t="shared" si="12"/>
        <v>N/A</v>
      </c>
      <c r="G101" s="35">
        <v>509783</v>
      </c>
      <c r="H101" s="43" t="str">
        <f t="shared" si="13"/>
        <v>N/A</v>
      </c>
      <c r="I101" s="12">
        <v>8.7560000000000002</v>
      </c>
      <c r="J101" s="12">
        <v>-0.39800000000000002</v>
      </c>
      <c r="K101" s="44" t="s">
        <v>732</v>
      </c>
      <c r="L101" s="9" t="str">
        <f t="shared" si="14"/>
        <v>Yes</v>
      </c>
    </row>
    <row r="102" spans="1:12" x14ac:dyDescent="0.2">
      <c r="A102" s="45" t="s">
        <v>1449</v>
      </c>
      <c r="B102" s="34" t="s">
        <v>217</v>
      </c>
      <c r="C102" s="46">
        <v>422.71883811999999</v>
      </c>
      <c r="D102" s="43" t="str">
        <f t="shared" si="11"/>
        <v>N/A</v>
      </c>
      <c r="E102" s="46">
        <v>435.45035382999998</v>
      </c>
      <c r="F102" s="43" t="str">
        <f t="shared" si="12"/>
        <v>N/A</v>
      </c>
      <c r="G102" s="46">
        <v>451.53454117000001</v>
      </c>
      <c r="H102" s="43" t="str">
        <f t="shared" si="13"/>
        <v>N/A</v>
      </c>
      <c r="I102" s="12">
        <v>3.012</v>
      </c>
      <c r="J102" s="12">
        <v>3.694</v>
      </c>
      <c r="K102" s="44" t="s">
        <v>732</v>
      </c>
      <c r="L102" s="9" t="str">
        <f t="shared" si="14"/>
        <v>Yes</v>
      </c>
    </row>
    <row r="103" spans="1:12" x14ac:dyDescent="0.2">
      <c r="A103" s="45" t="s">
        <v>615</v>
      </c>
      <c r="B103" s="34" t="s">
        <v>217</v>
      </c>
      <c r="C103" s="46">
        <v>71214960</v>
      </c>
      <c r="D103" s="43" t="str">
        <f t="shared" si="11"/>
        <v>N/A</v>
      </c>
      <c r="E103" s="46">
        <v>83354225</v>
      </c>
      <c r="F103" s="43" t="str">
        <f t="shared" si="12"/>
        <v>N/A</v>
      </c>
      <c r="G103" s="46">
        <v>88730025</v>
      </c>
      <c r="H103" s="43" t="str">
        <f t="shared" si="13"/>
        <v>N/A</v>
      </c>
      <c r="I103" s="12">
        <v>17.05</v>
      </c>
      <c r="J103" s="12">
        <v>6.4489999999999998</v>
      </c>
      <c r="K103" s="44" t="s">
        <v>732</v>
      </c>
      <c r="L103" s="9" t="str">
        <f t="shared" si="14"/>
        <v>Yes</v>
      </c>
    </row>
    <row r="104" spans="1:12" x14ac:dyDescent="0.2">
      <c r="A104" s="45" t="s">
        <v>616</v>
      </c>
      <c r="B104" s="34" t="s">
        <v>217</v>
      </c>
      <c r="C104" s="35">
        <v>185705</v>
      </c>
      <c r="D104" s="43" t="str">
        <f t="shared" si="11"/>
        <v>N/A</v>
      </c>
      <c r="E104" s="35">
        <v>202734</v>
      </c>
      <c r="F104" s="43" t="str">
        <f t="shared" si="12"/>
        <v>N/A</v>
      </c>
      <c r="G104" s="35">
        <v>207863</v>
      </c>
      <c r="H104" s="43" t="str">
        <f t="shared" si="13"/>
        <v>N/A</v>
      </c>
      <c r="I104" s="12">
        <v>9.17</v>
      </c>
      <c r="J104" s="12">
        <v>2.5299999999999998</v>
      </c>
      <c r="K104" s="44" t="s">
        <v>732</v>
      </c>
      <c r="L104" s="9" t="str">
        <f t="shared" si="14"/>
        <v>Yes</v>
      </c>
    </row>
    <row r="105" spans="1:12" x14ac:dyDescent="0.2">
      <c r="A105" s="45" t="s">
        <v>1450</v>
      </c>
      <c r="B105" s="34" t="s">
        <v>217</v>
      </c>
      <c r="C105" s="46">
        <v>383.48434344999998</v>
      </c>
      <c r="D105" s="43" t="str">
        <f t="shared" si="11"/>
        <v>N/A</v>
      </c>
      <c r="E105" s="46">
        <v>411.15069499999998</v>
      </c>
      <c r="F105" s="43" t="str">
        <f t="shared" si="12"/>
        <v>N/A</v>
      </c>
      <c r="G105" s="46">
        <v>426.86781678</v>
      </c>
      <c r="H105" s="43" t="str">
        <f t="shared" si="13"/>
        <v>N/A</v>
      </c>
      <c r="I105" s="12">
        <v>7.2140000000000004</v>
      </c>
      <c r="J105" s="12">
        <v>3.823</v>
      </c>
      <c r="K105" s="44" t="s">
        <v>732</v>
      </c>
      <c r="L105" s="9" t="str">
        <f t="shared" si="14"/>
        <v>Yes</v>
      </c>
    </row>
    <row r="106" spans="1:12" ht="25.5" x14ac:dyDescent="0.2">
      <c r="A106" s="45" t="s">
        <v>617</v>
      </c>
      <c r="B106" s="34" t="s">
        <v>217</v>
      </c>
      <c r="C106" s="46">
        <v>33656784</v>
      </c>
      <c r="D106" s="43" t="str">
        <f t="shared" si="11"/>
        <v>N/A</v>
      </c>
      <c r="E106" s="46">
        <v>37129234</v>
      </c>
      <c r="F106" s="43" t="str">
        <f t="shared" si="12"/>
        <v>N/A</v>
      </c>
      <c r="G106" s="46">
        <v>39171504</v>
      </c>
      <c r="H106" s="43" t="str">
        <f t="shared" si="13"/>
        <v>N/A</v>
      </c>
      <c r="I106" s="12">
        <v>10.32</v>
      </c>
      <c r="J106" s="12">
        <v>5.5</v>
      </c>
      <c r="K106" s="44" t="s">
        <v>732</v>
      </c>
      <c r="L106" s="9" t="str">
        <f t="shared" si="14"/>
        <v>Yes</v>
      </c>
    </row>
    <row r="107" spans="1:12" x14ac:dyDescent="0.2">
      <c r="A107" s="45" t="s">
        <v>618</v>
      </c>
      <c r="B107" s="34" t="s">
        <v>217</v>
      </c>
      <c r="C107" s="35">
        <v>11676</v>
      </c>
      <c r="D107" s="43" t="str">
        <f t="shared" si="11"/>
        <v>N/A</v>
      </c>
      <c r="E107" s="35">
        <v>11446</v>
      </c>
      <c r="F107" s="43" t="str">
        <f t="shared" si="12"/>
        <v>N/A</v>
      </c>
      <c r="G107" s="35">
        <v>11224</v>
      </c>
      <c r="H107" s="43" t="str">
        <f t="shared" si="13"/>
        <v>N/A</v>
      </c>
      <c r="I107" s="12">
        <v>-1.97</v>
      </c>
      <c r="J107" s="12">
        <v>-1.94</v>
      </c>
      <c r="K107" s="44" t="s">
        <v>732</v>
      </c>
      <c r="L107" s="9" t="str">
        <f t="shared" si="14"/>
        <v>Yes</v>
      </c>
    </row>
    <row r="108" spans="1:12" ht="25.5" x14ac:dyDescent="0.2">
      <c r="A108" s="45" t="s">
        <v>1451</v>
      </c>
      <c r="B108" s="34" t="s">
        <v>217</v>
      </c>
      <c r="C108" s="46">
        <v>2882.5611511000002</v>
      </c>
      <c r="D108" s="43" t="str">
        <f t="shared" si="11"/>
        <v>N/A</v>
      </c>
      <c r="E108" s="46">
        <v>3243.8610868000001</v>
      </c>
      <c r="F108" s="43" t="str">
        <f t="shared" si="12"/>
        <v>N/A</v>
      </c>
      <c r="G108" s="46">
        <v>3489.9771916999998</v>
      </c>
      <c r="H108" s="43" t="str">
        <f t="shared" si="13"/>
        <v>N/A</v>
      </c>
      <c r="I108" s="12">
        <v>12.53</v>
      </c>
      <c r="J108" s="12">
        <v>7.5869999999999997</v>
      </c>
      <c r="K108" s="44" t="s">
        <v>732</v>
      </c>
      <c r="L108" s="9" t="str">
        <f t="shared" si="14"/>
        <v>Yes</v>
      </c>
    </row>
    <row r="109" spans="1:12" ht="25.5" x14ac:dyDescent="0.2">
      <c r="A109" s="45" t="s">
        <v>619</v>
      </c>
      <c r="B109" s="34" t="s">
        <v>217</v>
      </c>
      <c r="C109" s="46">
        <v>228058700</v>
      </c>
      <c r="D109" s="43" t="str">
        <f t="shared" si="11"/>
        <v>N/A</v>
      </c>
      <c r="E109" s="46">
        <v>247928595</v>
      </c>
      <c r="F109" s="43" t="str">
        <f t="shared" si="12"/>
        <v>N/A</v>
      </c>
      <c r="G109" s="46">
        <v>230224968</v>
      </c>
      <c r="H109" s="43" t="str">
        <f t="shared" si="13"/>
        <v>N/A</v>
      </c>
      <c r="I109" s="12">
        <v>8.7129999999999992</v>
      </c>
      <c r="J109" s="12">
        <v>-7.14</v>
      </c>
      <c r="K109" s="44" t="s">
        <v>732</v>
      </c>
      <c r="L109" s="9" t="str">
        <f t="shared" si="14"/>
        <v>Yes</v>
      </c>
    </row>
    <row r="110" spans="1:12" x14ac:dyDescent="0.2">
      <c r="A110" s="45" t="s">
        <v>620</v>
      </c>
      <c r="B110" s="34" t="s">
        <v>217</v>
      </c>
      <c r="C110" s="35">
        <v>651886</v>
      </c>
      <c r="D110" s="43" t="str">
        <f t="shared" si="11"/>
        <v>N/A</v>
      </c>
      <c r="E110" s="35">
        <v>708571</v>
      </c>
      <c r="F110" s="43" t="str">
        <f t="shared" si="12"/>
        <v>N/A</v>
      </c>
      <c r="G110" s="35">
        <v>699855</v>
      </c>
      <c r="H110" s="43" t="str">
        <f t="shared" si="13"/>
        <v>N/A</v>
      </c>
      <c r="I110" s="12">
        <v>8.6959999999999997</v>
      </c>
      <c r="J110" s="12">
        <v>-1.23</v>
      </c>
      <c r="K110" s="44" t="s">
        <v>732</v>
      </c>
      <c r="L110" s="9" t="str">
        <f t="shared" si="14"/>
        <v>Yes</v>
      </c>
    </row>
    <row r="111" spans="1:12" x14ac:dyDescent="0.2">
      <c r="A111" s="45" t="s">
        <v>1452</v>
      </c>
      <c r="B111" s="34" t="s">
        <v>217</v>
      </c>
      <c r="C111" s="46">
        <v>349.84445133000003</v>
      </c>
      <c r="D111" s="43" t="str">
        <f t="shared" si="11"/>
        <v>N/A</v>
      </c>
      <c r="E111" s="46">
        <v>349.89943844999999</v>
      </c>
      <c r="F111" s="43" t="str">
        <f t="shared" si="12"/>
        <v>N/A</v>
      </c>
      <c r="G111" s="46">
        <v>328.96095334</v>
      </c>
      <c r="H111" s="43" t="str">
        <f t="shared" si="13"/>
        <v>N/A</v>
      </c>
      <c r="I111" s="12">
        <v>1.5699999999999999E-2</v>
      </c>
      <c r="J111" s="12">
        <v>-5.98</v>
      </c>
      <c r="K111" s="44" t="s">
        <v>732</v>
      </c>
      <c r="L111" s="9" t="str">
        <f t="shared" si="14"/>
        <v>Yes</v>
      </c>
    </row>
    <row r="112" spans="1:12" x14ac:dyDescent="0.2">
      <c r="A112" s="45" t="s">
        <v>621</v>
      </c>
      <c r="B112" s="34" t="s">
        <v>217</v>
      </c>
      <c r="C112" s="46">
        <v>801658712</v>
      </c>
      <c r="D112" s="43" t="str">
        <f t="shared" si="11"/>
        <v>N/A</v>
      </c>
      <c r="E112" s="46">
        <v>863371733</v>
      </c>
      <c r="F112" s="43" t="str">
        <f t="shared" si="12"/>
        <v>N/A</v>
      </c>
      <c r="G112" s="46">
        <v>877691299</v>
      </c>
      <c r="H112" s="43" t="str">
        <f t="shared" si="13"/>
        <v>N/A</v>
      </c>
      <c r="I112" s="12">
        <v>7.6980000000000004</v>
      </c>
      <c r="J112" s="12">
        <v>1.659</v>
      </c>
      <c r="K112" s="44" t="s">
        <v>732</v>
      </c>
      <c r="L112" s="9" t="str">
        <f t="shared" si="14"/>
        <v>Yes</v>
      </c>
    </row>
    <row r="113" spans="1:12" x14ac:dyDescent="0.2">
      <c r="A113" s="45" t="s">
        <v>622</v>
      </c>
      <c r="B113" s="34" t="s">
        <v>217</v>
      </c>
      <c r="C113" s="35">
        <v>765832</v>
      </c>
      <c r="D113" s="43" t="str">
        <f t="shared" si="11"/>
        <v>N/A</v>
      </c>
      <c r="E113" s="35">
        <v>808304</v>
      </c>
      <c r="F113" s="43" t="str">
        <f t="shared" si="12"/>
        <v>N/A</v>
      </c>
      <c r="G113" s="35">
        <v>828959</v>
      </c>
      <c r="H113" s="43" t="str">
        <f t="shared" si="13"/>
        <v>N/A</v>
      </c>
      <c r="I113" s="12">
        <v>5.5460000000000003</v>
      </c>
      <c r="J113" s="12">
        <v>2.5550000000000002</v>
      </c>
      <c r="K113" s="44" t="s">
        <v>732</v>
      </c>
      <c r="L113" s="9" t="str">
        <f t="shared" si="14"/>
        <v>Yes</v>
      </c>
    </row>
    <row r="114" spans="1:12" x14ac:dyDescent="0.2">
      <c r="A114" s="45" t="s">
        <v>1453</v>
      </c>
      <c r="B114" s="34" t="s">
        <v>217</v>
      </c>
      <c r="C114" s="46">
        <v>1046.7814246</v>
      </c>
      <c r="D114" s="43" t="str">
        <f t="shared" si="11"/>
        <v>N/A</v>
      </c>
      <c r="E114" s="46">
        <v>1068.1275028</v>
      </c>
      <c r="F114" s="43" t="str">
        <f t="shared" si="12"/>
        <v>N/A</v>
      </c>
      <c r="G114" s="46">
        <v>1058.7873453</v>
      </c>
      <c r="H114" s="43" t="str">
        <f t="shared" si="13"/>
        <v>N/A</v>
      </c>
      <c r="I114" s="12">
        <v>2.0390000000000001</v>
      </c>
      <c r="J114" s="12">
        <v>-0.874</v>
      </c>
      <c r="K114" s="44" t="s">
        <v>732</v>
      </c>
      <c r="L114" s="9" t="str">
        <f t="shared" si="14"/>
        <v>Yes</v>
      </c>
    </row>
    <row r="115" spans="1:12" ht="25.5" x14ac:dyDescent="0.2">
      <c r="A115" s="45" t="s">
        <v>623</v>
      </c>
      <c r="B115" s="34" t="s">
        <v>217</v>
      </c>
      <c r="C115" s="46">
        <v>492939440</v>
      </c>
      <c r="D115" s="43" t="str">
        <f t="shared" si="11"/>
        <v>N/A</v>
      </c>
      <c r="E115" s="46">
        <v>526347925</v>
      </c>
      <c r="F115" s="43" t="str">
        <f t="shared" si="12"/>
        <v>N/A</v>
      </c>
      <c r="G115" s="46">
        <v>552184286</v>
      </c>
      <c r="H115" s="43" t="str">
        <f t="shared" si="13"/>
        <v>N/A</v>
      </c>
      <c r="I115" s="12">
        <v>6.7770000000000001</v>
      </c>
      <c r="J115" s="12">
        <v>4.9089999999999998</v>
      </c>
      <c r="K115" s="44" t="s">
        <v>732</v>
      </c>
      <c r="L115" s="9" t="str">
        <f t="shared" si="14"/>
        <v>Yes</v>
      </c>
    </row>
    <row r="116" spans="1:12" x14ac:dyDescent="0.2">
      <c r="A116" s="48" t="s">
        <v>624</v>
      </c>
      <c r="B116" s="35" t="s">
        <v>217</v>
      </c>
      <c r="C116" s="35">
        <v>506289</v>
      </c>
      <c r="D116" s="43" t="str">
        <f t="shared" si="11"/>
        <v>N/A</v>
      </c>
      <c r="E116" s="35">
        <v>554149</v>
      </c>
      <c r="F116" s="43" t="str">
        <f t="shared" si="12"/>
        <v>N/A</v>
      </c>
      <c r="G116" s="35">
        <v>568390</v>
      </c>
      <c r="H116" s="43" t="str">
        <f t="shared" si="13"/>
        <v>N/A</v>
      </c>
      <c r="I116" s="12">
        <v>9.4529999999999994</v>
      </c>
      <c r="J116" s="12">
        <v>2.57</v>
      </c>
      <c r="K116" s="49" t="s">
        <v>732</v>
      </c>
      <c r="L116" s="9" t="str">
        <f t="shared" si="14"/>
        <v>Yes</v>
      </c>
    </row>
    <row r="117" spans="1:12" ht="25.5" x14ac:dyDescent="0.2">
      <c r="A117" s="45" t="s">
        <v>1454</v>
      </c>
      <c r="B117" s="34" t="s">
        <v>217</v>
      </c>
      <c r="C117" s="46">
        <v>973.63253004000001</v>
      </c>
      <c r="D117" s="43" t="str">
        <f t="shared" si="11"/>
        <v>N/A</v>
      </c>
      <c r="E117" s="46">
        <v>949.83104724999998</v>
      </c>
      <c r="F117" s="43" t="str">
        <f t="shared" si="12"/>
        <v>N/A</v>
      </c>
      <c r="G117" s="46">
        <v>971.48839000999999</v>
      </c>
      <c r="H117" s="43" t="str">
        <f t="shared" si="13"/>
        <v>N/A</v>
      </c>
      <c r="I117" s="12">
        <v>-2.44</v>
      </c>
      <c r="J117" s="12">
        <v>2.2799999999999998</v>
      </c>
      <c r="K117" s="44" t="s">
        <v>732</v>
      </c>
      <c r="L117" s="9" t="str">
        <f t="shared" si="14"/>
        <v>Yes</v>
      </c>
    </row>
    <row r="118" spans="1:12" ht="25.5" x14ac:dyDescent="0.2">
      <c r="A118" s="45" t="s">
        <v>625</v>
      </c>
      <c r="B118" s="34" t="s">
        <v>217</v>
      </c>
      <c r="C118" s="46">
        <v>57319440</v>
      </c>
      <c r="D118" s="43" t="str">
        <f t="shared" si="11"/>
        <v>N/A</v>
      </c>
      <c r="E118" s="46">
        <v>60404663</v>
      </c>
      <c r="F118" s="43" t="str">
        <f t="shared" si="12"/>
        <v>N/A</v>
      </c>
      <c r="G118" s="46">
        <v>60606605</v>
      </c>
      <c r="H118" s="43" t="str">
        <f t="shared" si="13"/>
        <v>N/A</v>
      </c>
      <c r="I118" s="12">
        <v>5.383</v>
      </c>
      <c r="J118" s="12">
        <v>0.33429999999999999</v>
      </c>
      <c r="K118" s="44" t="s">
        <v>732</v>
      </c>
      <c r="L118" s="9" t="str">
        <f t="shared" si="14"/>
        <v>Yes</v>
      </c>
    </row>
    <row r="119" spans="1:12" x14ac:dyDescent="0.2">
      <c r="A119" s="45" t="s">
        <v>626</v>
      </c>
      <c r="B119" s="34" t="s">
        <v>217</v>
      </c>
      <c r="C119" s="35">
        <v>101623</v>
      </c>
      <c r="D119" s="43" t="str">
        <f t="shared" si="11"/>
        <v>N/A</v>
      </c>
      <c r="E119" s="35">
        <v>107007</v>
      </c>
      <c r="F119" s="43" t="str">
        <f t="shared" si="12"/>
        <v>N/A</v>
      </c>
      <c r="G119" s="35">
        <v>114770</v>
      </c>
      <c r="H119" s="43" t="str">
        <f t="shared" si="13"/>
        <v>N/A</v>
      </c>
      <c r="I119" s="12">
        <v>5.298</v>
      </c>
      <c r="J119" s="12">
        <v>7.2549999999999999</v>
      </c>
      <c r="K119" s="44" t="s">
        <v>732</v>
      </c>
      <c r="L119" s="9" t="str">
        <f t="shared" si="14"/>
        <v>Yes</v>
      </c>
    </row>
    <row r="120" spans="1:12" ht="25.5" x14ac:dyDescent="0.2">
      <c r="A120" s="45" t="s">
        <v>1455</v>
      </c>
      <c r="B120" s="34" t="s">
        <v>217</v>
      </c>
      <c r="C120" s="46">
        <v>564.04003031000002</v>
      </c>
      <c r="D120" s="43" t="str">
        <f t="shared" si="11"/>
        <v>N/A</v>
      </c>
      <c r="E120" s="46">
        <v>564.49263131999999</v>
      </c>
      <c r="F120" s="43" t="str">
        <f t="shared" si="12"/>
        <v>N/A</v>
      </c>
      <c r="G120" s="46">
        <v>528.07009672000004</v>
      </c>
      <c r="H120" s="43" t="str">
        <f t="shared" si="13"/>
        <v>N/A</v>
      </c>
      <c r="I120" s="12">
        <v>8.0199999999999994E-2</v>
      </c>
      <c r="J120" s="12">
        <v>-6.45</v>
      </c>
      <c r="K120" s="44" t="s">
        <v>732</v>
      </c>
      <c r="L120" s="9" t="str">
        <f t="shared" si="14"/>
        <v>Yes</v>
      </c>
    </row>
    <row r="121" spans="1:12" ht="25.5" x14ac:dyDescent="0.2">
      <c r="A121" s="45" t="s">
        <v>627</v>
      </c>
      <c r="B121" s="34" t="s">
        <v>217</v>
      </c>
      <c r="C121" s="46">
        <v>233774080</v>
      </c>
      <c r="D121" s="43" t="str">
        <f t="shared" si="11"/>
        <v>N/A</v>
      </c>
      <c r="E121" s="46">
        <v>252552555</v>
      </c>
      <c r="F121" s="43" t="str">
        <f t="shared" si="12"/>
        <v>N/A</v>
      </c>
      <c r="G121" s="46">
        <v>229419854</v>
      </c>
      <c r="H121" s="43" t="str">
        <f t="shared" si="13"/>
        <v>N/A</v>
      </c>
      <c r="I121" s="12">
        <v>8.0329999999999995</v>
      </c>
      <c r="J121" s="12">
        <v>-9.16</v>
      </c>
      <c r="K121" s="44" t="s">
        <v>732</v>
      </c>
      <c r="L121" s="9" t="str">
        <f t="shared" si="14"/>
        <v>Yes</v>
      </c>
    </row>
    <row r="122" spans="1:12" x14ac:dyDescent="0.2">
      <c r="A122" s="45" t="s">
        <v>628</v>
      </c>
      <c r="B122" s="34" t="s">
        <v>217</v>
      </c>
      <c r="C122" s="35">
        <v>14833</v>
      </c>
      <c r="D122" s="43" t="str">
        <f t="shared" si="11"/>
        <v>N/A</v>
      </c>
      <c r="E122" s="35">
        <v>17111</v>
      </c>
      <c r="F122" s="43" t="str">
        <f t="shared" si="12"/>
        <v>N/A</v>
      </c>
      <c r="G122" s="35">
        <v>19885</v>
      </c>
      <c r="H122" s="43" t="str">
        <f t="shared" si="13"/>
        <v>N/A</v>
      </c>
      <c r="I122" s="12">
        <v>15.36</v>
      </c>
      <c r="J122" s="12">
        <v>16.21</v>
      </c>
      <c r="K122" s="44" t="s">
        <v>732</v>
      </c>
      <c r="L122" s="9" t="str">
        <f t="shared" si="14"/>
        <v>Yes</v>
      </c>
    </row>
    <row r="123" spans="1:12" ht="25.5" x14ac:dyDescent="0.2">
      <c r="A123" s="45" t="s">
        <v>1456</v>
      </c>
      <c r="B123" s="34" t="s">
        <v>217</v>
      </c>
      <c r="C123" s="46">
        <v>15760.404503</v>
      </c>
      <c r="D123" s="43" t="str">
        <f t="shared" si="11"/>
        <v>N/A</v>
      </c>
      <c r="E123" s="46">
        <v>14759.660744999999</v>
      </c>
      <c r="F123" s="43" t="str">
        <f t="shared" si="12"/>
        <v>N/A</v>
      </c>
      <c r="G123" s="46">
        <v>11537.332361000001</v>
      </c>
      <c r="H123" s="43" t="str">
        <f t="shared" si="13"/>
        <v>N/A</v>
      </c>
      <c r="I123" s="12">
        <v>-6.35</v>
      </c>
      <c r="J123" s="12">
        <v>-21.8</v>
      </c>
      <c r="K123" s="44" t="s">
        <v>732</v>
      </c>
      <c r="L123" s="9" t="str">
        <f t="shared" si="14"/>
        <v>Yes</v>
      </c>
    </row>
    <row r="124" spans="1:12" ht="25.5" x14ac:dyDescent="0.2">
      <c r="A124" s="45" t="s">
        <v>629</v>
      </c>
      <c r="B124" s="34" t="s">
        <v>217</v>
      </c>
      <c r="C124" s="46">
        <v>21166625</v>
      </c>
      <c r="D124" s="43" t="str">
        <f t="shared" si="11"/>
        <v>N/A</v>
      </c>
      <c r="E124" s="46">
        <v>22183480</v>
      </c>
      <c r="F124" s="43" t="str">
        <f t="shared" si="12"/>
        <v>N/A</v>
      </c>
      <c r="G124" s="46">
        <v>23233674</v>
      </c>
      <c r="H124" s="43" t="str">
        <f t="shared" si="13"/>
        <v>N/A</v>
      </c>
      <c r="I124" s="12">
        <v>4.8040000000000003</v>
      </c>
      <c r="J124" s="12">
        <v>4.734</v>
      </c>
      <c r="K124" s="44" t="s">
        <v>732</v>
      </c>
      <c r="L124" s="9" t="str">
        <f t="shared" si="14"/>
        <v>Yes</v>
      </c>
    </row>
    <row r="125" spans="1:12" ht="25.5" x14ac:dyDescent="0.2">
      <c r="A125" s="45" t="s">
        <v>630</v>
      </c>
      <c r="B125" s="34" t="s">
        <v>217</v>
      </c>
      <c r="C125" s="35">
        <v>15572</v>
      </c>
      <c r="D125" s="43" t="str">
        <f t="shared" si="11"/>
        <v>N/A</v>
      </c>
      <c r="E125" s="35">
        <v>17123</v>
      </c>
      <c r="F125" s="43" t="str">
        <f t="shared" si="12"/>
        <v>N/A</v>
      </c>
      <c r="G125" s="35">
        <v>18739</v>
      </c>
      <c r="H125" s="43" t="str">
        <f t="shared" si="13"/>
        <v>N/A</v>
      </c>
      <c r="I125" s="12">
        <v>9.9600000000000009</v>
      </c>
      <c r="J125" s="12">
        <v>9.4380000000000006</v>
      </c>
      <c r="K125" s="44" t="s">
        <v>732</v>
      </c>
      <c r="L125" s="9" t="str">
        <f t="shared" si="14"/>
        <v>Yes</v>
      </c>
    </row>
    <row r="126" spans="1:12" ht="25.5" x14ac:dyDescent="0.2">
      <c r="A126" s="45" t="s">
        <v>1457</v>
      </c>
      <c r="B126" s="34" t="s">
        <v>217</v>
      </c>
      <c r="C126" s="46">
        <v>1359.2746595999999</v>
      </c>
      <c r="D126" s="43" t="str">
        <f t="shared" si="11"/>
        <v>N/A</v>
      </c>
      <c r="E126" s="46">
        <v>1295.5369969999999</v>
      </c>
      <c r="F126" s="43" t="str">
        <f t="shared" si="12"/>
        <v>N/A</v>
      </c>
      <c r="G126" s="46">
        <v>1239.8566625999999</v>
      </c>
      <c r="H126" s="43" t="str">
        <f t="shared" si="13"/>
        <v>N/A</v>
      </c>
      <c r="I126" s="12">
        <v>-4.6900000000000004</v>
      </c>
      <c r="J126" s="12">
        <v>-4.3</v>
      </c>
      <c r="K126" s="44" t="s">
        <v>732</v>
      </c>
      <c r="L126" s="9" t="str">
        <f t="shared" si="14"/>
        <v>Yes</v>
      </c>
    </row>
    <row r="127" spans="1:12" ht="25.5" x14ac:dyDescent="0.2">
      <c r="A127" s="45" t="s">
        <v>631</v>
      </c>
      <c r="B127" s="34" t="s">
        <v>217</v>
      </c>
      <c r="C127" s="46">
        <v>2683543</v>
      </c>
      <c r="D127" s="43" t="str">
        <f t="shared" si="11"/>
        <v>N/A</v>
      </c>
      <c r="E127" s="46">
        <v>2831111</v>
      </c>
      <c r="F127" s="43" t="str">
        <f t="shared" si="12"/>
        <v>N/A</v>
      </c>
      <c r="G127" s="46">
        <v>2887605</v>
      </c>
      <c r="H127" s="43" t="str">
        <f t="shared" si="13"/>
        <v>N/A</v>
      </c>
      <c r="I127" s="12">
        <v>5.4989999999999997</v>
      </c>
      <c r="J127" s="12">
        <v>1.9950000000000001</v>
      </c>
      <c r="K127" s="44" t="s">
        <v>732</v>
      </c>
      <c r="L127" s="9" t="str">
        <f t="shared" si="14"/>
        <v>Yes</v>
      </c>
    </row>
    <row r="128" spans="1:12" x14ac:dyDescent="0.2">
      <c r="A128" s="45" t="s">
        <v>632</v>
      </c>
      <c r="B128" s="34" t="s">
        <v>217</v>
      </c>
      <c r="C128" s="35">
        <v>5234</v>
      </c>
      <c r="D128" s="43" t="str">
        <f t="shared" si="11"/>
        <v>N/A</v>
      </c>
      <c r="E128" s="35">
        <v>5408</v>
      </c>
      <c r="F128" s="43" t="str">
        <f t="shared" si="12"/>
        <v>N/A</v>
      </c>
      <c r="G128" s="35">
        <v>5913</v>
      </c>
      <c r="H128" s="43" t="str">
        <f t="shared" si="13"/>
        <v>N/A</v>
      </c>
      <c r="I128" s="12">
        <v>3.3239999999999998</v>
      </c>
      <c r="J128" s="12">
        <v>9.3379999999999992</v>
      </c>
      <c r="K128" s="44" t="s">
        <v>732</v>
      </c>
      <c r="L128" s="9" t="str">
        <f t="shared" si="14"/>
        <v>Yes</v>
      </c>
    </row>
    <row r="129" spans="1:12" ht="25.5" x14ac:dyDescent="0.2">
      <c r="A129" s="45" t="s">
        <v>1458</v>
      </c>
      <c r="B129" s="34" t="s">
        <v>217</v>
      </c>
      <c r="C129" s="46">
        <v>512.71360335999998</v>
      </c>
      <c r="D129" s="43" t="str">
        <f t="shared" si="11"/>
        <v>N/A</v>
      </c>
      <c r="E129" s="46">
        <v>523.50425296000003</v>
      </c>
      <c r="F129" s="43" t="str">
        <f t="shared" si="12"/>
        <v>N/A</v>
      </c>
      <c r="G129" s="46">
        <v>488.34855403</v>
      </c>
      <c r="H129" s="43" t="str">
        <f t="shared" si="13"/>
        <v>N/A</v>
      </c>
      <c r="I129" s="12">
        <v>2.105</v>
      </c>
      <c r="J129" s="12">
        <v>-6.72</v>
      </c>
      <c r="K129" s="44" t="s">
        <v>732</v>
      </c>
      <c r="L129" s="9" t="str">
        <f t="shared" si="14"/>
        <v>Yes</v>
      </c>
    </row>
    <row r="130" spans="1:12" ht="25.5" x14ac:dyDescent="0.2">
      <c r="A130" s="45" t="s">
        <v>633</v>
      </c>
      <c r="B130" s="34" t="s">
        <v>217</v>
      </c>
      <c r="C130" s="46">
        <v>17050733</v>
      </c>
      <c r="D130" s="43" t="str">
        <f t="shared" si="11"/>
        <v>N/A</v>
      </c>
      <c r="E130" s="46">
        <v>20868102</v>
      </c>
      <c r="F130" s="43" t="str">
        <f t="shared" si="12"/>
        <v>N/A</v>
      </c>
      <c r="G130" s="46">
        <v>21660783</v>
      </c>
      <c r="H130" s="43" t="str">
        <f t="shared" si="13"/>
        <v>N/A</v>
      </c>
      <c r="I130" s="12">
        <v>22.39</v>
      </c>
      <c r="J130" s="12">
        <v>3.7989999999999999</v>
      </c>
      <c r="K130" s="44" t="s">
        <v>732</v>
      </c>
      <c r="L130" s="9" t="str">
        <f t="shared" si="14"/>
        <v>Yes</v>
      </c>
    </row>
    <row r="131" spans="1:12" x14ac:dyDescent="0.2">
      <c r="A131" s="45" t="s">
        <v>634</v>
      </c>
      <c r="B131" s="34" t="s">
        <v>217</v>
      </c>
      <c r="C131" s="35">
        <v>72030</v>
      </c>
      <c r="D131" s="43" t="str">
        <f t="shared" si="11"/>
        <v>N/A</v>
      </c>
      <c r="E131" s="35">
        <v>76214</v>
      </c>
      <c r="F131" s="43" t="str">
        <f t="shared" si="12"/>
        <v>N/A</v>
      </c>
      <c r="G131" s="35">
        <v>71905</v>
      </c>
      <c r="H131" s="43" t="str">
        <f t="shared" si="13"/>
        <v>N/A</v>
      </c>
      <c r="I131" s="12">
        <v>5.8090000000000002</v>
      </c>
      <c r="J131" s="12">
        <v>-5.65</v>
      </c>
      <c r="K131" s="44" t="s">
        <v>732</v>
      </c>
      <c r="L131" s="9" t="str">
        <f t="shared" si="14"/>
        <v>Yes</v>
      </c>
    </row>
    <row r="132" spans="1:12" ht="25.5" x14ac:dyDescent="0.2">
      <c r="A132" s="45" t="s">
        <v>1459</v>
      </c>
      <c r="B132" s="34" t="s">
        <v>217</v>
      </c>
      <c r="C132" s="46">
        <v>236.71710397999999</v>
      </c>
      <c r="D132" s="43" t="str">
        <f t="shared" si="11"/>
        <v>N/A</v>
      </c>
      <c r="E132" s="46">
        <v>273.80930013</v>
      </c>
      <c r="F132" s="43" t="str">
        <f t="shared" si="12"/>
        <v>N/A</v>
      </c>
      <c r="G132" s="46">
        <v>301.24167999000002</v>
      </c>
      <c r="H132" s="43" t="str">
        <f t="shared" si="13"/>
        <v>N/A</v>
      </c>
      <c r="I132" s="12">
        <v>15.67</v>
      </c>
      <c r="J132" s="12">
        <v>10.02</v>
      </c>
      <c r="K132" s="44" t="s">
        <v>732</v>
      </c>
      <c r="L132" s="9" t="str">
        <f t="shared" si="14"/>
        <v>Yes</v>
      </c>
    </row>
    <row r="133" spans="1:12" ht="25.5" x14ac:dyDescent="0.2">
      <c r="A133" s="45" t="s">
        <v>635</v>
      </c>
      <c r="B133" s="34" t="s">
        <v>217</v>
      </c>
      <c r="C133" s="46">
        <v>49848516</v>
      </c>
      <c r="D133" s="43" t="str">
        <f t="shared" si="11"/>
        <v>N/A</v>
      </c>
      <c r="E133" s="46">
        <v>57969878</v>
      </c>
      <c r="F133" s="43" t="str">
        <f t="shared" si="12"/>
        <v>N/A</v>
      </c>
      <c r="G133" s="46">
        <v>58665379</v>
      </c>
      <c r="H133" s="43" t="str">
        <f t="shared" si="13"/>
        <v>N/A</v>
      </c>
      <c r="I133" s="12">
        <v>16.29</v>
      </c>
      <c r="J133" s="12">
        <v>1.2</v>
      </c>
      <c r="K133" s="44" t="s">
        <v>732</v>
      </c>
      <c r="L133" s="9" t="str">
        <f t="shared" si="14"/>
        <v>Yes</v>
      </c>
    </row>
    <row r="134" spans="1:12" x14ac:dyDescent="0.2">
      <c r="A134" s="45" t="s">
        <v>636</v>
      </c>
      <c r="B134" s="34" t="s">
        <v>217</v>
      </c>
      <c r="C134" s="35">
        <v>5015</v>
      </c>
      <c r="D134" s="43" t="str">
        <f t="shared" si="11"/>
        <v>N/A</v>
      </c>
      <c r="E134" s="35">
        <v>5017</v>
      </c>
      <c r="F134" s="43" t="str">
        <f t="shared" si="12"/>
        <v>N/A</v>
      </c>
      <c r="G134" s="35">
        <v>5313</v>
      </c>
      <c r="H134" s="43" t="str">
        <f t="shared" si="13"/>
        <v>N/A</v>
      </c>
      <c r="I134" s="12">
        <v>3.9899999999999998E-2</v>
      </c>
      <c r="J134" s="12">
        <v>5.9</v>
      </c>
      <c r="K134" s="44" t="s">
        <v>732</v>
      </c>
      <c r="L134" s="9" t="str">
        <f t="shared" si="14"/>
        <v>Yes</v>
      </c>
    </row>
    <row r="135" spans="1:12" x14ac:dyDescent="0.2">
      <c r="A135" s="45" t="s">
        <v>1460</v>
      </c>
      <c r="B135" s="34" t="s">
        <v>217</v>
      </c>
      <c r="C135" s="46">
        <v>9939.8835493999995</v>
      </c>
      <c r="D135" s="43" t="str">
        <f t="shared" si="11"/>
        <v>N/A</v>
      </c>
      <c r="E135" s="46">
        <v>11554.689655</v>
      </c>
      <c r="F135" s="43" t="str">
        <f t="shared" si="12"/>
        <v>N/A</v>
      </c>
      <c r="G135" s="46">
        <v>11041.855637000001</v>
      </c>
      <c r="H135" s="43" t="str">
        <f t="shared" si="13"/>
        <v>N/A</v>
      </c>
      <c r="I135" s="12">
        <v>16.25</v>
      </c>
      <c r="J135" s="12">
        <v>-4.4400000000000004</v>
      </c>
      <c r="K135" s="44" t="s">
        <v>732</v>
      </c>
      <c r="L135" s="9" t="str">
        <f t="shared" si="14"/>
        <v>Yes</v>
      </c>
    </row>
    <row r="136" spans="1:12" ht="25.5" x14ac:dyDescent="0.2">
      <c r="A136" s="45" t="s">
        <v>637</v>
      </c>
      <c r="B136" s="34" t="s">
        <v>217</v>
      </c>
      <c r="C136" s="46">
        <v>15491632</v>
      </c>
      <c r="D136" s="43" t="str">
        <f t="shared" si="11"/>
        <v>N/A</v>
      </c>
      <c r="E136" s="46">
        <v>18407645</v>
      </c>
      <c r="F136" s="43" t="str">
        <f t="shared" si="12"/>
        <v>N/A</v>
      </c>
      <c r="G136" s="46">
        <v>20702974</v>
      </c>
      <c r="H136" s="43" t="str">
        <f t="shared" si="13"/>
        <v>N/A</v>
      </c>
      <c r="I136" s="12">
        <v>18.82</v>
      </c>
      <c r="J136" s="12">
        <v>12.47</v>
      </c>
      <c r="K136" s="44" t="s">
        <v>732</v>
      </c>
      <c r="L136" s="9" t="str">
        <f>IF(J136="Div by 0", "N/A", IF(OR(J136="N/A",K136="N/A"),"N/A", IF(J136&gt;VALUE(MID(K136,1,2)), "No", IF(J136&lt;-1*VALUE(MID(K136,1,2)), "No", "Yes"))))</f>
        <v>Yes</v>
      </c>
    </row>
    <row r="137" spans="1:12" x14ac:dyDescent="0.2">
      <c r="A137" s="45" t="s">
        <v>638</v>
      </c>
      <c r="B137" s="34" t="s">
        <v>217</v>
      </c>
      <c r="C137" s="35">
        <v>140844</v>
      </c>
      <c r="D137" s="43" t="str">
        <f t="shared" si="11"/>
        <v>N/A</v>
      </c>
      <c r="E137" s="35">
        <v>164859</v>
      </c>
      <c r="F137" s="43" t="str">
        <f t="shared" si="12"/>
        <v>N/A</v>
      </c>
      <c r="G137" s="35">
        <v>188935</v>
      </c>
      <c r="H137" s="43" t="str">
        <f t="shared" si="13"/>
        <v>N/A</v>
      </c>
      <c r="I137" s="12">
        <v>17.05</v>
      </c>
      <c r="J137" s="12">
        <v>14.6</v>
      </c>
      <c r="K137" s="44" t="s">
        <v>732</v>
      </c>
      <c r="L137" s="9" t="str">
        <f t="shared" ref="L137:L141" si="15">IF(J137="Div by 0", "N/A", IF(OR(J137="N/A",K137="N/A"),"N/A", IF(J137&gt;VALUE(MID(K137,1,2)), "No", IF(J137&lt;-1*VALUE(MID(K137,1,2)), "No", "Yes"))))</f>
        <v>Yes</v>
      </c>
    </row>
    <row r="138" spans="1:12" ht="25.5" x14ac:dyDescent="0.2">
      <c r="A138" s="45" t="s">
        <v>1461</v>
      </c>
      <c r="B138" s="34" t="s">
        <v>217</v>
      </c>
      <c r="C138" s="46">
        <v>109.99142313</v>
      </c>
      <c r="D138" s="43" t="str">
        <f t="shared" si="11"/>
        <v>N/A</v>
      </c>
      <c r="E138" s="46">
        <v>111.65690075000001</v>
      </c>
      <c r="F138" s="43" t="str">
        <f t="shared" si="12"/>
        <v>N/A</v>
      </c>
      <c r="G138" s="46">
        <v>109.57723025999999</v>
      </c>
      <c r="H138" s="43" t="str">
        <f t="shared" si="13"/>
        <v>N/A</v>
      </c>
      <c r="I138" s="12">
        <v>1.514</v>
      </c>
      <c r="J138" s="12">
        <v>-1.86</v>
      </c>
      <c r="K138" s="44" t="s">
        <v>732</v>
      </c>
      <c r="L138" s="9" t="str">
        <f t="shared" si="15"/>
        <v>Yes</v>
      </c>
    </row>
    <row r="139" spans="1:12" ht="25.5" x14ac:dyDescent="0.2">
      <c r="A139" s="45" t="s">
        <v>639</v>
      </c>
      <c r="B139" s="34" t="s">
        <v>217</v>
      </c>
      <c r="C139" s="46">
        <v>0</v>
      </c>
      <c r="D139" s="43" t="str">
        <f t="shared" si="11"/>
        <v>N/A</v>
      </c>
      <c r="E139" s="46">
        <v>0</v>
      </c>
      <c r="F139" s="43" t="str">
        <f t="shared" si="12"/>
        <v>N/A</v>
      </c>
      <c r="G139" s="46">
        <v>0</v>
      </c>
      <c r="H139" s="43" t="str">
        <f t="shared" si="13"/>
        <v>N/A</v>
      </c>
      <c r="I139" s="12" t="s">
        <v>1743</v>
      </c>
      <c r="J139" s="12" t="s">
        <v>1743</v>
      </c>
      <c r="K139" s="44" t="s">
        <v>732</v>
      </c>
      <c r="L139" s="9" t="str">
        <f t="shared" si="15"/>
        <v>N/A</v>
      </c>
    </row>
    <row r="140" spans="1:12" x14ac:dyDescent="0.2">
      <c r="A140" s="45" t="s">
        <v>640</v>
      </c>
      <c r="B140" s="34" t="s">
        <v>217</v>
      </c>
      <c r="C140" s="35">
        <v>0</v>
      </c>
      <c r="D140" s="43" t="str">
        <f t="shared" si="11"/>
        <v>N/A</v>
      </c>
      <c r="E140" s="35">
        <v>0</v>
      </c>
      <c r="F140" s="43" t="str">
        <f t="shared" si="12"/>
        <v>N/A</v>
      </c>
      <c r="G140" s="35">
        <v>0</v>
      </c>
      <c r="H140" s="43" t="str">
        <f t="shared" si="13"/>
        <v>N/A</v>
      </c>
      <c r="I140" s="12" t="s">
        <v>1743</v>
      </c>
      <c r="J140" s="12" t="s">
        <v>1743</v>
      </c>
      <c r="K140" s="44" t="s">
        <v>732</v>
      </c>
      <c r="L140" s="9" t="str">
        <f t="shared" si="15"/>
        <v>N/A</v>
      </c>
    </row>
    <row r="141" spans="1:12" ht="25.5" x14ac:dyDescent="0.2">
      <c r="A141" s="45" t="s">
        <v>1462</v>
      </c>
      <c r="B141" s="34" t="s">
        <v>217</v>
      </c>
      <c r="C141" s="46" t="s">
        <v>1743</v>
      </c>
      <c r="D141" s="43" t="str">
        <f t="shared" si="11"/>
        <v>N/A</v>
      </c>
      <c r="E141" s="46" t="s">
        <v>1743</v>
      </c>
      <c r="F141" s="43" t="str">
        <f t="shared" si="12"/>
        <v>N/A</v>
      </c>
      <c r="G141" s="46" t="s">
        <v>1743</v>
      </c>
      <c r="H141" s="43" t="str">
        <f t="shared" si="13"/>
        <v>N/A</v>
      </c>
      <c r="I141" s="12" t="s">
        <v>1743</v>
      </c>
      <c r="J141" s="12" t="s">
        <v>1743</v>
      </c>
      <c r="K141" s="44" t="s">
        <v>732</v>
      </c>
      <c r="L141" s="9" t="str">
        <f t="shared" si="15"/>
        <v>N/A</v>
      </c>
    </row>
    <row r="142" spans="1:12" ht="25.5" x14ac:dyDescent="0.2">
      <c r="A142" s="45" t="s">
        <v>641</v>
      </c>
      <c r="B142" s="34" t="s">
        <v>217</v>
      </c>
      <c r="C142" s="46">
        <v>81382520</v>
      </c>
      <c r="D142" s="43" t="str">
        <f t="shared" si="11"/>
        <v>N/A</v>
      </c>
      <c r="E142" s="46">
        <v>89958817</v>
      </c>
      <c r="F142" s="43" t="str">
        <f t="shared" si="12"/>
        <v>N/A</v>
      </c>
      <c r="G142" s="46">
        <v>95592283</v>
      </c>
      <c r="H142" s="43" t="str">
        <f t="shared" si="13"/>
        <v>N/A</v>
      </c>
      <c r="I142" s="12">
        <v>10.54</v>
      </c>
      <c r="J142" s="12">
        <v>6.2619999999999996</v>
      </c>
      <c r="K142" s="44" t="s">
        <v>732</v>
      </c>
      <c r="L142" s="9" t="str">
        <f t="shared" ref="L142:L153" si="16">IF(J142="Div by 0", "N/A", IF(K142="N/A","N/A", IF(J142&gt;VALUE(MID(K142,1,2)), "No", IF(J142&lt;-1*VALUE(MID(K142,1,2)), "No", "Yes"))))</f>
        <v>Yes</v>
      </c>
    </row>
    <row r="143" spans="1:12" ht="25.5" x14ac:dyDescent="0.2">
      <c r="A143" s="45" t="s">
        <v>642</v>
      </c>
      <c r="B143" s="34" t="s">
        <v>217</v>
      </c>
      <c r="C143" s="35">
        <v>302999</v>
      </c>
      <c r="D143" s="43" t="str">
        <f t="shared" si="11"/>
        <v>N/A</v>
      </c>
      <c r="E143" s="35">
        <v>325247</v>
      </c>
      <c r="F143" s="43" t="str">
        <f t="shared" si="12"/>
        <v>N/A</v>
      </c>
      <c r="G143" s="35">
        <v>338763</v>
      </c>
      <c r="H143" s="43" t="str">
        <f t="shared" si="13"/>
        <v>N/A</v>
      </c>
      <c r="I143" s="12">
        <v>7.343</v>
      </c>
      <c r="J143" s="12">
        <v>4.1559999999999997</v>
      </c>
      <c r="K143" s="44" t="s">
        <v>732</v>
      </c>
      <c r="L143" s="9" t="str">
        <f t="shared" si="16"/>
        <v>Yes</v>
      </c>
    </row>
    <row r="144" spans="1:12" ht="25.5" x14ac:dyDescent="0.2">
      <c r="A144" s="45" t="s">
        <v>1463</v>
      </c>
      <c r="B144" s="34" t="s">
        <v>217</v>
      </c>
      <c r="C144" s="46">
        <v>268.59006134999998</v>
      </c>
      <c r="D144" s="43" t="str">
        <f t="shared" si="11"/>
        <v>N/A</v>
      </c>
      <c r="E144" s="46">
        <v>276.58615451999998</v>
      </c>
      <c r="F144" s="43" t="str">
        <f t="shared" si="12"/>
        <v>N/A</v>
      </c>
      <c r="G144" s="46">
        <v>282.18041226000003</v>
      </c>
      <c r="H144" s="43" t="str">
        <f t="shared" si="13"/>
        <v>N/A</v>
      </c>
      <c r="I144" s="12">
        <v>2.9769999999999999</v>
      </c>
      <c r="J144" s="12">
        <v>2.0230000000000001</v>
      </c>
      <c r="K144" s="44" t="s">
        <v>732</v>
      </c>
      <c r="L144" s="9" t="str">
        <f t="shared" si="16"/>
        <v>Yes</v>
      </c>
    </row>
    <row r="145" spans="1:12" ht="25.5" x14ac:dyDescent="0.2">
      <c r="A145" s="45" t="s">
        <v>643</v>
      </c>
      <c r="B145" s="34" t="s">
        <v>217</v>
      </c>
      <c r="C145" s="46">
        <v>0</v>
      </c>
      <c r="D145" s="43" t="str">
        <f t="shared" ref="D145:D153" si="17">IF($B145="N/A","N/A",IF(C145&gt;10,"No",IF(C145&lt;-10,"No","Yes")))</f>
        <v>N/A</v>
      </c>
      <c r="E145" s="46">
        <v>0</v>
      </c>
      <c r="F145" s="43" t="str">
        <f t="shared" ref="F145:F153" si="18">IF($B145="N/A","N/A",IF(E145&gt;10,"No",IF(E145&lt;-10,"No","Yes")))</f>
        <v>N/A</v>
      </c>
      <c r="G145" s="46">
        <v>0</v>
      </c>
      <c r="H145" s="43" t="str">
        <f t="shared" ref="H145:H153" si="19">IF($B145="N/A","N/A",IF(G145&gt;10,"No",IF(G145&lt;-10,"No","Yes")))</f>
        <v>N/A</v>
      </c>
      <c r="I145" s="12" t="s">
        <v>1743</v>
      </c>
      <c r="J145" s="12" t="s">
        <v>1743</v>
      </c>
      <c r="K145" s="44" t="s">
        <v>732</v>
      </c>
      <c r="L145" s="9" t="str">
        <f t="shared" si="16"/>
        <v>N/A</v>
      </c>
    </row>
    <row r="146" spans="1:12" x14ac:dyDescent="0.2">
      <c r="A146" s="45" t="s">
        <v>644</v>
      </c>
      <c r="B146" s="34" t="s">
        <v>217</v>
      </c>
      <c r="C146" s="35">
        <v>0</v>
      </c>
      <c r="D146" s="43" t="str">
        <f t="shared" si="17"/>
        <v>N/A</v>
      </c>
      <c r="E146" s="35">
        <v>0</v>
      </c>
      <c r="F146" s="43" t="str">
        <f t="shared" si="18"/>
        <v>N/A</v>
      </c>
      <c r="G146" s="35">
        <v>0</v>
      </c>
      <c r="H146" s="43" t="str">
        <f t="shared" si="19"/>
        <v>N/A</v>
      </c>
      <c r="I146" s="12" t="s">
        <v>1743</v>
      </c>
      <c r="J146" s="12" t="s">
        <v>1743</v>
      </c>
      <c r="K146" s="44" t="s">
        <v>732</v>
      </c>
      <c r="L146" s="9" t="str">
        <f t="shared" si="16"/>
        <v>N/A</v>
      </c>
    </row>
    <row r="147" spans="1:12" ht="25.5" x14ac:dyDescent="0.2">
      <c r="A147" s="45" t="s">
        <v>1464</v>
      </c>
      <c r="B147" s="34" t="s">
        <v>217</v>
      </c>
      <c r="C147" s="46" t="s">
        <v>1743</v>
      </c>
      <c r="D147" s="43" t="str">
        <f t="shared" si="17"/>
        <v>N/A</v>
      </c>
      <c r="E147" s="46" t="s">
        <v>1743</v>
      </c>
      <c r="F147" s="43" t="str">
        <f t="shared" si="18"/>
        <v>N/A</v>
      </c>
      <c r="G147" s="46" t="s">
        <v>1743</v>
      </c>
      <c r="H147" s="43" t="str">
        <f t="shared" si="19"/>
        <v>N/A</v>
      </c>
      <c r="I147" s="12" t="s">
        <v>1743</v>
      </c>
      <c r="J147" s="12" t="s">
        <v>1743</v>
      </c>
      <c r="K147" s="44" t="s">
        <v>732</v>
      </c>
      <c r="L147" s="9" t="str">
        <f t="shared" si="16"/>
        <v>N/A</v>
      </c>
    </row>
    <row r="148" spans="1:12" ht="25.5" x14ac:dyDescent="0.2">
      <c r="A148" s="45" t="s">
        <v>645</v>
      </c>
      <c r="B148" s="34" t="s">
        <v>217</v>
      </c>
      <c r="C148" s="46">
        <v>50082437</v>
      </c>
      <c r="D148" s="43" t="str">
        <f t="shared" si="17"/>
        <v>N/A</v>
      </c>
      <c r="E148" s="46">
        <v>65229285</v>
      </c>
      <c r="F148" s="43" t="str">
        <f t="shared" si="18"/>
        <v>N/A</v>
      </c>
      <c r="G148" s="46">
        <v>75033570</v>
      </c>
      <c r="H148" s="43" t="str">
        <f t="shared" si="19"/>
        <v>N/A</v>
      </c>
      <c r="I148" s="12">
        <v>30.24</v>
      </c>
      <c r="J148" s="12">
        <v>15.03</v>
      </c>
      <c r="K148" s="44" t="s">
        <v>732</v>
      </c>
      <c r="L148" s="9" t="str">
        <f t="shared" si="16"/>
        <v>Yes</v>
      </c>
    </row>
    <row r="149" spans="1:12" x14ac:dyDescent="0.2">
      <c r="A149" s="45" t="s">
        <v>646</v>
      </c>
      <c r="B149" s="34" t="s">
        <v>217</v>
      </c>
      <c r="C149" s="35">
        <v>77536</v>
      </c>
      <c r="D149" s="43" t="str">
        <f t="shared" si="17"/>
        <v>N/A</v>
      </c>
      <c r="E149" s="35">
        <v>86207</v>
      </c>
      <c r="F149" s="43" t="str">
        <f t="shared" si="18"/>
        <v>N/A</v>
      </c>
      <c r="G149" s="35">
        <v>50651</v>
      </c>
      <c r="H149" s="43" t="str">
        <f t="shared" si="19"/>
        <v>N/A</v>
      </c>
      <c r="I149" s="12">
        <v>11.18</v>
      </c>
      <c r="J149" s="12">
        <v>-41.2</v>
      </c>
      <c r="K149" s="44" t="s">
        <v>732</v>
      </c>
      <c r="L149" s="9" t="str">
        <f t="shared" si="16"/>
        <v>No</v>
      </c>
    </row>
    <row r="150" spans="1:12" ht="25.5" x14ac:dyDescent="0.2">
      <c r="A150" s="45" t="s">
        <v>1465</v>
      </c>
      <c r="B150" s="34" t="s">
        <v>217</v>
      </c>
      <c r="C150" s="46">
        <v>645.92495098999996</v>
      </c>
      <c r="D150" s="43" t="str">
        <f t="shared" si="17"/>
        <v>N/A</v>
      </c>
      <c r="E150" s="46">
        <v>756.65879801000006</v>
      </c>
      <c r="F150" s="43" t="str">
        <f t="shared" si="18"/>
        <v>N/A</v>
      </c>
      <c r="G150" s="46">
        <v>1481.3837831000001</v>
      </c>
      <c r="H150" s="43" t="str">
        <f t="shared" si="19"/>
        <v>N/A</v>
      </c>
      <c r="I150" s="12">
        <v>17.14</v>
      </c>
      <c r="J150" s="12">
        <v>95.78</v>
      </c>
      <c r="K150" s="44" t="s">
        <v>732</v>
      </c>
      <c r="L150" s="9" t="str">
        <f t="shared" si="16"/>
        <v>No</v>
      </c>
    </row>
    <row r="151" spans="1:12" ht="25.5" x14ac:dyDescent="0.2">
      <c r="A151" s="45" t="s">
        <v>647</v>
      </c>
      <c r="B151" s="34" t="s">
        <v>217</v>
      </c>
      <c r="C151" s="46">
        <v>0</v>
      </c>
      <c r="D151" s="43" t="str">
        <f t="shared" si="17"/>
        <v>N/A</v>
      </c>
      <c r="E151" s="46">
        <v>2879182</v>
      </c>
      <c r="F151" s="43" t="str">
        <f t="shared" si="18"/>
        <v>N/A</v>
      </c>
      <c r="G151" s="46">
        <v>2512859</v>
      </c>
      <c r="H151" s="43" t="str">
        <f t="shared" si="19"/>
        <v>N/A</v>
      </c>
      <c r="I151" s="12" t="s">
        <v>1743</v>
      </c>
      <c r="J151" s="12">
        <v>-12.7</v>
      </c>
      <c r="K151" s="44" t="s">
        <v>732</v>
      </c>
      <c r="L151" s="9" t="str">
        <f t="shared" si="16"/>
        <v>Yes</v>
      </c>
    </row>
    <row r="152" spans="1:12" x14ac:dyDescent="0.2">
      <c r="A152" s="45" t="s">
        <v>648</v>
      </c>
      <c r="B152" s="34" t="s">
        <v>217</v>
      </c>
      <c r="C152" s="35">
        <v>0</v>
      </c>
      <c r="D152" s="43" t="str">
        <f t="shared" si="17"/>
        <v>N/A</v>
      </c>
      <c r="E152" s="35">
        <v>418</v>
      </c>
      <c r="F152" s="43" t="str">
        <f t="shared" si="18"/>
        <v>N/A</v>
      </c>
      <c r="G152" s="35">
        <v>389</v>
      </c>
      <c r="H152" s="43" t="str">
        <f t="shared" si="19"/>
        <v>N/A</v>
      </c>
      <c r="I152" s="12" t="s">
        <v>1743</v>
      </c>
      <c r="J152" s="12">
        <v>-6.94</v>
      </c>
      <c r="K152" s="44" t="s">
        <v>732</v>
      </c>
      <c r="L152" s="9" t="str">
        <f t="shared" si="16"/>
        <v>Yes</v>
      </c>
    </row>
    <row r="153" spans="1:12" ht="25.5" x14ac:dyDescent="0.2">
      <c r="A153" s="45" t="s">
        <v>1466</v>
      </c>
      <c r="B153" s="34" t="s">
        <v>217</v>
      </c>
      <c r="C153" s="46" t="s">
        <v>1743</v>
      </c>
      <c r="D153" s="43" t="str">
        <f t="shared" si="17"/>
        <v>N/A</v>
      </c>
      <c r="E153" s="46">
        <v>6887.9952153000004</v>
      </c>
      <c r="F153" s="43" t="str">
        <f t="shared" si="18"/>
        <v>N/A</v>
      </c>
      <c r="G153" s="46">
        <v>6459.7917737999996</v>
      </c>
      <c r="H153" s="43" t="str">
        <f t="shared" si="19"/>
        <v>N/A</v>
      </c>
      <c r="I153" s="12" t="s">
        <v>1743</v>
      </c>
      <c r="J153" s="12">
        <v>-6.22</v>
      </c>
      <c r="K153" s="44" t="s">
        <v>732</v>
      </c>
      <c r="L153" s="9" t="str">
        <f t="shared" si="16"/>
        <v>Yes</v>
      </c>
    </row>
    <row r="154" spans="1:12" x14ac:dyDescent="0.2">
      <c r="A154" s="45" t="s">
        <v>1532</v>
      </c>
      <c r="B154" s="34" t="s">
        <v>217</v>
      </c>
      <c r="C154" s="46">
        <v>792.04360340999995</v>
      </c>
      <c r="D154" s="43" t="str">
        <f t="shared" ref="D154:D173" si="20">IF($B154="N/A","N/A",IF(C154&gt;10,"No",IF(C154&lt;-10,"No","Yes")))</f>
        <v>N/A</v>
      </c>
      <c r="E154" s="46">
        <v>807.02309372000002</v>
      </c>
      <c r="F154" s="43" t="str">
        <f t="shared" ref="F154:F173" si="21">IF($B154="N/A","N/A",IF(E154&gt;10,"No",IF(E154&lt;-10,"No","Yes")))</f>
        <v>N/A</v>
      </c>
      <c r="G154" s="46">
        <v>753.81898694999995</v>
      </c>
      <c r="H154" s="43" t="str">
        <f t="shared" ref="H154:H173" si="22">IF($B154="N/A","N/A",IF(G154&gt;10,"No",IF(G154&lt;-10,"No","Yes")))</f>
        <v>N/A</v>
      </c>
      <c r="I154" s="12">
        <v>1.891</v>
      </c>
      <c r="J154" s="12">
        <v>-6.59</v>
      </c>
      <c r="K154" s="44" t="s">
        <v>732</v>
      </c>
      <c r="L154" s="9" t="str">
        <f t="shared" ref="L154:L173" si="23">IF(J154="Div by 0", "N/A", IF(K154="N/A","N/A", IF(J154&gt;VALUE(MID(K154,1,2)), "No", IF(J154&lt;-1*VALUE(MID(K154,1,2)), "No", "Yes"))))</f>
        <v>Yes</v>
      </c>
    </row>
    <row r="155" spans="1:12" x14ac:dyDescent="0.2">
      <c r="A155" s="50" t="s">
        <v>1533</v>
      </c>
      <c r="B155" s="34" t="s">
        <v>217</v>
      </c>
      <c r="C155" s="46">
        <v>416.57794295999997</v>
      </c>
      <c r="D155" s="43" t="str">
        <f t="shared" si="20"/>
        <v>N/A</v>
      </c>
      <c r="E155" s="46">
        <v>405.76164634999998</v>
      </c>
      <c r="F155" s="43" t="str">
        <f t="shared" si="21"/>
        <v>N/A</v>
      </c>
      <c r="G155" s="46">
        <v>385.27115014999998</v>
      </c>
      <c r="H155" s="43" t="str">
        <f t="shared" si="22"/>
        <v>N/A</v>
      </c>
      <c r="I155" s="12">
        <v>-2.6</v>
      </c>
      <c r="J155" s="12">
        <v>-5.05</v>
      </c>
      <c r="K155" s="44" t="s">
        <v>732</v>
      </c>
      <c r="L155" s="9" t="str">
        <f t="shared" si="23"/>
        <v>Yes</v>
      </c>
    </row>
    <row r="156" spans="1:12" ht="25.5" x14ac:dyDescent="0.2">
      <c r="A156" s="50" t="s">
        <v>1534</v>
      </c>
      <c r="B156" s="34" t="s">
        <v>217</v>
      </c>
      <c r="C156" s="46">
        <v>2509.0568721</v>
      </c>
      <c r="D156" s="43" t="str">
        <f t="shared" si="20"/>
        <v>N/A</v>
      </c>
      <c r="E156" s="46">
        <v>2559.1037707999999</v>
      </c>
      <c r="F156" s="43" t="str">
        <f t="shared" si="21"/>
        <v>N/A</v>
      </c>
      <c r="G156" s="46">
        <v>2507.6514895999999</v>
      </c>
      <c r="H156" s="43" t="str">
        <f t="shared" si="22"/>
        <v>N/A</v>
      </c>
      <c r="I156" s="12">
        <v>1.9950000000000001</v>
      </c>
      <c r="J156" s="12">
        <v>-2.0099999999999998</v>
      </c>
      <c r="K156" s="44" t="s">
        <v>732</v>
      </c>
      <c r="L156" s="9" t="str">
        <f t="shared" si="23"/>
        <v>Yes</v>
      </c>
    </row>
    <row r="157" spans="1:12" x14ac:dyDescent="0.2">
      <c r="A157" s="50" t="s">
        <v>1535</v>
      </c>
      <c r="B157" s="34" t="s">
        <v>217</v>
      </c>
      <c r="C157" s="46">
        <v>314.50932262999999</v>
      </c>
      <c r="D157" s="43" t="str">
        <f t="shared" si="20"/>
        <v>N/A</v>
      </c>
      <c r="E157" s="46">
        <v>311.55988387000002</v>
      </c>
      <c r="F157" s="43" t="str">
        <f t="shared" si="21"/>
        <v>N/A</v>
      </c>
      <c r="G157" s="46">
        <v>273.23762163999999</v>
      </c>
      <c r="H157" s="43" t="str">
        <f t="shared" si="22"/>
        <v>N/A</v>
      </c>
      <c r="I157" s="12">
        <v>-0.93799999999999994</v>
      </c>
      <c r="J157" s="12">
        <v>-12.3</v>
      </c>
      <c r="K157" s="44" t="s">
        <v>732</v>
      </c>
      <c r="L157" s="9" t="str">
        <f t="shared" si="23"/>
        <v>Yes</v>
      </c>
    </row>
    <row r="158" spans="1:12" x14ac:dyDescent="0.2">
      <c r="A158" s="50" t="s">
        <v>1536</v>
      </c>
      <c r="B158" s="34" t="s">
        <v>217</v>
      </c>
      <c r="C158" s="46">
        <v>1160.4430141</v>
      </c>
      <c r="D158" s="43" t="str">
        <f t="shared" si="20"/>
        <v>N/A</v>
      </c>
      <c r="E158" s="46">
        <v>1167.4563997</v>
      </c>
      <c r="F158" s="43" t="str">
        <f t="shared" si="21"/>
        <v>N/A</v>
      </c>
      <c r="G158" s="46">
        <v>1001.5528312</v>
      </c>
      <c r="H158" s="43" t="str">
        <f t="shared" si="22"/>
        <v>N/A</v>
      </c>
      <c r="I158" s="12">
        <v>0.60440000000000005</v>
      </c>
      <c r="J158" s="12">
        <v>-14.2</v>
      </c>
      <c r="K158" s="44" t="s">
        <v>732</v>
      </c>
      <c r="L158" s="9" t="str">
        <f t="shared" si="23"/>
        <v>Yes</v>
      </c>
    </row>
    <row r="159" spans="1:12" x14ac:dyDescent="0.2">
      <c r="A159" s="45" t="s">
        <v>1537</v>
      </c>
      <c r="B159" s="34" t="s">
        <v>217</v>
      </c>
      <c r="C159" s="46">
        <v>1154.8041539999999</v>
      </c>
      <c r="D159" s="43" t="str">
        <f t="shared" si="20"/>
        <v>N/A</v>
      </c>
      <c r="E159" s="46">
        <v>1132.4501155999999</v>
      </c>
      <c r="F159" s="43" t="str">
        <f t="shared" si="21"/>
        <v>N/A</v>
      </c>
      <c r="G159" s="46">
        <v>1145.1353243999999</v>
      </c>
      <c r="H159" s="43" t="str">
        <f t="shared" si="22"/>
        <v>N/A</v>
      </c>
      <c r="I159" s="12">
        <v>-1.94</v>
      </c>
      <c r="J159" s="12">
        <v>1.1200000000000001</v>
      </c>
      <c r="K159" s="44" t="s">
        <v>732</v>
      </c>
      <c r="L159" s="9" t="str">
        <f t="shared" si="23"/>
        <v>Yes</v>
      </c>
    </row>
    <row r="160" spans="1:12" x14ac:dyDescent="0.2">
      <c r="A160" s="50" t="s">
        <v>1538</v>
      </c>
      <c r="B160" s="34" t="s">
        <v>217</v>
      </c>
      <c r="C160" s="46">
        <v>8940.4388476000004</v>
      </c>
      <c r="D160" s="43" t="str">
        <f t="shared" si="20"/>
        <v>N/A</v>
      </c>
      <c r="E160" s="46">
        <v>9382.3646286999992</v>
      </c>
      <c r="F160" s="43" t="str">
        <f t="shared" si="21"/>
        <v>N/A</v>
      </c>
      <c r="G160" s="46">
        <v>9852.7834708999999</v>
      </c>
      <c r="H160" s="43" t="str">
        <f t="shared" si="22"/>
        <v>N/A</v>
      </c>
      <c r="I160" s="12">
        <v>4.9429999999999996</v>
      </c>
      <c r="J160" s="12">
        <v>5.0140000000000002</v>
      </c>
      <c r="K160" s="44" t="s">
        <v>732</v>
      </c>
      <c r="L160" s="9" t="str">
        <f t="shared" si="23"/>
        <v>Yes</v>
      </c>
    </row>
    <row r="161" spans="1:12" ht="25.5" x14ac:dyDescent="0.2">
      <c r="A161" s="50" t="s">
        <v>1539</v>
      </c>
      <c r="B161" s="34" t="s">
        <v>217</v>
      </c>
      <c r="C161" s="46">
        <v>3679.5140888999999</v>
      </c>
      <c r="D161" s="43" t="str">
        <f t="shared" si="20"/>
        <v>N/A</v>
      </c>
      <c r="E161" s="46">
        <v>3488.7610178999998</v>
      </c>
      <c r="F161" s="43" t="str">
        <f t="shared" si="21"/>
        <v>N/A</v>
      </c>
      <c r="G161" s="46">
        <v>3488.4869273999998</v>
      </c>
      <c r="H161" s="43" t="str">
        <f t="shared" si="22"/>
        <v>N/A</v>
      </c>
      <c r="I161" s="12">
        <v>-5.18</v>
      </c>
      <c r="J161" s="12">
        <v>-8.0000000000000002E-3</v>
      </c>
      <c r="K161" s="44" t="s">
        <v>732</v>
      </c>
      <c r="L161" s="9" t="str">
        <f t="shared" si="23"/>
        <v>Yes</v>
      </c>
    </row>
    <row r="162" spans="1:12" x14ac:dyDescent="0.2">
      <c r="A162" s="50" t="s">
        <v>1540</v>
      </c>
      <c r="B162" s="34" t="s">
        <v>217</v>
      </c>
      <c r="C162" s="46">
        <v>20.236189550999999</v>
      </c>
      <c r="D162" s="43" t="str">
        <f t="shared" si="20"/>
        <v>N/A</v>
      </c>
      <c r="E162" s="46">
        <v>20.549362263999999</v>
      </c>
      <c r="F162" s="43" t="str">
        <f t="shared" si="21"/>
        <v>N/A</v>
      </c>
      <c r="G162" s="46">
        <v>21.259991281000001</v>
      </c>
      <c r="H162" s="43" t="str">
        <f t="shared" si="22"/>
        <v>N/A</v>
      </c>
      <c r="I162" s="12">
        <v>1.548</v>
      </c>
      <c r="J162" s="12">
        <v>3.4580000000000002</v>
      </c>
      <c r="K162" s="44" t="s">
        <v>732</v>
      </c>
      <c r="L162" s="9" t="str">
        <f t="shared" si="23"/>
        <v>Yes</v>
      </c>
    </row>
    <row r="163" spans="1:12" x14ac:dyDescent="0.2">
      <c r="A163" s="50" t="s">
        <v>1541</v>
      </c>
      <c r="B163" s="34" t="s">
        <v>217</v>
      </c>
      <c r="C163" s="46">
        <v>32.815793137999997</v>
      </c>
      <c r="D163" s="43" t="str">
        <f t="shared" si="20"/>
        <v>N/A</v>
      </c>
      <c r="E163" s="46">
        <v>33.255638654000002</v>
      </c>
      <c r="F163" s="43" t="str">
        <f t="shared" si="21"/>
        <v>N/A</v>
      </c>
      <c r="G163" s="46">
        <v>38.568943251</v>
      </c>
      <c r="H163" s="43" t="str">
        <f t="shared" si="22"/>
        <v>N/A</v>
      </c>
      <c r="I163" s="12">
        <v>1.34</v>
      </c>
      <c r="J163" s="12">
        <v>15.98</v>
      </c>
      <c r="K163" s="44" t="s">
        <v>732</v>
      </c>
      <c r="L163" s="9" t="str">
        <f t="shared" si="23"/>
        <v>Yes</v>
      </c>
    </row>
    <row r="164" spans="1:12" x14ac:dyDescent="0.2">
      <c r="A164" s="45" t="s">
        <v>1542</v>
      </c>
      <c r="B164" s="34" t="s">
        <v>217</v>
      </c>
      <c r="C164" s="46">
        <v>737.46395007000001</v>
      </c>
      <c r="D164" s="43" t="str">
        <f t="shared" si="20"/>
        <v>N/A</v>
      </c>
      <c r="E164" s="46">
        <v>762.40694383000005</v>
      </c>
      <c r="F164" s="43" t="str">
        <f t="shared" si="21"/>
        <v>N/A</v>
      </c>
      <c r="G164" s="46">
        <v>748.94087345000003</v>
      </c>
      <c r="H164" s="43" t="str">
        <f t="shared" si="22"/>
        <v>N/A</v>
      </c>
      <c r="I164" s="12">
        <v>3.3820000000000001</v>
      </c>
      <c r="J164" s="12">
        <v>-1.77</v>
      </c>
      <c r="K164" s="44" t="s">
        <v>732</v>
      </c>
      <c r="L164" s="9" t="str">
        <f t="shared" si="23"/>
        <v>Yes</v>
      </c>
    </row>
    <row r="165" spans="1:12" x14ac:dyDescent="0.2">
      <c r="A165" s="50" t="s">
        <v>1543</v>
      </c>
      <c r="B165" s="34" t="s">
        <v>217</v>
      </c>
      <c r="C165" s="46">
        <v>215.00381673999999</v>
      </c>
      <c r="D165" s="43" t="str">
        <f t="shared" si="20"/>
        <v>N/A</v>
      </c>
      <c r="E165" s="46">
        <v>243.02789526000001</v>
      </c>
      <c r="F165" s="43" t="str">
        <f t="shared" si="21"/>
        <v>N/A</v>
      </c>
      <c r="G165" s="46">
        <v>273.77898641000002</v>
      </c>
      <c r="H165" s="43" t="str">
        <f t="shared" si="22"/>
        <v>N/A</v>
      </c>
      <c r="I165" s="12">
        <v>13.03</v>
      </c>
      <c r="J165" s="12">
        <v>12.65</v>
      </c>
      <c r="K165" s="44" t="s">
        <v>732</v>
      </c>
      <c r="L165" s="9" t="str">
        <f t="shared" si="23"/>
        <v>Yes</v>
      </c>
    </row>
    <row r="166" spans="1:12" x14ac:dyDescent="0.2">
      <c r="A166" s="50" t="s">
        <v>1544</v>
      </c>
      <c r="B166" s="34" t="s">
        <v>217</v>
      </c>
      <c r="C166" s="46">
        <v>2268.0386800000001</v>
      </c>
      <c r="D166" s="43" t="str">
        <f t="shared" si="20"/>
        <v>N/A</v>
      </c>
      <c r="E166" s="46">
        <v>2240.3000523999999</v>
      </c>
      <c r="F166" s="43" t="str">
        <f t="shared" si="21"/>
        <v>N/A</v>
      </c>
      <c r="G166" s="46">
        <v>2232.6432940999998</v>
      </c>
      <c r="H166" s="43" t="str">
        <f t="shared" si="22"/>
        <v>N/A</v>
      </c>
      <c r="I166" s="12">
        <v>-1.22</v>
      </c>
      <c r="J166" s="12">
        <v>-0.34200000000000003</v>
      </c>
      <c r="K166" s="44" t="s">
        <v>732</v>
      </c>
      <c r="L166" s="9" t="str">
        <f t="shared" si="23"/>
        <v>Yes</v>
      </c>
    </row>
    <row r="167" spans="1:12" x14ac:dyDescent="0.2">
      <c r="A167" s="50" t="s">
        <v>1545</v>
      </c>
      <c r="B167" s="34" t="s">
        <v>217</v>
      </c>
      <c r="C167" s="46">
        <v>430.37983107000002</v>
      </c>
      <c r="D167" s="43" t="str">
        <f t="shared" si="20"/>
        <v>N/A</v>
      </c>
      <c r="E167" s="46">
        <v>462.51284552999999</v>
      </c>
      <c r="F167" s="43" t="str">
        <f t="shared" si="21"/>
        <v>N/A</v>
      </c>
      <c r="G167" s="46">
        <v>439.76934829999999</v>
      </c>
      <c r="H167" s="43" t="str">
        <f t="shared" si="22"/>
        <v>N/A</v>
      </c>
      <c r="I167" s="12">
        <v>7.4660000000000002</v>
      </c>
      <c r="J167" s="12">
        <v>-4.92</v>
      </c>
      <c r="K167" s="44" t="s">
        <v>732</v>
      </c>
      <c r="L167" s="9" t="str">
        <f t="shared" si="23"/>
        <v>Yes</v>
      </c>
    </row>
    <row r="168" spans="1:12" x14ac:dyDescent="0.2">
      <c r="A168" s="50" t="s">
        <v>1546</v>
      </c>
      <c r="B168" s="34" t="s">
        <v>217</v>
      </c>
      <c r="C168" s="46">
        <v>572.57230978999996</v>
      </c>
      <c r="D168" s="43" t="str">
        <f t="shared" si="20"/>
        <v>N/A</v>
      </c>
      <c r="E168" s="46">
        <v>579.98066654000002</v>
      </c>
      <c r="F168" s="43" t="str">
        <f t="shared" si="21"/>
        <v>N/A</v>
      </c>
      <c r="G168" s="46">
        <v>570.33386937</v>
      </c>
      <c r="H168" s="43" t="str">
        <f t="shared" si="22"/>
        <v>N/A</v>
      </c>
      <c r="I168" s="12">
        <v>1.294</v>
      </c>
      <c r="J168" s="12">
        <v>-1.66</v>
      </c>
      <c r="K168" s="44" t="s">
        <v>732</v>
      </c>
      <c r="L168" s="9" t="str">
        <f t="shared" si="23"/>
        <v>Yes</v>
      </c>
    </row>
    <row r="169" spans="1:12" x14ac:dyDescent="0.2">
      <c r="A169" s="45" t="s">
        <v>1547</v>
      </c>
      <c r="B169" s="34" t="s">
        <v>217</v>
      </c>
      <c r="C169" s="46">
        <v>1919.4569421000001</v>
      </c>
      <c r="D169" s="43" t="str">
        <f t="shared" si="20"/>
        <v>N/A</v>
      </c>
      <c r="E169" s="46">
        <v>2047.4293849999999</v>
      </c>
      <c r="F169" s="43" t="str">
        <f t="shared" si="21"/>
        <v>N/A</v>
      </c>
      <c r="G169" s="46">
        <v>1995.3745441000001</v>
      </c>
      <c r="H169" s="43" t="str">
        <f t="shared" si="22"/>
        <v>N/A</v>
      </c>
      <c r="I169" s="12">
        <v>6.6669999999999998</v>
      </c>
      <c r="J169" s="12">
        <v>-2.54</v>
      </c>
      <c r="K169" s="44" t="s">
        <v>732</v>
      </c>
      <c r="L169" s="9" t="str">
        <f t="shared" si="23"/>
        <v>Yes</v>
      </c>
    </row>
    <row r="170" spans="1:12" x14ac:dyDescent="0.2">
      <c r="A170" s="50" t="s">
        <v>1548</v>
      </c>
      <c r="B170" s="34" t="s">
        <v>217</v>
      </c>
      <c r="C170" s="46">
        <v>4374.4863259000003</v>
      </c>
      <c r="D170" s="43" t="str">
        <f t="shared" si="20"/>
        <v>N/A</v>
      </c>
      <c r="E170" s="46">
        <v>4557.5917558000001</v>
      </c>
      <c r="F170" s="43" t="str">
        <f t="shared" si="21"/>
        <v>N/A</v>
      </c>
      <c r="G170" s="46">
        <v>4222.4905189000001</v>
      </c>
      <c r="H170" s="43" t="str">
        <f t="shared" si="22"/>
        <v>N/A</v>
      </c>
      <c r="I170" s="12">
        <v>4.1859999999999999</v>
      </c>
      <c r="J170" s="12">
        <v>-7.35</v>
      </c>
      <c r="K170" s="44" t="s">
        <v>732</v>
      </c>
      <c r="L170" s="9" t="str">
        <f t="shared" si="23"/>
        <v>Yes</v>
      </c>
    </row>
    <row r="171" spans="1:12" x14ac:dyDescent="0.2">
      <c r="A171" s="50" t="s">
        <v>1549</v>
      </c>
      <c r="B171" s="34" t="s">
        <v>217</v>
      </c>
      <c r="C171" s="46">
        <v>5541.8024293999997</v>
      </c>
      <c r="D171" s="43" t="str">
        <f t="shared" si="20"/>
        <v>N/A</v>
      </c>
      <c r="E171" s="46">
        <v>5752.7491542999996</v>
      </c>
      <c r="F171" s="43" t="str">
        <f t="shared" si="21"/>
        <v>N/A</v>
      </c>
      <c r="G171" s="46">
        <v>5667.8817127000002</v>
      </c>
      <c r="H171" s="43" t="str">
        <f t="shared" si="22"/>
        <v>N/A</v>
      </c>
      <c r="I171" s="12">
        <v>3.806</v>
      </c>
      <c r="J171" s="12">
        <v>-1.48</v>
      </c>
      <c r="K171" s="44" t="s">
        <v>732</v>
      </c>
      <c r="L171" s="9" t="str">
        <f t="shared" si="23"/>
        <v>Yes</v>
      </c>
    </row>
    <row r="172" spans="1:12" x14ac:dyDescent="0.2">
      <c r="A172" s="50" t="s">
        <v>1550</v>
      </c>
      <c r="B172" s="34" t="s">
        <v>217</v>
      </c>
      <c r="C172" s="46">
        <v>805.86445804000005</v>
      </c>
      <c r="D172" s="43" t="str">
        <f t="shared" si="20"/>
        <v>N/A</v>
      </c>
      <c r="E172" s="46">
        <v>917.57919205999997</v>
      </c>
      <c r="F172" s="43" t="str">
        <f t="shared" si="21"/>
        <v>N/A</v>
      </c>
      <c r="G172" s="46">
        <v>916.41814395999995</v>
      </c>
      <c r="H172" s="43" t="str">
        <f t="shared" si="22"/>
        <v>N/A</v>
      </c>
      <c r="I172" s="12">
        <v>13.86</v>
      </c>
      <c r="J172" s="12">
        <v>-0.127</v>
      </c>
      <c r="K172" s="44" t="s">
        <v>732</v>
      </c>
      <c r="L172" s="9" t="str">
        <f t="shared" si="23"/>
        <v>Yes</v>
      </c>
    </row>
    <row r="173" spans="1:12" x14ac:dyDescent="0.2">
      <c r="A173" s="50" t="s">
        <v>1551</v>
      </c>
      <c r="B173" s="34" t="s">
        <v>217</v>
      </c>
      <c r="C173" s="46">
        <v>1745.2362287000001</v>
      </c>
      <c r="D173" s="43" t="str">
        <f t="shared" si="20"/>
        <v>N/A</v>
      </c>
      <c r="E173" s="46">
        <v>1783.7442235999999</v>
      </c>
      <c r="F173" s="43" t="str">
        <f t="shared" si="21"/>
        <v>N/A</v>
      </c>
      <c r="G173" s="46">
        <v>1652.4337823999999</v>
      </c>
      <c r="H173" s="43" t="str">
        <f t="shared" si="22"/>
        <v>N/A</v>
      </c>
      <c r="I173" s="12">
        <v>2.206</v>
      </c>
      <c r="J173" s="12">
        <v>-7.36</v>
      </c>
      <c r="K173" s="44" t="s">
        <v>732</v>
      </c>
      <c r="L173" s="9" t="str">
        <f t="shared" si="23"/>
        <v>Yes</v>
      </c>
    </row>
    <row r="174" spans="1:12" x14ac:dyDescent="0.2">
      <c r="A174" s="45" t="s">
        <v>372</v>
      </c>
      <c r="B174" s="34" t="s">
        <v>217</v>
      </c>
      <c r="C174" s="8">
        <v>12.161744468</v>
      </c>
      <c r="D174" s="43" t="str">
        <f t="shared" ref="D174:D203" si="24">IF($B174="N/A","N/A",IF(C174&gt;10,"No",IF(C174&lt;-10,"No","Yes")))</f>
        <v>N/A</v>
      </c>
      <c r="E174" s="8">
        <v>11.973995721</v>
      </c>
      <c r="F174" s="43" t="str">
        <f t="shared" ref="F174:F203" si="25">IF($B174="N/A","N/A",IF(E174&gt;10,"No",IF(E174&lt;-10,"No","Yes")))</f>
        <v>N/A</v>
      </c>
      <c r="G174" s="8">
        <v>11.122526474000001</v>
      </c>
      <c r="H174" s="43" t="str">
        <f t="shared" ref="H174:H203" si="26">IF($B174="N/A","N/A",IF(G174&gt;10,"No",IF(G174&lt;-10,"No","Yes")))</f>
        <v>N/A</v>
      </c>
      <c r="I174" s="12">
        <v>-1.54</v>
      </c>
      <c r="J174" s="12">
        <v>-7.11</v>
      </c>
      <c r="K174" s="44" t="s">
        <v>732</v>
      </c>
      <c r="L174" s="9" t="str">
        <f t="shared" ref="L174:L203" si="27">IF(J174="Div by 0", "N/A", IF(K174="N/A","N/A", IF(J174&gt;VALUE(MID(K174,1,2)), "No", IF(J174&lt;-1*VALUE(MID(K174,1,2)), "No", "Yes"))))</f>
        <v>Yes</v>
      </c>
    </row>
    <row r="175" spans="1:12" x14ac:dyDescent="0.2">
      <c r="A175" s="50" t="s">
        <v>483</v>
      </c>
      <c r="B175" s="34" t="s">
        <v>217</v>
      </c>
      <c r="C175" s="8">
        <v>25.267402312000002</v>
      </c>
      <c r="D175" s="43" t="str">
        <f t="shared" si="24"/>
        <v>N/A</v>
      </c>
      <c r="E175" s="8">
        <v>23.899116805999999</v>
      </c>
      <c r="F175" s="43" t="str">
        <f t="shared" si="25"/>
        <v>N/A</v>
      </c>
      <c r="G175" s="8">
        <v>22.886537148999999</v>
      </c>
      <c r="H175" s="43" t="str">
        <f t="shared" si="26"/>
        <v>N/A</v>
      </c>
      <c r="I175" s="12">
        <v>-5.42</v>
      </c>
      <c r="J175" s="12">
        <v>-4.24</v>
      </c>
      <c r="K175" s="44" t="s">
        <v>732</v>
      </c>
      <c r="L175" s="9" t="str">
        <f t="shared" si="27"/>
        <v>Yes</v>
      </c>
    </row>
    <row r="176" spans="1:12" x14ac:dyDescent="0.2">
      <c r="A176" s="50" t="s">
        <v>484</v>
      </c>
      <c r="B176" s="34" t="s">
        <v>217</v>
      </c>
      <c r="C176" s="8">
        <v>19.386036799999999</v>
      </c>
      <c r="D176" s="43" t="str">
        <f t="shared" si="24"/>
        <v>N/A</v>
      </c>
      <c r="E176" s="8">
        <v>19.303112278</v>
      </c>
      <c r="F176" s="43" t="str">
        <f t="shared" si="25"/>
        <v>N/A</v>
      </c>
      <c r="G176" s="8">
        <v>18.580225848000001</v>
      </c>
      <c r="H176" s="43" t="str">
        <f t="shared" si="26"/>
        <v>N/A</v>
      </c>
      <c r="I176" s="12">
        <v>-0.42799999999999999</v>
      </c>
      <c r="J176" s="12">
        <v>-3.74</v>
      </c>
      <c r="K176" s="44" t="s">
        <v>732</v>
      </c>
      <c r="L176" s="9" t="str">
        <f t="shared" si="27"/>
        <v>Yes</v>
      </c>
    </row>
    <row r="177" spans="1:12" x14ac:dyDescent="0.2">
      <c r="A177" s="50" t="s">
        <v>485</v>
      </c>
      <c r="B177" s="34" t="s">
        <v>217</v>
      </c>
      <c r="C177" s="8">
        <v>5.9267298314000003</v>
      </c>
      <c r="D177" s="43" t="str">
        <f t="shared" si="24"/>
        <v>N/A</v>
      </c>
      <c r="E177" s="8">
        <v>5.9744905681000002</v>
      </c>
      <c r="F177" s="43" t="str">
        <f t="shared" si="25"/>
        <v>N/A</v>
      </c>
      <c r="G177" s="8">
        <v>5.4300946967000003</v>
      </c>
      <c r="H177" s="43" t="str">
        <f t="shared" si="26"/>
        <v>N/A</v>
      </c>
      <c r="I177" s="12">
        <v>0.80589999999999995</v>
      </c>
      <c r="J177" s="12">
        <v>-9.11</v>
      </c>
      <c r="K177" s="44" t="s">
        <v>732</v>
      </c>
      <c r="L177" s="9" t="str">
        <f t="shared" si="27"/>
        <v>Yes</v>
      </c>
    </row>
    <row r="178" spans="1:12" x14ac:dyDescent="0.2">
      <c r="A178" s="50" t="s">
        <v>486</v>
      </c>
      <c r="B178" s="34" t="s">
        <v>217</v>
      </c>
      <c r="C178" s="8">
        <v>27.671410270999999</v>
      </c>
      <c r="D178" s="43" t="str">
        <f t="shared" si="24"/>
        <v>N/A</v>
      </c>
      <c r="E178" s="8">
        <v>26.465918781999999</v>
      </c>
      <c r="F178" s="43" t="str">
        <f t="shared" si="25"/>
        <v>N/A</v>
      </c>
      <c r="G178" s="8">
        <v>23.835216688999999</v>
      </c>
      <c r="H178" s="43" t="str">
        <f t="shared" si="26"/>
        <v>N/A</v>
      </c>
      <c r="I178" s="12">
        <v>-4.3600000000000003</v>
      </c>
      <c r="J178" s="12">
        <v>-9.94</v>
      </c>
      <c r="K178" s="44" t="s">
        <v>732</v>
      </c>
      <c r="L178" s="9" t="str">
        <f t="shared" si="27"/>
        <v>Yes</v>
      </c>
    </row>
    <row r="179" spans="1:12" x14ac:dyDescent="0.2">
      <c r="A179" s="45" t="s">
        <v>1552</v>
      </c>
      <c r="B179" s="34" t="s">
        <v>217</v>
      </c>
      <c r="C179" s="8">
        <v>3.8802334396</v>
      </c>
      <c r="D179" s="43" t="str">
        <f t="shared" si="24"/>
        <v>N/A</v>
      </c>
      <c r="E179" s="8">
        <v>3.8128659722</v>
      </c>
      <c r="F179" s="43" t="str">
        <f t="shared" si="25"/>
        <v>N/A</v>
      </c>
      <c r="G179" s="8">
        <v>3.7241767712999998</v>
      </c>
      <c r="H179" s="43" t="str">
        <f t="shared" si="26"/>
        <v>N/A</v>
      </c>
      <c r="I179" s="12">
        <v>-1.74</v>
      </c>
      <c r="J179" s="12">
        <v>-2.33</v>
      </c>
      <c r="K179" s="44" t="s">
        <v>732</v>
      </c>
      <c r="L179" s="9" t="str">
        <f t="shared" si="27"/>
        <v>Yes</v>
      </c>
    </row>
    <row r="180" spans="1:12" x14ac:dyDescent="0.2">
      <c r="A180" s="50" t="s">
        <v>1553</v>
      </c>
      <c r="B180" s="34" t="s">
        <v>217</v>
      </c>
      <c r="C180" s="8">
        <v>33.841205350000003</v>
      </c>
      <c r="D180" s="43" t="str">
        <f t="shared" si="24"/>
        <v>N/A</v>
      </c>
      <c r="E180" s="8">
        <v>33.917464858999999</v>
      </c>
      <c r="F180" s="43" t="str">
        <f t="shared" si="25"/>
        <v>N/A</v>
      </c>
      <c r="G180" s="8">
        <v>33.844888585</v>
      </c>
      <c r="H180" s="43" t="str">
        <f t="shared" si="26"/>
        <v>N/A</v>
      </c>
      <c r="I180" s="12">
        <v>0.2253</v>
      </c>
      <c r="J180" s="12">
        <v>-0.214</v>
      </c>
      <c r="K180" s="44" t="s">
        <v>732</v>
      </c>
      <c r="L180" s="9" t="str">
        <f t="shared" si="27"/>
        <v>Yes</v>
      </c>
    </row>
    <row r="181" spans="1:12" x14ac:dyDescent="0.2">
      <c r="A181" s="50" t="s">
        <v>1554</v>
      </c>
      <c r="B181" s="34" t="s">
        <v>217</v>
      </c>
      <c r="C181" s="8">
        <v>9.1572459782000006</v>
      </c>
      <c r="D181" s="43" t="str">
        <f t="shared" si="24"/>
        <v>N/A</v>
      </c>
      <c r="E181" s="8">
        <v>9.0361413892000009</v>
      </c>
      <c r="F181" s="43" t="str">
        <f t="shared" si="25"/>
        <v>N/A</v>
      </c>
      <c r="G181" s="8">
        <v>8.792473781</v>
      </c>
      <c r="H181" s="43" t="str">
        <f t="shared" si="26"/>
        <v>N/A</v>
      </c>
      <c r="I181" s="12">
        <v>-1.32</v>
      </c>
      <c r="J181" s="12">
        <v>-2.7</v>
      </c>
      <c r="K181" s="44" t="s">
        <v>732</v>
      </c>
      <c r="L181" s="9" t="str">
        <f t="shared" si="27"/>
        <v>Yes</v>
      </c>
    </row>
    <row r="182" spans="1:12" x14ac:dyDescent="0.2">
      <c r="A182" s="50" t="s">
        <v>1555</v>
      </c>
      <c r="B182" s="34" t="s">
        <v>217</v>
      </c>
      <c r="C182" s="8">
        <v>0.36656504140000001</v>
      </c>
      <c r="D182" s="43" t="str">
        <f t="shared" si="24"/>
        <v>N/A</v>
      </c>
      <c r="E182" s="8">
        <v>0.39488710630000001</v>
      </c>
      <c r="F182" s="43" t="str">
        <f t="shared" si="25"/>
        <v>N/A</v>
      </c>
      <c r="G182" s="8">
        <v>0.39262531010000001</v>
      </c>
      <c r="H182" s="43" t="str">
        <f t="shared" si="26"/>
        <v>N/A</v>
      </c>
      <c r="I182" s="12">
        <v>7.726</v>
      </c>
      <c r="J182" s="12">
        <v>-0.57299999999999995</v>
      </c>
      <c r="K182" s="44" t="s">
        <v>732</v>
      </c>
      <c r="L182" s="9" t="str">
        <f t="shared" si="27"/>
        <v>Yes</v>
      </c>
    </row>
    <row r="183" spans="1:12" x14ac:dyDescent="0.2">
      <c r="A183" s="50" t="s">
        <v>1556</v>
      </c>
      <c r="B183" s="34" t="s">
        <v>217</v>
      </c>
      <c r="C183" s="8">
        <v>0.91205302440000002</v>
      </c>
      <c r="D183" s="43" t="str">
        <f t="shared" si="24"/>
        <v>N/A</v>
      </c>
      <c r="E183" s="8">
        <v>0.93551138229999997</v>
      </c>
      <c r="F183" s="43" t="str">
        <f t="shared" si="25"/>
        <v>N/A</v>
      </c>
      <c r="G183" s="8">
        <v>1.0095616540000001</v>
      </c>
      <c r="H183" s="43" t="str">
        <f t="shared" si="26"/>
        <v>N/A</v>
      </c>
      <c r="I183" s="12">
        <v>2.5720000000000001</v>
      </c>
      <c r="J183" s="12">
        <v>7.915</v>
      </c>
      <c r="K183" s="44" t="s">
        <v>732</v>
      </c>
      <c r="L183" s="9" t="str">
        <f t="shared" si="27"/>
        <v>Yes</v>
      </c>
    </row>
    <row r="184" spans="1:12" x14ac:dyDescent="0.2">
      <c r="A184" s="45" t="s">
        <v>97</v>
      </c>
      <c r="B184" s="34" t="s">
        <v>217</v>
      </c>
      <c r="C184" s="8">
        <v>70.450614876000003</v>
      </c>
      <c r="D184" s="43" t="str">
        <f t="shared" si="24"/>
        <v>N/A</v>
      </c>
      <c r="E184" s="8">
        <v>71.377896539000005</v>
      </c>
      <c r="F184" s="43" t="str">
        <f t="shared" si="25"/>
        <v>N/A</v>
      </c>
      <c r="G184" s="8">
        <v>70.735722026000005</v>
      </c>
      <c r="H184" s="43" t="str">
        <f t="shared" si="26"/>
        <v>N/A</v>
      </c>
      <c r="I184" s="12">
        <v>1.3160000000000001</v>
      </c>
      <c r="J184" s="12">
        <v>-0.9</v>
      </c>
      <c r="K184" s="44" t="s">
        <v>732</v>
      </c>
      <c r="L184" s="9" t="str">
        <f t="shared" si="27"/>
        <v>Yes</v>
      </c>
    </row>
    <row r="185" spans="1:12" x14ac:dyDescent="0.2">
      <c r="A185" s="50" t="s">
        <v>487</v>
      </c>
      <c r="B185" s="34" t="s">
        <v>217</v>
      </c>
      <c r="C185" s="8">
        <v>41.856349170000001</v>
      </c>
      <c r="D185" s="43" t="str">
        <f t="shared" si="24"/>
        <v>N/A</v>
      </c>
      <c r="E185" s="8">
        <v>42.231620847999999</v>
      </c>
      <c r="F185" s="43" t="str">
        <f t="shared" si="25"/>
        <v>N/A</v>
      </c>
      <c r="G185" s="8">
        <v>42.582707466999999</v>
      </c>
      <c r="H185" s="43" t="str">
        <f t="shared" si="26"/>
        <v>N/A</v>
      </c>
      <c r="I185" s="12">
        <v>0.89659999999999995</v>
      </c>
      <c r="J185" s="12">
        <v>0.83130000000000004</v>
      </c>
      <c r="K185" s="44" t="s">
        <v>732</v>
      </c>
      <c r="L185" s="9" t="str">
        <f t="shared" si="27"/>
        <v>Yes</v>
      </c>
    </row>
    <row r="186" spans="1:12" x14ac:dyDescent="0.2">
      <c r="A186" s="50" t="s">
        <v>488</v>
      </c>
      <c r="B186" s="34" t="s">
        <v>217</v>
      </c>
      <c r="C186" s="8">
        <v>70.036036237999994</v>
      </c>
      <c r="D186" s="43" t="str">
        <f t="shared" si="24"/>
        <v>N/A</v>
      </c>
      <c r="E186" s="8">
        <v>70.326685972000007</v>
      </c>
      <c r="F186" s="43" t="str">
        <f t="shared" si="25"/>
        <v>N/A</v>
      </c>
      <c r="G186" s="8">
        <v>71.231669612000005</v>
      </c>
      <c r="H186" s="43" t="str">
        <f t="shared" si="26"/>
        <v>N/A</v>
      </c>
      <c r="I186" s="12">
        <v>0.41499999999999998</v>
      </c>
      <c r="J186" s="12">
        <v>1.2869999999999999</v>
      </c>
      <c r="K186" s="44" t="s">
        <v>732</v>
      </c>
      <c r="L186" s="9" t="str">
        <f t="shared" si="27"/>
        <v>Yes</v>
      </c>
    </row>
    <row r="187" spans="1:12" x14ac:dyDescent="0.2">
      <c r="A187" s="50" t="s">
        <v>489</v>
      </c>
      <c r="B187" s="34" t="s">
        <v>217</v>
      </c>
      <c r="C187" s="8">
        <v>71.427918633000004</v>
      </c>
      <c r="D187" s="43" t="str">
        <f t="shared" si="24"/>
        <v>N/A</v>
      </c>
      <c r="E187" s="8">
        <v>72.662529754000005</v>
      </c>
      <c r="F187" s="43" t="str">
        <f t="shared" si="25"/>
        <v>N/A</v>
      </c>
      <c r="G187" s="8">
        <v>71.501535172000004</v>
      </c>
      <c r="H187" s="43" t="str">
        <f t="shared" si="26"/>
        <v>N/A</v>
      </c>
      <c r="I187" s="12">
        <v>1.728</v>
      </c>
      <c r="J187" s="12">
        <v>-1.6</v>
      </c>
      <c r="K187" s="44" t="s">
        <v>732</v>
      </c>
      <c r="L187" s="9" t="str">
        <f t="shared" si="27"/>
        <v>Yes</v>
      </c>
    </row>
    <row r="188" spans="1:12" x14ac:dyDescent="0.2">
      <c r="A188" s="50" t="s">
        <v>490</v>
      </c>
      <c r="B188" s="34" t="s">
        <v>217</v>
      </c>
      <c r="C188" s="8">
        <v>79.135568676000005</v>
      </c>
      <c r="D188" s="43" t="str">
        <f t="shared" si="24"/>
        <v>N/A</v>
      </c>
      <c r="E188" s="8">
        <v>78.852588073000007</v>
      </c>
      <c r="F188" s="43" t="str">
        <f t="shared" si="25"/>
        <v>N/A</v>
      </c>
      <c r="G188" s="8">
        <v>77.829380354999998</v>
      </c>
      <c r="H188" s="43" t="str">
        <f t="shared" si="26"/>
        <v>N/A</v>
      </c>
      <c r="I188" s="12">
        <v>-0.35799999999999998</v>
      </c>
      <c r="J188" s="12">
        <v>-1.3</v>
      </c>
      <c r="K188" s="44" t="s">
        <v>732</v>
      </c>
      <c r="L188" s="9" t="str">
        <f t="shared" si="27"/>
        <v>Yes</v>
      </c>
    </row>
    <row r="189" spans="1:12" x14ac:dyDescent="0.2">
      <c r="A189" s="45" t="s">
        <v>118</v>
      </c>
      <c r="B189" s="34" t="s">
        <v>217</v>
      </c>
      <c r="C189" s="8">
        <v>88.619453786999998</v>
      </c>
      <c r="D189" s="43" t="str">
        <f t="shared" si="24"/>
        <v>N/A</v>
      </c>
      <c r="E189" s="8">
        <v>89.321096510000004</v>
      </c>
      <c r="F189" s="43" t="str">
        <f t="shared" si="25"/>
        <v>N/A</v>
      </c>
      <c r="G189" s="8">
        <v>89.437584797</v>
      </c>
      <c r="H189" s="43" t="str">
        <f t="shared" si="26"/>
        <v>N/A</v>
      </c>
      <c r="I189" s="12">
        <v>0.79169999999999996</v>
      </c>
      <c r="J189" s="12">
        <v>0.13039999999999999</v>
      </c>
      <c r="K189" s="44" t="s">
        <v>732</v>
      </c>
      <c r="L189" s="9" t="str">
        <f t="shared" si="27"/>
        <v>Yes</v>
      </c>
    </row>
    <row r="190" spans="1:12" x14ac:dyDescent="0.2">
      <c r="A190" s="50" t="s">
        <v>491</v>
      </c>
      <c r="B190" s="34" t="s">
        <v>217</v>
      </c>
      <c r="C190" s="8">
        <v>86.564476661</v>
      </c>
      <c r="D190" s="43" t="str">
        <f t="shared" si="24"/>
        <v>N/A</v>
      </c>
      <c r="E190" s="8">
        <v>87.866961064999998</v>
      </c>
      <c r="F190" s="43" t="str">
        <f t="shared" si="25"/>
        <v>N/A</v>
      </c>
      <c r="G190" s="8">
        <v>87.015082863000003</v>
      </c>
      <c r="H190" s="43" t="str">
        <f t="shared" si="26"/>
        <v>N/A</v>
      </c>
      <c r="I190" s="12">
        <v>1.5049999999999999</v>
      </c>
      <c r="J190" s="12">
        <v>-0.97</v>
      </c>
      <c r="K190" s="44" t="s">
        <v>732</v>
      </c>
      <c r="L190" s="9" t="str">
        <f t="shared" si="27"/>
        <v>Yes</v>
      </c>
    </row>
    <row r="191" spans="1:12" x14ac:dyDescent="0.2">
      <c r="A191" s="50" t="s">
        <v>492</v>
      </c>
      <c r="B191" s="34" t="s">
        <v>217</v>
      </c>
      <c r="C191" s="8">
        <v>88.486927041000001</v>
      </c>
      <c r="D191" s="43" t="str">
        <f t="shared" si="24"/>
        <v>N/A</v>
      </c>
      <c r="E191" s="8">
        <v>89.557801341000001</v>
      </c>
      <c r="F191" s="43" t="str">
        <f t="shared" si="25"/>
        <v>N/A</v>
      </c>
      <c r="G191" s="8">
        <v>89.991188171000005</v>
      </c>
      <c r="H191" s="43" t="str">
        <f t="shared" si="26"/>
        <v>N/A</v>
      </c>
      <c r="I191" s="12">
        <v>1.21</v>
      </c>
      <c r="J191" s="12">
        <v>0.4839</v>
      </c>
      <c r="K191" s="44" t="s">
        <v>732</v>
      </c>
      <c r="L191" s="9" t="str">
        <f t="shared" si="27"/>
        <v>Yes</v>
      </c>
    </row>
    <row r="192" spans="1:12" x14ac:dyDescent="0.2">
      <c r="A192" s="50" t="s">
        <v>493</v>
      </c>
      <c r="B192" s="34" t="s">
        <v>217</v>
      </c>
      <c r="C192" s="8">
        <v>89.381180518999997</v>
      </c>
      <c r="D192" s="43" t="str">
        <f t="shared" si="24"/>
        <v>N/A</v>
      </c>
      <c r="E192" s="8">
        <v>90.083105161000006</v>
      </c>
      <c r="F192" s="43" t="str">
        <f t="shared" si="25"/>
        <v>N/A</v>
      </c>
      <c r="G192" s="8">
        <v>90.542062903000001</v>
      </c>
      <c r="H192" s="43" t="str">
        <f t="shared" si="26"/>
        <v>N/A</v>
      </c>
      <c r="I192" s="12">
        <v>0.7853</v>
      </c>
      <c r="J192" s="12">
        <v>0.50949999999999995</v>
      </c>
      <c r="K192" s="44" t="s">
        <v>732</v>
      </c>
      <c r="L192" s="9" t="str">
        <f t="shared" si="27"/>
        <v>Yes</v>
      </c>
    </row>
    <row r="193" spans="1:12" x14ac:dyDescent="0.2">
      <c r="A193" s="50" t="s">
        <v>494</v>
      </c>
      <c r="B193" s="34" t="s">
        <v>217</v>
      </c>
      <c r="C193" s="8">
        <v>85.999637964000001</v>
      </c>
      <c r="D193" s="43" t="str">
        <f t="shared" si="24"/>
        <v>N/A</v>
      </c>
      <c r="E193" s="8">
        <v>86.008003673999994</v>
      </c>
      <c r="F193" s="43" t="str">
        <f t="shared" si="25"/>
        <v>N/A</v>
      </c>
      <c r="G193" s="8">
        <v>84.588352166999996</v>
      </c>
      <c r="H193" s="43" t="str">
        <f t="shared" si="26"/>
        <v>N/A</v>
      </c>
      <c r="I193" s="12">
        <v>9.7000000000000003E-3</v>
      </c>
      <c r="J193" s="12">
        <v>-1.65</v>
      </c>
      <c r="K193" s="44" t="s">
        <v>732</v>
      </c>
      <c r="L193" s="9" t="str">
        <f t="shared" si="27"/>
        <v>Yes</v>
      </c>
    </row>
    <row r="194" spans="1:12" x14ac:dyDescent="0.2">
      <c r="A194" s="45" t="s">
        <v>1557</v>
      </c>
      <c r="B194" s="34" t="s">
        <v>217</v>
      </c>
      <c r="C194" s="35">
        <v>5.3143550876000001</v>
      </c>
      <c r="D194" s="43" t="str">
        <f t="shared" si="24"/>
        <v>N/A</v>
      </c>
      <c r="E194" s="35">
        <v>5.2775208890999998</v>
      </c>
      <c r="F194" s="43" t="str">
        <f t="shared" si="25"/>
        <v>N/A</v>
      </c>
      <c r="G194" s="35">
        <v>5.3030165866000001</v>
      </c>
      <c r="H194" s="43" t="str">
        <f t="shared" si="26"/>
        <v>N/A</v>
      </c>
      <c r="I194" s="12">
        <v>-0.69299999999999995</v>
      </c>
      <c r="J194" s="12">
        <v>0.48309999999999997</v>
      </c>
      <c r="K194" s="44" t="s">
        <v>732</v>
      </c>
      <c r="L194" s="9" t="str">
        <f t="shared" si="27"/>
        <v>Yes</v>
      </c>
    </row>
    <row r="195" spans="1:12" x14ac:dyDescent="0.2">
      <c r="A195" s="50" t="s">
        <v>1558</v>
      </c>
      <c r="B195" s="34" t="s">
        <v>217</v>
      </c>
      <c r="C195" s="35">
        <v>0.56243147760000001</v>
      </c>
      <c r="D195" s="43" t="str">
        <f t="shared" si="24"/>
        <v>N/A</v>
      </c>
      <c r="E195" s="35">
        <v>0.5682498373</v>
      </c>
      <c r="F195" s="43" t="str">
        <f t="shared" si="25"/>
        <v>N/A</v>
      </c>
      <c r="G195" s="35">
        <v>0.54091802830000002</v>
      </c>
      <c r="H195" s="43" t="str">
        <f t="shared" si="26"/>
        <v>N/A</v>
      </c>
      <c r="I195" s="12">
        <v>1.0349999999999999</v>
      </c>
      <c r="J195" s="12">
        <v>-4.8099999999999996</v>
      </c>
      <c r="K195" s="44" t="s">
        <v>732</v>
      </c>
      <c r="L195" s="9" t="str">
        <f t="shared" si="27"/>
        <v>Yes</v>
      </c>
    </row>
    <row r="196" spans="1:12" x14ac:dyDescent="0.2">
      <c r="A196" s="50" t="s">
        <v>1559</v>
      </c>
      <c r="B196" s="34" t="s">
        <v>217</v>
      </c>
      <c r="C196" s="35">
        <v>9.9013521729999994</v>
      </c>
      <c r="D196" s="43" t="str">
        <f t="shared" si="24"/>
        <v>N/A</v>
      </c>
      <c r="E196" s="35">
        <v>9.7172201957999995</v>
      </c>
      <c r="F196" s="43" t="str">
        <f t="shared" si="25"/>
        <v>N/A</v>
      </c>
      <c r="G196" s="35">
        <v>9.6848785568999993</v>
      </c>
      <c r="H196" s="43" t="str">
        <f t="shared" si="26"/>
        <v>N/A</v>
      </c>
      <c r="I196" s="12">
        <v>-1.86</v>
      </c>
      <c r="J196" s="12">
        <v>-0.33300000000000002</v>
      </c>
      <c r="K196" s="44" t="s">
        <v>732</v>
      </c>
      <c r="L196" s="9" t="str">
        <f t="shared" si="27"/>
        <v>Yes</v>
      </c>
    </row>
    <row r="197" spans="1:12" x14ac:dyDescent="0.2">
      <c r="A197" s="50" t="s">
        <v>1560</v>
      </c>
      <c r="B197" s="34" t="s">
        <v>217</v>
      </c>
      <c r="C197" s="35">
        <v>4.7441451425999999</v>
      </c>
      <c r="D197" s="43" t="str">
        <f t="shared" si="24"/>
        <v>N/A</v>
      </c>
      <c r="E197" s="35">
        <v>4.5131039565000002</v>
      </c>
      <c r="F197" s="43" t="str">
        <f t="shared" si="25"/>
        <v>N/A</v>
      </c>
      <c r="G197" s="35">
        <v>4.5127670022000004</v>
      </c>
      <c r="H197" s="43" t="str">
        <f t="shared" si="26"/>
        <v>N/A</v>
      </c>
      <c r="I197" s="12">
        <v>-4.87</v>
      </c>
      <c r="J197" s="12">
        <v>-7.0000000000000001E-3</v>
      </c>
      <c r="K197" s="44" t="s">
        <v>732</v>
      </c>
      <c r="L197" s="9" t="str">
        <f t="shared" si="27"/>
        <v>Yes</v>
      </c>
    </row>
    <row r="198" spans="1:12" x14ac:dyDescent="0.2">
      <c r="A198" s="50" t="s">
        <v>1561</v>
      </c>
      <c r="B198" s="34" t="s">
        <v>217</v>
      </c>
      <c r="C198" s="35">
        <v>3.8868033715000001</v>
      </c>
      <c r="D198" s="43" t="str">
        <f t="shared" si="24"/>
        <v>N/A</v>
      </c>
      <c r="E198" s="35">
        <v>3.8816865797000002</v>
      </c>
      <c r="F198" s="43" t="str">
        <f t="shared" si="25"/>
        <v>N/A</v>
      </c>
      <c r="G198" s="35">
        <v>3.8073145952999998</v>
      </c>
      <c r="H198" s="43" t="str">
        <f t="shared" si="26"/>
        <v>N/A</v>
      </c>
      <c r="I198" s="12">
        <v>-0.13200000000000001</v>
      </c>
      <c r="J198" s="12">
        <v>-1.92</v>
      </c>
      <c r="K198" s="44" t="s">
        <v>732</v>
      </c>
      <c r="L198" s="9" t="str">
        <f t="shared" si="27"/>
        <v>Yes</v>
      </c>
    </row>
    <row r="199" spans="1:12" x14ac:dyDescent="0.2">
      <c r="A199" s="45" t="s">
        <v>1562</v>
      </c>
      <c r="B199" s="34" t="s">
        <v>217</v>
      </c>
      <c r="C199" s="35">
        <v>205.94378853000001</v>
      </c>
      <c r="D199" s="43" t="str">
        <f t="shared" si="24"/>
        <v>N/A</v>
      </c>
      <c r="E199" s="35">
        <v>198.2885034</v>
      </c>
      <c r="F199" s="43" t="str">
        <f t="shared" si="25"/>
        <v>N/A</v>
      </c>
      <c r="G199" s="35">
        <v>199.78993675999999</v>
      </c>
      <c r="H199" s="43" t="str">
        <f t="shared" si="26"/>
        <v>N/A</v>
      </c>
      <c r="I199" s="12">
        <v>-3.72</v>
      </c>
      <c r="J199" s="12">
        <v>0.75719999999999998</v>
      </c>
      <c r="K199" s="44" t="s">
        <v>732</v>
      </c>
      <c r="L199" s="9" t="str">
        <f t="shared" si="27"/>
        <v>Yes</v>
      </c>
    </row>
    <row r="200" spans="1:12" x14ac:dyDescent="0.2">
      <c r="A200" s="50" t="s">
        <v>1563</v>
      </c>
      <c r="B200" s="34" t="s">
        <v>217</v>
      </c>
      <c r="C200" s="35">
        <v>243.05680113</v>
      </c>
      <c r="D200" s="43" t="str">
        <f t="shared" si="24"/>
        <v>N/A</v>
      </c>
      <c r="E200" s="35">
        <v>240.76028056999999</v>
      </c>
      <c r="F200" s="43" t="str">
        <f t="shared" si="25"/>
        <v>N/A</v>
      </c>
      <c r="G200" s="35">
        <v>242.07752969000001</v>
      </c>
      <c r="H200" s="43" t="str">
        <f t="shared" si="26"/>
        <v>N/A</v>
      </c>
      <c r="I200" s="12">
        <v>-0.94499999999999995</v>
      </c>
      <c r="J200" s="12">
        <v>0.54710000000000003</v>
      </c>
      <c r="K200" s="44" t="s">
        <v>732</v>
      </c>
      <c r="L200" s="9" t="str">
        <f t="shared" si="27"/>
        <v>Yes</v>
      </c>
    </row>
    <row r="201" spans="1:12" x14ac:dyDescent="0.2">
      <c r="A201" s="50" t="s">
        <v>1564</v>
      </c>
      <c r="B201" s="34" t="s">
        <v>217</v>
      </c>
      <c r="C201" s="35">
        <v>202.14049283</v>
      </c>
      <c r="D201" s="43" t="str">
        <f t="shared" si="24"/>
        <v>N/A</v>
      </c>
      <c r="E201" s="35">
        <v>191.32972054999999</v>
      </c>
      <c r="F201" s="43" t="str">
        <f t="shared" si="25"/>
        <v>N/A</v>
      </c>
      <c r="G201" s="35">
        <v>196.40580466</v>
      </c>
      <c r="H201" s="43" t="str">
        <f t="shared" si="26"/>
        <v>N/A</v>
      </c>
      <c r="I201" s="12">
        <v>-5.35</v>
      </c>
      <c r="J201" s="12">
        <v>2.653</v>
      </c>
      <c r="K201" s="44" t="s">
        <v>732</v>
      </c>
      <c r="L201" s="9" t="str">
        <f t="shared" si="27"/>
        <v>Yes</v>
      </c>
    </row>
    <row r="202" spans="1:12" x14ac:dyDescent="0.2">
      <c r="A202" s="50" t="s">
        <v>1565</v>
      </c>
      <c r="B202" s="34" t="s">
        <v>217</v>
      </c>
      <c r="C202" s="35">
        <v>13.791975067999999</v>
      </c>
      <c r="D202" s="43" t="str">
        <f t="shared" si="24"/>
        <v>N/A</v>
      </c>
      <c r="E202" s="35">
        <v>12.457839720999999</v>
      </c>
      <c r="F202" s="43" t="str">
        <f t="shared" si="25"/>
        <v>N/A</v>
      </c>
      <c r="G202" s="35">
        <v>13.104244482</v>
      </c>
      <c r="H202" s="43" t="str">
        <f t="shared" si="26"/>
        <v>N/A</v>
      </c>
      <c r="I202" s="12">
        <v>-9.67</v>
      </c>
      <c r="J202" s="12">
        <v>5.1890000000000001</v>
      </c>
      <c r="K202" s="44" t="s">
        <v>732</v>
      </c>
      <c r="L202" s="9" t="str">
        <f t="shared" si="27"/>
        <v>Yes</v>
      </c>
    </row>
    <row r="203" spans="1:12" x14ac:dyDescent="0.2">
      <c r="A203" s="50" t="s">
        <v>1566</v>
      </c>
      <c r="B203" s="34" t="s">
        <v>217</v>
      </c>
      <c r="C203" s="35">
        <v>6.8770992366000003</v>
      </c>
      <c r="D203" s="43" t="str">
        <f t="shared" si="24"/>
        <v>N/A</v>
      </c>
      <c r="E203" s="35">
        <v>5.9158485272999997</v>
      </c>
      <c r="F203" s="43" t="str">
        <f t="shared" si="25"/>
        <v>N/A</v>
      </c>
      <c r="G203" s="35">
        <v>6.5990159901999998</v>
      </c>
      <c r="H203" s="43" t="str">
        <f t="shared" si="26"/>
        <v>N/A</v>
      </c>
      <c r="I203" s="12">
        <v>-14</v>
      </c>
      <c r="J203" s="12">
        <v>11.55</v>
      </c>
      <c r="K203" s="44" t="s">
        <v>732</v>
      </c>
      <c r="L203" s="9" t="str">
        <f t="shared" si="27"/>
        <v>Yes</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11</v>
      </c>
      <c r="H204" s="43" t="str">
        <f t="shared" ref="H204:H214" si="30">IF($B204="N/A","N/A",IF(G204&gt;10,"No",IF(G204&lt;-10,"No","Yes")))</f>
        <v>N/A</v>
      </c>
      <c r="I204" s="12">
        <v>-14.3</v>
      </c>
      <c r="J204" s="12">
        <v>0</v>
      </c>
      <c r="K204" s="14" t="s">
        <v>217</v>
      </c>
      <c r="L204" s="9" t="str">
        <f t="shared" ref="L204:L214" si="31">IF(J204="Div by 0", "N/A", IF(K204="N/A","N/A", IF(J204&gt;VALUE(MID(K204,1,2)), "No", IF(J204&lt;-1*VALUE(MID(K204,1,2)), "No", "Yes"))))</f>
        <v>N/A</v>
      </c>
    </row>
    <row r="205" spans="1:12" x14ac:dyDescent="0.2">
      <c r="A205" s="45" t="s">
        <v>128</v>
      </c>
      <c r="B205" s="34" t="s">
        <v>217</v>
      </c>
      <c r="C205" s="35">
        <v>32</v>
      </c>
      <c r="D205" s="43" t="str">
        <f t="shared" si="28"/>
        <v>N/A</v>
      </c>
      <c r="E205" s="35">
        <v>28</v>
      </c>
      <c r="F205" s="43" t="str">
        <f t="shared" si="29"/>
        <v>N/A</v>
      </c>
      <c r="G205" s="35">
        <v>41</v>
      </c>
      <c r="H205" s="43" t="str">
        <f t="shared" si="30"/>
        <v>N/A</v>
      </c>
      <c r="I205" s="12">
        <v>-12.5</v>
      </c>
      <c r="J205" s="12">
        <v>46.43</v>
      </c>
      <c r="K205" s="14" t="s">
        <v>217</v>
      </c>
      <c r="L205" s="9" t="str">
        <f t="shared" si="31"/>
        <v>N/A</v>
      </c>
    </row>
    <row r="206" spans="1:12" ht="25.5" x14ac:dyDescent="0.2">
      <c r="A206" s="45" t="s">
        <v>1614</v>
      </c>
      <c r="B206" s="34" t="s">
        <v>217</v>
      </c>
      <c r="C206" s="35">
        <v>12</v>
      </c>
      <c r="D206" s="43" t="str">
        <f t="shared" si="28"/>
        <v>N/A</v>
      </c>
      <c r="E206" s="35">
        <v>11</v>
      </c>
      <c r="F206" s="43" t="str">
        <f t="shared" si="29"/>
        <v>N/A</v>
      </c>
      <c r="G206" s="35">
        <v>18</v>
      </c>
      <c r="H206" s="43" t="str">
        <f t="shared" si="30"/>
        <v>N/A</v>
      </c>
      <c r="I206" s="12">
        <v>-25</v>
      </c>
      <c r="J206" s="12">
        <v>100</v>
      </c>
      <c r="K206" s="14" t="s">
        <v>217</v>
      </c>
      <c r="L206" s="9" t="str">
        <f t="shared" si="31"/>
        <v>N/A</v>
      </c>
    </row>
    <row r="207" spans="1:12" ht="25.5" x14ac:dyDescent="0.2">
      <c r="A207" s="45" t="s">
        <v>1567</v>
      </c>
      <c r="B207" s="34" t="s">
        <v>217</v>
      </c>
      <c r="C207" s="35">
        <v>489</v>
      </c>
      <c r="D207" s="43" t="str">
        <f t="shared" si="28"/>
        <v>N/A</v>
      </c>
      <c r="E207" s="35">
        <v>481</v>
      </c>
      <c r="F207" s="43" t="str">
        <f t="shared" si="29"/>
        <v>N/A</v>
      </c>
      <c r="G207" s="35">
        <v>498</v>
      </c>
      <c r="H207" s="43" t="str">
        <f t="shared" si="30"/>
        <v>N/A</v>
      </c>
      <c r="I207" s="12">
        <v>-1.64</v>
      </c>
      <c r="J207" s="12">
        <v>3.5339999999999998</v>
      </c>
      <c r="K207" s="14" t="s">
        <v>217</v>
      </c>
      <c r="L207" s="9" t="str">
        <f t="shared" si="31"/>
        <v>N/A</v>
      </c>
    </row>
    <row r="208" spans="1:12" x14ac:dyDescent="0.2">
      <c r="A208" s="45" t="s">
        <v>1615</v>
      </c>
      <c r="B208" s="34" t="s">
        <v>217</v>
      </c>
      <c r="C208" s="35">
        <v>31</v>
      </c>
      <c r="D208" s="43" t="str">
        <f t="shared" si="28"/>
        <v>N/A</v>
      </c>
      <c r="E208" s="35">
        <v>31</v>
      </c>
      <c r="F208" s="43" t="str">
        <f t="shared" si="29"/>
        <v>N/A</v>
      </c>
      <c r="G208" s="35">
        <v>42</v>
      </c>
      <c r="H208" s="43" t="str">
        <f t="shared" si="30"/>
        <v>N/A</v>
      </c>
      <c r="I208" s="12">
        <v>0</v>
      </c>
      <c r="J208" s="12">
        <v>35.479999999999997</v>
      </c>
      <c r="K208" s="14" t="s">
        <v>217</v>
      </c>
      <c r="L208" s="9" t="str">
        <f t="shared" si="31"/>
        <v>N/A</v>
      </c>
    </row>
    <row r="209" spans="1:12" x14ac:dyDescent="0.2">
      <c r="A209" s="45" t="s">
        <v>1616</v>
      </c>
      <c r="B209" s="34" t="s">
        <v>217</v>
      </c>
      <c r="C209" s="35">
        <v>11</v>
      </c>
      <c r="D209" s="43" t="str">
        <f t="shared" si="28"/>
        <v>N/A</v>
      </c>
      <c r="E209" s="35">
        <v>17</v>
      </c>
      <c r="F209" s="43" t="str">
        <f t="shared" si="29"/>
        <v>N/A</v>
      </c>
      <c r="G209" s="35">
        <v>22</v>
      </c>
      <c r="H209" s="43" t="str">
        <f t="shared" si="30"/>
        <v>N/A</v>
      </c>
      <c r="I209" s="12">
        <v>142.9</v>
      </c>
      <c r="J209" s="12">
        <v>29.41</v>
      </c>
      <c r="K209" s="14" t="s">
        <v>217</v>
      </c>
      <c r="L209" s="9" t="str">
        <f t="shared" si="31"/>
        <v>N/A</v>
      </c>
    </row>
    <row r="210" spans="1:12" x14ac:dyDescent="0.2">
      <c r="A210" s="45" t="s">
        <v>125</v>
      </c>
      <c r="B210" s="34" t="s">
        <v>217</v>
      </c>
      <c r="C210" s="46">
        <v>3825410</v>
      </c>
      <c r="D210" s="43" t="str">
        <f t="shared" si="28"/>
        <v>N/A</v>
      </c>
      <c r="E210" s="46">
        <v>2519653</v>
      </c>
      <c r="F210" s="43" t="str">
        <f t="shared" si="29"/>
        <v>N/A</v>
      </c>
      <c r="G210" s="46">
        <v>1614947</v>
      </c>
      <c r="H210" s="43" t="str">
        <f t="shared" si="30"/>
        <v>N/A</v>
      </c>
      <c r="I210" s="12">
        <v>-34.1</v>
      </c>
      <c r="J210" s="12">
        <v>-35.9</v>
      </c>
      <c r="K210" s="14" t="s">
        <v>217</v>
      </c>
      <c r="L210" s="9" t="str">
        <f t="shared" si="31"/>
        <v>N/A</v>
      </c>
    </row>
    <row r="211" spans="1:12" x14ac:dyDescent="0.2">
      <c r="A211" s="45" t="s">
        <v>1617</v>
      </c>
      <c r="B211" s="34" t="s">
        <v>217</v>
      </c>
      <c r="C211" s="46">
        <v>3307161</v>
      </c>
      <c r="D211" s="43" t="str">
        <f t="shared" si="28"/>
        <v>N/A</v>
      </c>
      <c r="E211" s="46">
        <v>1492165</v>
      </c>
      <c r="F211" s="43" t="str">
        <f t="shared" si="29"/>
        <v>N/A</v>
      </c>
      <c r="G211" s="46">
        <v>1124050</v>
      </c>
      <c r="H211" s="43" t="str">
        <f t="shared" si="30"/>
        <v>N/A</v>
      </c>
      <c r="I211" s="12">
        <v>-54.9</v>
      </c>
      <c r="J211" s="12">
        <v>-24.7</v>
      </c>
      <c r="K211" s="14" t="s">
        <v>217</v>
      </c>
      <c r="L211" s="9" t="str">
        <f t="shared" si="31"/>
        <v>N/A</v>
      </c>
    </row>
    <row r="212" spans="1:12" x14ac:dyDescent="0.2">
      <c r="A212" s="45" t="s">
        <v>1568</v>
      </c>
      <c r="B212" s="34" t="s">
        <v>217</v>
      </c>
      <c r="C212" s="46">
        <v>254286</v>
      </c>
      <c r="D212" s="43" t="str">
        <f t="shared" si="28"/>
        <v>N/A</v>
      </c>
      <c r="E212" s="46">
        <v>254333</v>
      </c>
      <c r="F212" s="43" t="str">
        <f t="shared" si="29"/>
        <v>N/A</v>
      </c>
      <c r="G212" s="46">
        <v>341671</v>
      </c>
      <c r="H212" s="43" t="str">
        <f t="shared" si="30"/>
        <v>N/A</v>
      </c>
      <c r="I212" s="12">
        <v>1.8499999999999999E-2</v>
      </c>
      <c r="J212" s="12">
        <v>34.340000000000003</v>
      </c>
      <c r="K212" s="14" t="s">
        <v>217</v>
      </c>
      <c r="L212" s="9" t="str">
        <f t="shared" si="31"/>
        <v>N/A</v>
      </c>
    </row>
    <row r="213" spans="1:12" x14ac:dyDescent="0.2">
      <c r="A213" s="45" t="s">
        <v>1618</v>
      </c>
      <c r="B213" s="34" t="s">
        <v>217</v>
      </c>
      <c r="C213" s="46">
        <v>3784462</v>
      </c>
      <c r="D213" s="43" t="str">
        <f t="shared" si="28"/>
        <v>N/A</v>
      </c>
      <c r="E213" s="46">
        <v>2519351</v>
      </c>
      <c r="F213" s="43" t="str">
        <f t="shared" si="29"/>
        <v>N/A</v>
      </c>
      <c r="G213" s="46">
        <v>1605474</v>
      </c>
      <c r="H213" s="43" t="str">
        <f t="shared" si="30"/>
        <v>N/A</v>
      </c>
      <c r="I213" s="12">
        <v>-33.4</v>
      </c>
      <c r="J213" s="12">
        <v>-36.299999999999997</v>
      </c>
      <c r="K213" s="14" t="s">
        <v>217</v>
      </c>
      <c r="L213" s="9" t="str">
        <f t="shared" si="31"/>
        <v>N/A</v>
      </c>
    </row>
    <row r="214" spans="1:12" x14ac:dyDescent="0.2">
      <c r="A214" s="50" t="s">
        <v>1619</v>
      </c>
      <c r="B214" s="34" t="s">
        <v>217</v>
      </c>
      <c r="C214" s="46">
        <v>285535</v>
      </c>
      <c r="D214" s="43" t="str">
        <f t="shared" si="28"/>
        <v>N/A</v>
      </c>
      <c r="E214" s="46">
        <v>298166</v>
      </c>
      <c r="F214" s="43" t="str">
        <f t="shared" si="29"/>
        <v>N/A</v>
      </c>
      <c r="G214" s="46">
        <v>306633</v>
      </c>
      <c r="H214" s="43" t="str">
        <f t="shared" si="30"/>
        <v>N/A</v>
      </c>
      <c r="I214" s="12">
        <v>4.4240000000000004</v>
      </c>
      <c r="J214" s="12">
        <v>2.84</v>
      </c>
      <c r="K214" s="14" t="s">
        <v>217</v>
      </c>
      <c r="L214" s="9" t="str">
        <f t="shared" si="31"/>
        <v>N/A</v>
      </c>
    </row>
    <row r="215" spans="1:12" ht="25.5" x14ac:dyDescent="0.2">
      <c r="A215" s="45" t="s">
        <v>1382</v>
      </c>
      <c r="B215" s="34" t="s">
        <v>217</v>
      </c>
      <c r="C215" s="46">
        <v>28857599</v>
      </c>
      <c r="D215" s="43" t="str">
        <f t="shared" ref="D215:D229" si="32">IF($B215="N/A","N/A",IF(C215&gt;10,"No",IF(C215&lt;-10,"No","Yes")))</f>
        <v>N/A</v>
      </c>
      <c r="E215" s="46">
        <v>32023985</v>
      </c>
      <c r="F215" s="43" t="str">
        <f t="shared" ref="F215:F229" si="33">IF($B215="N/A","N/A",IF(E215&gt;10,"No",IF(E215&lt;-10,"No","Yes")))</f>
        <v>N/A</v>
      </c>
      <c r="G215" s="46">
        <v>34468194</v>
      </c>
      <c r="H215" s="43" t="str">
        <f t="shared" ref="H215:H229" si="34">IF($B215="N/A","N/A",IF(G215&gt;10,"No",IF(G215&lt;-10,"No","Yes")))</f>
        <v>N/A</v>
      </c>
      <c r="I215" s="12">
        <v>10.97</v>
      </c>
      <c r="J215" s="12">
        <v>7.6319999999999997</v>
      </c>
      <c r="K215" s="44" t="s">
        <v>732</v>
      </c>
      <c r="L215" s="9" t="str">
        <f t="shared" ref="L215:L229" si="35">IF(J215="Div by 0", "N/A", IF(K215="N/A","N/A", IF(J215&gt;VALUE(MID(K215,1,2)), "No", IF(J215&lt;-1*VALUE(MID(K215,1,2)), "No", "Yes"))))</f>
        <v>Yes</v>
      </c>
    </row>
    <row r="216" spans="1:12" x14ac:dyDescent="0.2">
      <c r="A216" s="45" t="s">
        <v>649</v>
      </c>
      <c r="B216" s="34" t="s">
        <v>217</v>
      </c>
      <c r="C216" s="35">
        <v>100063</v>
      </c>
      <c r="D216" s="43" t="str">
        <f t="shared" si="32"/>
        <v>N/A</v>
      </c>
      <c r="E216" s="35">
        <v>105709</v>
      </c>
      <c r="F216" s="43" t="str">
        <f t="shared" si="33"/>
        <v>N/A</v>
      </c>
      <c r="G216" s="35">
        <v>100848</v>
      </c>
      <c r="H216" s="43" t="str">
        <f t="shared" si="34"/>
        <v>N/A</v>
      </c>
      <c r="I216" s="12">
        <v>5.6420000000000003</v>
      </c>
      <c r="J216" s="12">
        <v>-4.5999999999999996</v>
      </c>
      <c r="K216" s="44" t="s">
        <v>732</v>
      </c>
      <c r="L216" s="9" t="str">
        <f t="shared" si="35"/>
        <v>Yes</v>
      </c>
    </row>
    <row r="217" spans="1:12" ht="25.5" x14ac:dyDescent="0.2">
      <c r="A217" s="45" t="s">
        <v>1383</v>
      </c>
      <c r="B217" s="34" t="s">
        <v>217</v>
      </c>
      <c r="C217" s="46">
        <v>288.39430159</v>
      </c>
      <c r="D217" s="43" t="str">
        <f t="shared" si="32"/>
        <v>N/A</v>
      </c>
      <c r="E217" s="46">
        <v>302.94473506999998</v>
      </c>
      <c r="F217" s="43" t="str">
        <f t="shared" si="33"/>
        <v>N/A</v>
      </c>
      <c r="G217" s="46">
        <v>341.78361495000001</v>
      </c>
      <c r="H217" s="43" t="str">
        <f t="shared" si="34"/>
        <v>N/A</v>
      </c>
      <c r="I217" s="12">
        <v>5.0449999999999999</v>
      </c>
      <c r="J217" s="12">
        <v>12.82</v>
      </c>
      <c r="K217" s="44" t="s">
        <v>732</v>
      </c>
      <c r="L217" s="9" t="str">
        <f t="shared" si="35"/>
        <v>Yes</v>
      </c>
    </row>
    <row r="218" spans="1:12" ht="25.5" x14ac:dyDescent="0.2">
      <c r="A218" s="45" t="s">
        <v>1384</v>
      </c>
      <c r="B218" s="34" t="s">
        <v>217</v>
      </c>
      <c r="C218" s="46">
        <v>36769589</v>
      </c>
      <c r="D218" s="43" t="str">
        <f t="shared" si="32"/>
        <v>N/A</v>
      </c>
      <c r="E218" s="46">
        <v>45164223</v>
      </c>
      <c r="F218" s="43" t="str">
        <f t="shared" si="33"/>
        <v>N/A</v>
      </c>
      <c r="G218" s="46">
        <v>45786207</v>
      </c>
      <c r="H218" s="43" t="str">
        <f t="shared" si="34"/>
        <v>N/A</v>
      </c>
      <c r="I218" s="12">
        <v>22.83</v>
      </c>
      <c r="J218" s="12">
        <v>1.377</v>
      </c>
      <c r="K218" s="44" t="s">
        <v>732</v>
      </c>
      <c r="L218" s="9" t="str">
        <f t="shared" si="35"/>
        <v>Yes</v>
      </c>
    </row>
    <row r="219" spans="1:12" x14ac:dyDescent="0.2">
      <c r="A219" s="45" t="s">
        <v>516</v>
      </c>
      <c r="B219" s="34" t="s">
        <v>217</v>
      </c>
      <c r="C219" s="35">
        <v>127249</v>
      </c>
      <c r="D219" s="43" t="str">
        <f t="shared" si="32"/>
        <v>N/A</v>
      </c>
      <c r="E219" s="35">
        <v>130255</v>
      </c>
      <c r="F219" s="43" t="str">
        <f t="shared" si="33"/>
        <v>N/A</v>
      </c>
      <c r="G219" s="35">
        <v>131534</v>
      </c>
      <c r="H219" s="43" t="str">
        <f t="shared" si="34"/>
        <v>N/A</v>
      </c>
      <c r="I219" s="12">
        <v>2.3620000000000001</v>
      </c>
      <c r="J219" s="12">
        <v>0.9819</v>
      </c>
      <c r="K219" s="44" t="s">
        <v>732</v>
      </c>
      <c r="L219" s="9" t="str">
        <f t="shared" si="35"/>
        <v>Yes</v>
      </c>
    </row>
    <row r="220" spans="1:12" ht="25.5" x14ac:dyDescent="0.2">
      <c r="A220" s="45" t="s">
        <v>1385</v>
      </c>
      <c r="B220" s="34" t="s">
        <v>217</v>
      </c>
      <c r="C220" s="46">
        <v>288.95778356</v>
      </c>
      <c r="D220" s="43" t="str">
        <f t="shared" si="32"/>
        <v>N/A</v>
      </c>
      <c r="E220" s="46">
        <v>346.73696210999998</v>
      </c>
      <c r="F220" s="43" t="str">
        <f t="shared" si="33"/>
        <v>N/A</v>
      </c>
      <c r="G220" s="46">
        <v>348.09408214000001</v>
      </c>
      <c r="H220" s="43" t="str">
        <f t="shared" si="34"/>
        <v>N/A</v>
      </c>
      <c r="I220" s="12">
        <v>20</v>
      </c>
      <c r="J220" s="12">
        <v>0.39140000000000003</v>
      </c>
      <c r="K220" s="44" t="s">
        <v>732</v>
      </c>
      <c r="L220" s="9" t="str">
        <f t="shared" si="35"/>
        <v>Yes</v>
      </c>
    </row>
    <row r="221" spans="1:12" ht="25.5" x14ac:dyDescent="0.2">
      <c r="A221" s="45" t="s">
        <v>1386</v>
      </c>
      <c r="B221" s="34" t="s">
        <v>217</v>
      </c>
      <c r="C221" s="46">
        <v>23554009</v>
      </c>
      <c r="D221" s="43" t="str">
        <f t="shared" si="32"/>
        <v>N/A</v>
      </c>
      <c r="E221" s="46">
        <v>29757446</v>
      </c>
      <c r="F221" s="43" t="str">
        <f t="shared" si="33"/>
        <v>N/A</v>
      </c>
      <c r="G221" s="46">
        <v>35077985</v>
      </c>
      <c r="H221" s="43" t="str">
        <f t="shared" si="34"/>
        <v>N/A</v>
      </c>
      <c r="I221" s="12">
        <v>26.34</v>
      </c>
      <c r="J221" s="12">
        <v>17.88</v>
      </c>
      <c r="K221" s="44" t="s">
        <v>732</v>
      </c>
      <c r="L221" s="9" t="str">
        <f t="shared" si="35"/>
        <v>Yes</v>
      </c>
    </row>
    <row r="222" spans="1:12" x14ac:dyDescent="0.2">
      <c r="A222" s="45" t="s">
        <v>517</v>
      </c>
      <c r="B222" s="34" t="s">
        <v>217</v>
      </c>
      <c r="C222" s="35">
        <v>78255</v>
      </c>
      <c r="D222" s="43" t="str">
        <f t="shared" si="32"/>
        <v>N/A</v>
      </c>
      <c r="E222" s="35">
        <v>95197</v>
      </c>
      <c r="F222" s="43" t="str">
        <f t="shared" si="33"/>
        <v>N/A</v>
      </c>
      <c r="G222" s="35">
        <v>102462</v>
      </c>
      <c r="H222" s="43" t="str">
        <f t="shared" si="34"/>
        <v>N/A</v>
      </c>
      <c r="I222" s="12">
        <v>21.65</v>
      </c>
      <c r="J222" s="12">
        <v>7.6319999999999997</v>
      </c>
      <c r="K222" s="44" t="s">
        <v>732</v>
      </c>
      <c r="L222" s="9" t="str">
        <f t="shared" si="35"/>
        <v>Yes</v>
      </c>
    </row>
    <row r="223" spans="1:12" ht="25.5" x14ac:dyDescent="0.2">
      <c r="A223" s="45" t="s">
        <v>1387</v>
      </c>
      <c r="B223" s="34" t="s">
        <v>217</v>
      </c>
      <c r="C223" s="46">
        <v>300.99046706000001</v>
      </c>
      <c r="D223" s="43" t="str">
        <f t="shared" si="32"/>
        <v>N/A</v>
      </c>
      <c r="E223" s="46">
        <v>312.58806475</v>
      </c>
      <c r="F223" s="43" t="str">
        <f t="shared" si="33"/>
        <v>N/A</v>
      </c>
      <c r="G223" s="46">
        <v>342.35116433000002</v>
      </c>
      <c r="H223" s="43" t="str">
        <f t="shared" si="34"/>
        <v>N/A</v>
      </c>
      <c r="I223" s="12">
        <v>3.8530000000000002</v>
      </c>
      <c r="J223" s="12">
        <v>9.5220000000000002</v>
      </c>
      <c r="K223" s="44" t="s">
        <v>732</v>
      </c>
      <c r="L223" s="9" t="str">
        <f t="shared" si="35"/>
        <v>Yes</v>
      </c>
    </row>
    <row r="224" spans="1:12" ht="25.5" x14ac:dyDescent="0.2">
      <c r="A224" s="45" t="s">
        <v>1388</v>
      </c>
      <c r="B224" s="34" t="s">
        <v>217</v>
      </c>
      <c r="C224" s="46">
        <v>99036</v>
      </c>
      <c r="D224" s="43" t="str">
        <f t="shared" si="32"/>
        <v>N/A</v>
      </c>
      <c r="E224" s="46">
        <v>163521</v>
      </c>
      <c r="F224" s="43" t="str">
        <f t="shared" si="33"/>
        <v>N/A</v>
      </c>
      <c r="G224" s="46">
        <v>171992</v>
      </c>
      <c r="H224" s="43" t="str">
        <f t="shared" si="34"/>
        <v>N/A</v>
      </c>
      <c r="I224" s="12">
        <v>65.11</v>
      </c>
      <c r="J224" s="12">
        <v>5.18</v>
      </c>
      <c r="K224" s="44" t="s">
        <v>732</v>
      </c>
      <c r="L224" s="9" t="str">
        <f t="shared" si="35"/>
        <v>Yes</v>
      </c>
    </row>
    <row r="225" spans="1:12" x14ac:dyDescent="0.2">
      <c r="A225" s="45" t="s">
        <v>518</v>
      </c>
      <c r="B225" s="34" t="s">
        <v>217</v>
      </c>
      <c r="C225" s="35">
        <v>220</v>
      </c>
      <c r="D225" s="43" t="str">
        <f t="shared" si="32"/>
        <v>N/A</v>
      </c>
      <c r="E225" s="35">
        <v>152</v>
      </c>
      <c r="F225" s="43" t="str">
        <f t="shared" si="33"/>
        <v>N/A</v>
      </c>
      <c r="G225" s="35">
        <v>156</v>
      </c>
      <c r="H225" s="43" t="str">
        <f t="shared" si="34"/>
        <v>N/A</v>
      </c>
      <c r="I225" s="12">
        <v>-30.9</v>
      </c>
      <c r="J225" s="12">
        <v>2.6320000000000001</v>
      </c>
      <c r="K225" s="44" t="s">
        <v>732</v>
      </c>
      <c r="L225" s="9" t="str">
        <f t="shared" si="35"/>
        <v>Yes</v>
      </c>
    </row>
    <row r="226" spans="1:12" ht="25.5" x14ac:dyDescent="0.2">
      <c r="A226" s="45" t="s">
        <v>1389</v>
      </c>
      <c r="B226" s="34" t="s">
        <v>217</v>
      </c>
      <c r="C226" s="46">
        <v>450.16363636</v>
      </c>
      <c r="D226" s="43" t="str">
        <f t="shared" si="32"/>
        <v>N/A</v>
      </c>
      <c r="E226" s="46">
        <v>1075.7960525999999</v>
      </c>
      <c r="F226" s="43" t="str">
        <f t="shared" si="33"/>
        <v>N/A</v>
      </c>
      <c r="G226" s="46">
        <v>1102.5128205000001</v>
      </c>
      <c r="H226" s="43" t="str">
        <f t="shared" si="34"/>
        <v>N/A</v>
      </c>
      <c r="I226" s="12">
        <v>139</v>
      </c>
      <c r="J226" s="12">
        <v>2.4830000000000001</v>
      </c>
      <c r="K226" s="44" t="s">
        <v>732</v>
      </c>
      <c r="L226" s="9" t="str">
        <f t="shared" si="35"/>
        <v>Yes</v>
      </c>
    </row>
    <row r="227" spans="1:12" ht="25.5" x14ac:dyDescent="0.2">
      <c r="A227" s="45" t="s">
        <v>1390</v>
      </c>
      <c r="B227" s="34" t="s">
        <v>217</v>
      </c>
      <c r="C227" s="46">
        <v>393523736</v>
      </c>
      <c r="D227" s="43" t="str">
        <f t="shared" si="32"/>
        <v>N/A</v>
      </c>
      <c r="E227" s="46">
        <v>518512600</v>
      </c>
      <c r="F227" s="43" t="str">
        <f t="shared" si="33"/>
        <v>N/A</v>
      </c>
      <c r="G227" s="46">
        <v>555373300</v>
      </c>
      <c r="H227" s="43" t="str">
        <f t="shared" si="34"/>
        <v>N/A</v>
      </c>
      <c r="I227" s="12">
        <v>31.76</v>
      </c>
      <c r="J227" s="12">
        <v>7.109</v>
      </c>
      <c r="K227" s="44" t="s">
        <v>732</v>
      </c>
      <c r="L227" s="9" t="str">
        <f t="shared" si="35"/>
        <v>Yes</v>
      </c>
    </row>
    <row r="228" spans="1:12" ht="25.5" x14ac:dyDescent="0.2">
      <c r="A228" s="45" t="s">
        <v>519</v>
      </c>
      <c r="B228" s="34" t="s">
        <v>217</v>
      </c>
      <c r="C228" s="35">
        <v>23297</v>
      </c>
      <c r="D228" s="43" t="str">
        <f t="shared" si="32"/>
        <v>N/A</v>
      </c>
      <c r="E228" s="35">
        <v>27011</v>
      </c>
      <c r="F228" s="43" t="str">
        <f t="shared" si="33"/>
        <v>N/A</v>
      </c>
      <c r="G228" s="35">
        <v>32572</v>
      </c>
      <c r="H228" s="43" t="str">
        <f t="shared" si="34"/>
        <v>N/A</v>
      </c>
      <c r="I228" s="12">
        <v>15.94</v>
      </c>
      <c r="J228" s="12">
        <v>20.59</v>
      </c>
      <c r="K228" s="44" t="s">
        <v>732</v>
      </c>
      <c r="L228" s="9" t="str">
        <f t="shared" si="35"/>
        <v>Yes</v>
      </c>
    </row>
    <row r="229" spans="1:12" ht="25.5" x14ac:dyDescent="0.2">
      <c r="A229" s="45" t="s">
        <v>1391</v>
      </c>
      <c r="B229" s="34" t="s">
        <v>217</v>
      </c>
      <c r="C229" s="46">
        <v>16891.605614</v>
      </c>
      <c r="D229" s="43" t="str">
        <f t="shared" si="32"/>
        <v>N/A</v>
      </c>
      <c r="E229" s="46">
        <v>19196.349634999999</v>
      </c>
      <c r="F229" s="43" t="str">
        <f t="shared" si="33"/>
        <v>N/A</v>
      </c>
      <c r="G229" s="46">
        <v>17050.635515000002</v>
      </c>
      <c r="H229" s="43" t="str">
        <f t="shared" si="34"/>
        <v>N/A</v>
      </c>
      <c r="I229" s="12">
        <v>13.64</v>
      </c>
      <c r="J229" s="12">
        <v>-11.2</v>
      </c>
      <c r="K229" s="44" t="s">
        <v>732</v>
      </c>
      <c r="L229" s="9" t="str">
        <f t="shared" si="35"/>
        <v>Yes</v>
      </c>
    </row>
    <row r="230" spans="1:12" x14ac:dyDescent="0.2">
      <c r="A230" s="4" t="s">
        <v>1392</v>
      </c>
      <c r="B230" s="34" t="s">
        <v>217</v>
      </c>
      <c r="C230" s="51">
        <v>660954600</v>
      </c>
      <c r="D230" s="43" t="str">
        <f t="shared" ref="D230:D253" si="36">IF($B230="N/A","N/A",IF(C230&gt;10,"No",IF(C230&lt;-10,"No","Yes")))</f>
        <v>N/A</v>
      </c>
      <c r="E230" s="51">
        <v>808194389</v>
      </c>
      <c r="F230" s="43" t="str">
        <f t="shared" ref="F230:F253" si="37">IF($B230="N/A","N/A",IF(E230&gt;10,"No",IF(E230&lt;-10,"No","Yes")))</f>
        <v>N/A</v>
      </c>
      <c r="G230" s="51">
        <v>823970446</v>
      </c>
      <c r="H230" s="43" t="str">
        <f t="shared" ref="H230:H253" si="38">IF($B230="N/A","N/A",IF(G230&gt;10,"No",IF(G230&lt;-10,"No","Yes")))</f>
        <v>N/A</v>
      </c>
      <c r="I230" s="12">
        <v>22.28</v>
      </c>
      <c r="J230" s="12">
        <v>1.952</v>
      </c>
      <c r="K230" s="44" t="s">
        <v>732</v>
      </c>
      <c r="L230" s="9" t="str">
        <f t="shared" ref="L230:L253" si="39">IF(J230="Div by 0", "N/A", IF(K230="N/A","N/A", IF(J230&gt;VALUE(MID(K230,1,2)), "No", IF(J230&lt;-1*VALUE(MID(K230,1,2)), "No", "Yes"))))</f>
        <v>Yes</v>
      </c>
    </row>
    <row r="231" spans="1:12" x14ac:dyDescent="0.2">
      <c r="A231" s="4" t="s">
        <v>1569</v>
      </c>
      <c r="B231" s="34" t="s">
        <v>217</v>
      </c>
      <c r="C231" s="49">
        <v>42499</v>
      </c>
      <c r="D231" s="49" t="str">
        <f t="shared" si="36"/>
        <v>N/A</v>
      </c>
      <c r="E231" s="49">
        <v>47926</v>
      </c>
      <c r="F231" s="49" t="str">
        <f t="shared" si="37"/>
        <v>N/A</v>
      </c>
      <c r="G231" s="49">
        <v>55457</v>
      </c>
      <c r="H231" s="43" t="str">
        <f t="shared" si="38"/>
        <v>N/A</v>
      </c>
      <c r="I231" s="12">
        <v>12.77</v>
      </c>
      <c r="J231" s="12">
        <v>15.71</v>
      </c>
      <c r="K231" s="44" t="s">
        <v>732</v>
      </c>
      <c r="L231" s="9" t="str">
        <f t="shared" si="39"/>
        <v>Yes</v>
      </c>
    </row>
    <row r="232" spans="1:12" x14ac:dyDescent="0.2">
      <c r="A232" s="4" t="s">
        <v>1570</v>
      </c>
      <c r="B232" s="34" t="s">
        <v>217</v>
      </c>
      <c r="C232" s="51">
        <v>15552.238875999999</v>
      </c>
      <c r="D232" s="43" t="str">
        <f t="shared" si="36"/>
        <v>N/A</v>
      </c>
      <c r="E232" s="51">
        <v>16863.380816000001</v>
      </c>
      <c r="F232" s="43" t="str">
        <f t="shared" si="37"/>
        <v>N/A</v>
      </c>
      <c r="G232" s="51">
        <v>14857.825811000001</v>
      </c>
      <c r="H232" s="43" t="str">
        <f t="shared" si="38"/>
        <v>N/A</v>
      </c>
      <c r="I232" s="12">
        <v>8.4309999999999992</v>
      </c>
      <c r="J232" s="12">
        <v>-11.9</v>
      </c>
      <c r="K232" s="44" t="s">
        <v>732</v>
      </c>
      <c r="L232" s="9" t="str">
        <f t="shared" si="39"/>
        <v>Yes</v>
      </c>
    </row>
    <row r="233" spans="1:12" x14ac:dyDescent="0.2">
      <c r="A233" s="52" t="s">
        <v>1571</v>
      </c>
      <c r="B233" s="34" t="s">
        <v>217</v>
      </c>
      <c r="C233" s="51">
        <v>21129.964114999999</v>
      </c>
      <c r="D233" s="43" t="str">
        <f t="shared" si="36"/>
        <v>N/A</v>
      </c>
      <c r="E233" s="51">
        <v>21305.997597000001</v>
      </c>
      <c r="F233" s="43" t="str">
        <f t="shared" si="37"/>
        <v>N/A</v>
      </c>
      <c r="G233" s="51">
        <v>17968.145864999999</v>
      </c>
      <c r="H233" s="43" t="str">
        <f t="shared" si="38"/>
        <v>N/A</v>
      </c>
      <c r="I233" s="12">
        <v>0.83309999999999995</v>
      </c>
      <c r="J233" s="12">
        <v>-15.7</v>
      </c>
      <c r="K233" s="44" t="s">
        <v>732</v>
      </c>
      <c r="L233" s="9" t="str">
        <f t="shared" si="39"/>
        <v>Yes</v>
      </c>
    </row>
    <row r="234" spans="1:12" x14ac:dyDescent="0.2">
      <c r="A234" s="52" t="s">
        <v>1572</v>
      </c>
      <c r="B234" s="34" t="s">
        <v>217</v>
      </c>
      <c r="C234" s="51">
        <v>19362.636445</v>
      </c>
      <c r="D234" s="43" t="str">
        <f t="shared" si="36"/>
        <v>N/A</v>
      </c>
      <c r="E234" s="51">
        <v>21607.710348000001</v>
      </c>
      <c r="F234" s="43" t="str">
        <f t="shared" si="37"/>
        <v>N/A</v>
      </c>
      <c r="G234" s="51">
        <v>19696.242277000001</v>
      </c>
      <c r="H234" s="43" t="str">
        <f t="shared" si="38"/>
        <v>N/A</v>
      </c>
      <c r="I234" s="12">
        <v>11.59</v>
      </c>
      <c r="J234" s="12">
        <v>-8.85</v>
      </c>
      <c r="K234" s="44" t="s">
        <v>732</v>
      </c>
      <c r="L234" s="9" t="str">
        <f t="shared" si="39"/>
        <v>Yes</v>
      </c>
    </row>
    <row r="235" spans="1:12" x14ac:dyDescent="0.2">
      <c r="A235" s="52" t="s">
        <v>1573</v>
      </c>
      <c r="B235" s="34" t="s">
        <v>217</v>
      </c>
      <c r="C235" s="51">
        <v>2335.4356722000002</v>
      </c>
      <c r="D235" s="43" t="str">
        <f t="shared" si="36"/>
        <v>N/A</v>
      </c>
      <c r="E235" s="51">
        <v>3016.5489633000002</v>
      </c>
      <c r="F235" s="43" t="str">
        <f t="shared" si="37"/>
        <v>N/A</v>
      </c>
      <c r="G235" s="51">
        <v>3189.3932017000002</v>
      </c>
      <c r="H235" s="43" t="str">
        <f t="shared" si="38"/>
        <v>N/A</v>
      </c>
      <c r="I235" s="12">
        <v>29.16</v>
      </c>
      <c r="J235" s="12">
        <v>5.73</v>
      </c>
      <c r="K235" s="44" t="s">
        <v>732</v>
      </c>
      <c r="L235" s="9" t="str">
        <f t="shared" si="39"/>
        <v>Yes</v>
      </c>
    </row>
    <row r="236" spans="1:12" x14ac:dyDescent="0.2">
      <c r="A236" s="52" t="s">
        <v>1574</v>
      </c>
      <c r="B236" s="34" t="s">
        <v>217</v>
      </c>
      <c r="C236" s="51">
        <v>1502.8204633</v>
      </c>
      <c r="D236" s="43" t="str">
        <f t="shared" si="36"/>
        <v>N/A</v>
      </c>
      <c r="E236" s="51">
        <v>1564.9296013999999</v>
      </c>
      <c r="F236" s="43" t="str">
        <f t="shared" si="37"/>
        <v>N/A</v>
      </c>
      <c r="G236" s="51">
        <v>1851.5105701</v>
      </c>
      <c r="H236" s="43" t="str">
        <f t="shared" si="38"/>
        <v>N/A</v>
      </c>
      <c r="I236" s="12">
        <v>4.133</v>
      </c>
      <c r="J236" s="12">
        <v>18.309999999999999</v>
      </c>
      <c r="K236" s="44" t="s">
        <v>732</v>
      </c>
      <c r="L236" s="9" t="str">
        <f t="shared" si="39"/>
        <v>Yes</v>
      </c>
    </row>
    <row r="237" spans="1:12" x14ac:dyDescent="0.2">
      <c r="A237" s="45" t="s">
        <v>1575</v>
      </c>
      <c r="B237" s="34" t="s">
        <v>217</v>
      </c>
      <c r="C237" s="43">
        <v>3.9095789698000001</v>
      </c>
      <c r="D237" s="43" t="str">
        <f t="shared" si="36"/>
        <v>N/A</v>
      </c>
      <c r="E237" s="43">
        <v>4.2321417060000002</v>
      </c>
      <c r="F237" s="43" t="str">
        <f t="shared" si="37"/>
        <v>N/A</v>
      </c>
      <c r="G237" s="43">
        <v>4.7321893318999999</v>
      </c>
      <c r="H237" s="43" t="str">
        <f t="shared" si="38"/>
        <v>N/A</v>
      </c>
      <c r="I237" s="12">
        <v>8.2509999999999994</v>
      </c>
      <c r="J237" s="12">
        <v>11.82</v>
      </c>
      <c r="K237" s="44" t="s">
        <v>732</v>
      </c>
      <c r="L237" s="9" t="str">
        <f t="shared" si="39"/>
        <v>Yes</v>
      </c>
    </row>
    <row r="238" spans="1:12" x14ac:dyDescent="0.2">
      <c r="A238" s="50" t="s">
        <v>1576</v>
      </c>
      <c r="B238" s="34" t="s">
        <v>217</v>
      </c>
      <c r="C238" s="43">
        <v>13.509395632</v>
      </c>
      <c r="D238" s="43" t="str">
        <f t="shared" si="36"/>
        <v>N/A</v>
      </c>
      <c r="E238" s="43">
        <v>14.880582162</v>
      </c>
      <c r="F238" s="43" t="str">
        <f t="shared" si="37"/>
        <v>N/A</v>
      </c>
      <c r="G238" s="43">
        <v>16.212525604</v>
      </c>
      <c r="H238" s="43" t="str">
        <f t="shared" si="38"/>
        <v>N/A</v>
      </c>
      <c r="I238" s="12">
        <v>10.15</v>
      </c>
      <c r="J238" s="12">
        <v>8.9510000000000005</v>
      </c>
      <c r="K238" s="44" t="s">
        <v>732</v>
      </c>
      <c r="L238" s="9" t="str">
        <f t="shared" si="39"/>
        <v>Yes</v>
      </c>
    </row>
    <row r="239" spans="1:12" x14ac:dyDescent="0.2">
      <c r="A239" s="50" t="s">
        <v>1577</v>
      </c>
      <c r="B239" s="34" t="s">
        <v>217</v>
      </c>
      <c r="C239" s="43">
        <v>13.106638076999999</v>
      </c>
      <c r="D239" s="43" t="str">
        <f t="shared" si="36"/>
        <v>N/A</v>
      </c>
      <c r="E239" s="43">
        <v>13.961576944000001</v>
      </c>
      <c r="F239" s="43" t="str">
        <f t="shared" si="37"/>
        <v>N/A</v>
      </c>
      <c r="G239" s="43">
        <v>15.267385535000001</v>
      </c>
      <c r="H239" s="43" t="str">
        <f t="shared" si="38"/>
        <v>N/A</v>
      </c>
      <c r="I239" s="12">
        <v>6.5229999999999997</v>
      </c>
      <c r="J239" s="12">
        <v>9.3529999999999998</v>
      </c>
      <c r="K239" s="44" t="s">
        <v>732</v>
      </c>
      <c r="L239" s="9" t="str">
        <f t="shared" si="39"/>
        <v>Yes</v>
      </c>
    </row>
    <row r="240" spans="1:12" x14ac:dyDescent="0.2">
      <c r="A240" s="50" t="s">
        <v>1578</v>
      </c>
      <c r="B240" s="34" t="s">
        <v>217</v>
      </c>
      <c r="C240" s="43">
        <v>1.3330286954999999</v>
      </c>
      <c r="D240" s="43" t="str">
        <f t="shared" si="36"/>
        <v>N/A</v>
      </c>
      <c r="E240" s="43">
        <v>1.4865366887</v>
      </c>
      <c r="F240" s="43" t="str">
        <f t="shared" si="37"/>
        <v>N/A</v>
      </c>
      <c r="G240" s="43">
        <v>1.7963441184</v>
      </c>
      <c r="H240" s="43" t="str">
        <f t="shared" si="38"/>
        <v>N/A</v>
      </c>
      <c r="I240" s="12">
        <v>11.52</v>
      </c>
      <c r="J240" s="12">
        <v>20.84</v>
      </c>
      <c r="K240" s="44" t="s">
        <v>732</v>
      </c>
      <c r="L240" s="9" t="str">
        <f t="shared" si="39"/>
        <v>Yes</v>
      </c>
    </row>
    <row r="241" spans="1:12" x14ac:dyDescent="0.2">
      <c r="A241" s="50" t="s">
        <v>1579</v>
      </c>
      <c r="B241" s="34" t="s">
        <v>217</v>
      </c>
      <c r="C241" s="43">
        <v>0.72128773530000001</v>
      </c>
      <c r="D241" s="43" t="str">
        <f t="shared" si="36"/>
        <v>N/A</v>
      </c>
      <c r="E241" s="43">
        <v>0.7734697894</v>
      </c>
      <c r="F241" s="43" t="str">
        <f t="shared" si="37"/>
        <v>N/A</v>
      </c>
      <c r="G241" s="43">
        <v>0.96920402329999999</v>
      </c>
      <c r="H241" s="43" t="str">
        <f t="shared" si="38"/>
        <v>N/A</v>
      </c>
      <c r="I241" s="12">
        <v>7.2350000000000003</v>
      </c>
      <c r="J241" s="12">
        <v>25.31</v>
      </c>
      <c r="K241" s="44" t="s">
        <v>732</v>
      </c>
      <c r="L241" s="9" t="str">
        <f t="shared" si="39"/>
        <v>Yes</v>
      </c>
    </row>
    <row r="242" spans="1:12" ht="25.5" x14ac:dyDescent="0.2">
      <c r="A242" s="4" t="s">
        <v>1404</v>
      </c>
      <c r="B242" s="34" t="s">
        <v>217</v>
      </c>
      <c r="C242" s="51">
        <v>393523736</v>
      </c>
      <c r="D242" s="43" t="str">
        <f t="shared" si="36"/>
        <v>N/A</v>
      </c>
      <c r="E242" s="51">
        <v>518512600</v>
      </c>
      <c r="F242" s="43" t="str">
        <f t="shared" si="37"/>
        <v>N/A</v>
      </c>
      <c r="G242" s="51">
        <v>555373300</v>
      </c>
      <c r="H242" s="43" t="str">
        <f t="shared" si="38"/>
        <v>N/A</v>
      </c>
      <c r="I242" s="12">
        <v>31.76</v>
      </c>
      <c r="J242" s="12">
        <v>7.109</v>
      </c>
      <c r="K242" s="44" t="s">
        <v>732</v>
      </c>
      <c r="L242" s="9" t="str">
        <f t="shared" si="39"/>
        <v>Yes</v>
      </c>
    </row>
    <row r="243" spans="1:12" x14ac:dyDescent="0.2">
      <c r="A243" s="4" t="s">
        <v>1580</v>
      </c>
      <c r="B243" s="34" t="s">
        <v>217</v>
      </c>
      <c r="C243" s="49">
        <v>23297</v>
      </c>
      <c r="D243" s="49" t="str">
        <f t="shared" si="36"/>
        <v>N/A</v>
      </c>
      <c r="E243" s="49">
        <v>27011</v>
      </c>
      <c r="F243" s="49" t="str">
        <f t="shared" si="37"/>
        <v>N/A</v>
      </c>
      <c r="G243" s="49">
        <v>32574</v>
      </c>
      <c r="H243" s="43" t="str">
        <f t="shared" si="38"/>
        <v>N/A</v>
      </c>
      <c r="I243" s="12">
        <v>15.94</v>
      </c>
      <c r="J243" s="12">
        <v>20.6</v>
      </c>
      <c r="K243" s="44" t="s">
        <v>732</v>
      </c>
      <c r="L243" s="9" t="str">
        <f t="shared" si="39"/>
        <v>Yes</v>
      </c>
    </row>
    <row r="244" spans="1:12" ht="25.5" x14ac:dyDescent="0.2">
      <c r="A244" s="4" t="s">
        <v>1581</v>
      </c>
      <c r="B244" s="34" t="s">
        <v>217</v>
      </c>
      <c r="C244" s="51">
        <v>16891.605614</v>
      </c>
      <c r="D244" s="43" t="str">
        <f t="shared" si="36"/>
        <v>N/A</v>
      </c>
      <c r="E244" s="51">
        <v>19196.349634999999</v>
      </c>
      <c r="F244" s="43" t="str">
        <f t="shared" si="37"/>
        <v>N/A</v>
      </c>
      <c r="G244" s="51">
        <v>17049.588629000002</v>
      </c>
      <c r="H244" s="43" t="str">
        <f t="shared" si="38"/>
        <v>N/A</v>
      </c>
      <c r="I244" s="12">
        <v>13.64</v>
      </c>
      <c r="J244" s="12">
        <v>-11.2</v>
      </c>
      <c r="K244" s="44" t="s">
        <v>732</v>
      </c>
      <c r="L244" s="9" t="str">
        <f t="shared" si="39"/>
        <v>Yes</v>
      </c>
    </row>
    <row r="245" spans="1:12" ht="25.5" x14ac:dyDescent="0.2">
      <c r="A245" s="52" t="s">
        <v>1582</v>
      </c>
      <c r="B245" s="34" t="s">
        <v>217</v>
      </c>
      <c r="C245" s="51">
        <v>12246.298585</v>
      </c>
      <c r="D245" s="43" t="str">
        <f t="shared" si="36"/>
        <v>N/A</v>
      </c>
      <c r="E245" s="51">
        <v>15345.584579</v>
      </c>
      <c r="F245" s="43" t="str">
        <f t="shared" si="37"/>
        <v>N/A</v>
      </c>
      <c r="G245" s="51">
        <v>17499.259814000001</v>
      </c>
      <c r="H245" s="43" t="str">
        <f t="shared" si="38"/>
        <v>N/A</v>
      </c>
      <c r="I245" s="12">
        <v>25.31</v>
      </c>
      <c r="J245" s="12">
        <v>14.03</v>
      </c>
      <c r="K245" s="44" t="s">
        <v>732</v>
      </c>
      <c r="L245" s="9" t="str">
        <f t="shared" si="39"/>
        <v>Yes</v>
      </c>
    </row>
    <row r="246" spans="1:12" ht="25.5" x14ac:dyDescent="0.2">
      <c r="A246" s="52" t="s">
        <v>1583</v>
      </c>
      <c r="B246" s="34" t="s">
        <v>217</v>
      </c>
      <c r="C246" s="51">
        <v>23962.576411999999</v>
      </c>
      <c r="D246" s="43" t="str">
        <f t="shared" si="36"/>
        <v>N/A</v>
      </c>
      <c r="E246" s="51">
        <v>27917.578171000001</v>
      </c>
      <c r="F246" s="43" t="str">
        <f t="shared" si="37"/>
        <v>N/A</v>
      </c>
      <c r="G246" s="51">
        <v>25648.091444000002</v>
      </c>
      <c r="H246" s="43" t="str">
        <f t="shared" si="38"/>
        <v>N/A</v>
      </c>
      <c r="I246" s="12">
        <v>16.5</v>
      </c>
      <c r="J246" s="12">
        <v>-8.1300000000000008</v>
      </c>
      <c r="K246" s="44" t="s">
        <v>732</v>
      </c>
      <c r="L246" s="9" t="str">
        <f t="shared" si="39"/>
        <v>Yes</v>
      </c>
    </row>
    <row r="247" spans="1:12" ht="25.5" x14ac:dyDescent="0.2">
      <c r="A247" s="52" t="s">
        <v>1584</v>
      </c>
      <c r="B247" s="34" t="s">
        <v>217</v>
      </c>
      <c r="C247" s="51">
        <v>2903.7880329</v>
      </c>
      <c r="D247" s="43" t="str">
        <f t="shared" si="36"/>
        <v>N/A</v>
      </c>
      <c r="E247" s="51">
        <v>3612.8859711999999</v>
      </c>
      <c r="F247" s="43" t="str">
        <f t="shared" si="37"/>
        <v>N/A</v>
      </c>
      <c r="G247" s="51">
        <v>3560.5074933999999</v>
      </c>
      <c r="H247" s="43" t="str">
        <f t="shared" si="38"/>
        <v>N/A</v>
      </c>
      <c r="I247" s="12">
        <v>24.42</v>
      </c>
      <c r="J247" s="12">
        <v>-1.45</v>
      </c>
      <c r="K247" s="44" t="s">
        <v>732</v>
      </c>
      <c r="L247" s="9" t="str">
        <f t="shared" si="39"/>
        <v>Yes</v>
      </c>
    </row>
    <row r="248" spans="1:12" ht="25.5" x14ac:dyDescent="0.2">
      <c r="A248" s="52" t="s">
        <v>1585</v>
      </c>
      <c r="B248" s="34" t="s">
        <v>217</v>
      </c>
      <c r="C248" s="51">
        <v>1383.6042944999999</v>
      </c>
      <c r="D248" s="43" t="str">
        <f t="shared" si="36"/>
        <v>N/A</v>
      </c>
      <c r="E248" s="51">
        <v>1800.1893617000001</v>
      </c>
      <c r="F248" s="43" t="str">
        <f t="shared" si="37"/>
        <v>N/A</v>
      </c>
      <c r="G248" s="51">
        <v>1968.0088720000001</v>
      </c>
      <c r="H248" s="43" t="str">
        <f t="shared" si="38"/>
        <v>N/A</v>
      </c>
      <c r="I248" s="12">
        <v>30.11</v>
      </c>
      <c r="J248" s="12">
        <v>9.3219999999999992</v>
      </c>
      <c r="K248" s="44" t="s">
        <v>732</v>
      </c>
      <c r="L248" s="9" t="str">
        <f t="shared" si="39"/>
        <v>Yes</v>
      </c>
    </row>
    <row r="249" spans="1:12" ht="25.5" x14ac:dyDescent="0.2">
      <c r="A249" s="45" t="s">
        <v>1586</v>
      </c>
      <c r="B249" s="34" t="s">
        <v>217</v>
      </c>
      <c r="C249" s="43">
        <v>2.1431436330000002</v>
      </c>
      <c r="D249" s="43" t="str">
        <f t="shared" si="36"/>
        <v>N/A</v>
      </c>
      <c r="E249" s="43">
        <v>2.3852268000999999</v>
      </c>
      <c r="F249" s="43" t="str">
        <f t="shared" si="37"/>
        <v>N/A</v>
      </c>
      <c r="G249" s="43">
        <v>2.7795649836999998</v>
      </c>
      <c r="H249" s="43" t="str">
        <f t="shared" si="38"/>
        <v>N/A</v>
      </c>
      <c r="I249" s="12">
        <v>11.3</v>
      </c>
      <c r="J249" s="12">
        <v>16.53</v>
      </c>
      <c r="K249" s="44" t="s">
        <v>732</v>
      </c>
      <c r="L249" s="9" t="str">
        <f t="shared" si="39"/>
        <v>Yes</v>
      </c>
    </row>
    <row r="250" spans="1:12" ht="25.5" x14ac:dyDescent="0.2">
      <c r="A250" s="50" t="s">
        <v>1587</v>
      </c>
      <c r="B250" s="34" t="s">
        <v>217</v>
      </c>
      <c r="C250" s="43">
        <v>6.5253859058000003</v>
      </c>
      <c r="D250" s="43" t="str">
        <f t="shared" si="36"/>
        <v>N/A</v>
      </c>
      <c r="E250" s="43">
        <v>6.5539868143</v>
      </c>
      <c r="F250" s="43" t="str">
        <f t="shared" si="37"/>
        <v>N/A</v>
      </c>
      <c r="G250" s="43">
        <v>6.8384954378999998</v>
      </c>
      <c r="H250" s="43" t="str">
        <f t="shared" si="38"/>
        <v>N/A</v>
      </c>
      <c r="I250" s="12">
        <v>0.43830000000000002</v>
      </c>
      <c r="J250" s="12">
        <v>4.3410000000000002</v>
      </c>
      <c r="K250" s="44" t="s">
        <v>732</v>
      </c>
      <c r="L250" s="9" t="str">
        <f t="shared" si="39"/>
        <v>Yes</v>
      </c>
    </row>
    <row r="251" spans="1:12" ht="25.5" x14ac:dyDescent="0.2">
      <c r="A251" s="50" t="s">
        <v>1588</v>
      </c>
      <c r="B251" s="34" t="s">
        <v>217</v>
      </c>
      <c r="C251" s="43">
        <v>7.6433871818999997</v>
      </c>
      <c r="D251" s="43" t="str">
        <f t="shared" si="36"/>
        <v>N/A</v>
      </c>
      <c r="E251" s="43">
        <v>8.109710583</v>
      </c>
      <c r="F251" s="43" t="str">
        <f t="shared" si="37"/>
        <v>N/A</v>
      </c>
      <c r="G251" s="43">
        <v>8.7451038318999998</v>
      </c>
      <c r="H251" s="43" t="str">
        <f t="shared" si="38"/>
        <v>N/A</v>
      </c>
      <c r="I251" s="12">
        <v>6.101</v>
      </c>
      <c r="J251" s="12">
        <v>7.835</v>
      </c>
      <c r="K251" s="44" t="s">
        <v>732</v>
      </c>
      <c r="L251" s="9" t="str">
        <f t="shared" si="39"/>
        <v>Yes</v>
      </c>
    </row>
    <row r="252" spans="1:12" ht="25.5" x14ac:dyDescent="0.2">
      <c r="A252" s="50" t="s">
        <v>1589</v>
      </c>
      <c r="B252" s="34" t="s">
        <v>217</v>
      </c>
      <c r="C252" s="43">
        <v>0.73027410270000004</v>
      </c>
      <c r="D252" s="43" t="str">
        <f t="shared" si="36"/>
        <v>N/A</v>
      </c>
      <c r="E252" s="43">
        <v>0.96410242300000004</v>
      </c>
      <c r="F252" s="43" t="str">
        <f t="shared" si="37"/>
        <v>N/A</v>
      </c>
      <c r="G252" s="43">
        <v>1.3610566354</v>
      </c>
      <c r="H252" s="43" t="str">
        <f t="shared" si="38"/>
        <v>N/A</v>
      </c>
      <c r="I252" s="12">
        <v>32.020000000000003</v>
      </c>
      <c r="J252" s="12">
        <v>41.17</v>
      </c>
      <c r="K252" s="44" t="s">
        <v>732</v>
      </c>
      <c r="L252" s="9" t="str">
        <f t="shared" si="39"/>
        <v>No</v>
      </c>
    </row>
    <row r="253" spans="1:12" ht="25.5" x14ac:dyDescent="0.2">
      <c r="A253" s="50" t="s">
        <v>1590</v>
      </c>
      <c r="B253" s="34" t="s">
        <v>217</v>
      </c>
      <c r="C253" s="43">
        <v>0.22696892060000001</v>
      </c>
      <c r="D253" s="43" t="str">
        <f t="shared" si="36"/>
        <v>N/A</v>
      </c>
      <c r="E253" s="43">
        <v>0.3083382536</v>
      </c>
      <c r="F253" s="43" t="str">
        <f t="shared" si="37"/>
        <v>N/A</v>
      </c>
      <c r="G253" s="43">
        <v>0.489879548</v>
      </c>
      <c r="H253" s="43" t="str">
        <f t="shared" si="38"/>
        <v>N/A</v>
      </c>
      <c r="I253" s="12">
        <v>35.85</v>
      </c>
      <c r="J253" s="12">
        <v>58.88</v>
      </c>
      <c r="K253" s="44" t="s">
        <v>732</v>
      </c>
      <c r="L253" s="9" t="str">
        <f t="shared" si="39"/>
        <v>No</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215249</v>
      </c>
      <c r="D7" s="146" t="str">
        <f>IF($B7="N/A","N/A",IF(C7&gt;15,"No",IF(C7&lt;-15,"No","Yes")))</f>
        <v>N/A</v>
      </c>
      <c r="E7" s="145">
        <v>216455</v>
      </c>
      <c r="F7" s="146" t="str">
        <f>IF($B7="N/A","N/A",IF(E7&gt;15,"No",IF(E7&lt;-15,"No","Yes")))</f>
        <v>N/A</v>
      </c>
      <c r="G7" s="145">
        <v>207840</v>
      </c>
      <c r="H7" s="146" t="str">
        <f>IF($B7="N/A","N/A",IF(G7&gt;15,"No",IF(G7&lt;-15,"No","Yes")))</f>
        <v>N/A</v>
      </c>
      <c r="I7" s="147">
        <v>0.56030000000000002</v>
      </c>
      <c r="J7" s="147">
        <v>-3.98</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100</v>
      </c>
      <c r="H8" s="146" t="str">
        <f>IF($B8="N/A","N/A",IF(G8&gt;15,"No",IF(G8&lt;-15,"No","Yes")))</f>
        <v>N/A</v>
      </c>
      <c r="I8" s="147" t="s">
        <v>217</v>
      </c>
      <c r="J8" s="147" t="s">
        <v>217</v>
      </c>
      <c r="K8" s="146" t="str">
        <f t="shared" si="0"/>
        <v>N/A</v>
      </c>
    </row>
    <row r="9" spans="1:11" x14ac:dyDescent="0.2">
      <c r="A9" s="25" t="s">
        <v>306</v>
      </c>
      <c r="B9" s="136" t="s">
        <v>217</v>
      </c>
      <c r="C9" s="134">
        <v>0</v>
      </c>
      <c r="D9" s="134" t="str">
        <f>IF($B9="N/A","N/A",IF(C9&gt;15,"No",IF(C9&lt;-15,"No","Yes")))</f>
        <v>N/A</v>
      </c>
      <c r="E9" s="134">
        <v>0</v>
      </c>
      <c r="F9" s="134" t="str">
        <f>IF($B9="N/A","N/A",IF(E9&gt;15,"No",IF(E9&lt;-15,"No","Yes")))</f>
        <v>N/A</v>
      </c>
      <c r="G9" s="134">
        <v>0</v>
      </c>
      <c r="H9" s="134" t="str">
        <f>IF($B9="N/A","N/A",IF(G9&gt;15,"No",IF(G9&lt;-15,"No","Yes")))</f>
        <v>N/A</v>
      </c>
      <c r="I9" s="143" t="s">
        <v>1743</v>
      </c>
      <c r="J9" s="143" t="s">
        <v>1743</v>
      </c>
      <c r="K9" s="134" t="str">
        <f t="shared" si="0"/>
        <v>N/A</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100</v>
      </c>
      <c r="F11" s="134" t="str">
        <f>IF(OR($B11="N/A",$E11="N/A"),"N/A",IF(E11&gt;100,"No",IF(E11&lt;95,"No","Yes")))</f>
        <v>Yes</v>
      </c>
      <c r="G11" s="134">
        <v>100</v>
      </c>
      <c r="H11" s="134" t="str">
        <f>IF($B11="N/A","N/A",IF(G11&gt;100,"No",IF(G11&lt;95,"No","Yes")))</f>
        <v>Yes</v>
      </c>
      <c r="I11" s="143" t="s">
        <v>217</v>
      </c>
      <c r="J11" s="143">
        <v>0</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0</v>
      </c>
      <c r="F13" s="134" t="str">
        <f t="shared" si="2"/>
        <v>No</v>
      </c>
      <c r="G13" s="134">
        <v>0</v>
      </c>
      <c r="H13" s="134" t="str">
        <f t="shared" si="3"/>
        <v>No</v>
      </c>
      <c r="I13" s="143" t="s">
        <v>217</v>
      </c>
      <c r="J13" s="143" t="s">
        <v>1743</v>
      </c>
      <c r="K13" s="134" t="str">
        <f t="shared" si="0"/>
        <v>N/A</v>
      </c>
    </row>
    <row r="14" spans="1:11" x14ac:dyDescent="0.2">
      <c r="A14" s="28" t="s">
        <v>309</v>
      </c>
      <c r="B14" s="136" t="s">
        <v>217</v>
      </c>
      <c r="C14" s="149">
        <v>215249</v>
      </c>
      <c r="D14" s="134" t="str">
        <f>IF($B14="N/A","N/A",IF(C14&gt;15,"No",IF(C14&lt;-15,"No","Yes")))</f>
        <v>N/A</v>
      </c>
      <c r="E14" s="149">
        <v>216455</v>
      </c>
      <c r="F14" s="134" t="str">
        <f>IF($B14="N/A","N/A",IF(E14&gt;15,"No",IF(E14&lt;-15,"No","Yes")))</f>
        <v>N/A</v>
      </c>
      <c r="G14" s="149">
        <v>207840</v>
      </c>
      <c r="H14" s="134" t="str">
        <f>IF($B14="N/A","N/A",IF(G14&gt;15,"No",IF(G14&lt;-15,"No","Yes")))</f>
        <v>N/A</v>
      </c>
      <c r="I14" s="143">
        <v>0.56030000000000002</v>
      </c>
      <c r="J14" s="143">
        <v>-3.98</v>
      </c>
      <c r="K14" s="134" t="str">
        <f t="shared" si="0"/>
        <v>Yes</v>
      </c>
    </row>
    <row r="15" spans="1:11" x14ac:dyDescent="0.2">
      <c r="A15" s="25" t="s">
        <v>435</v>
      </c>
      <c r="B15" s="136" t="s">
        <v>219</v>
      </c>
      <c r="C15" s="134">
        <v>29.998281061</v>
      </c>
      <c r="D15" s="134" t="str">
        <f>IF($B15="N/A","N/A",IF(C15&gt;20,"No",IF(C15&lt;5,"No","Yes")))</f>
        <v>No</v>
      </c>
      <c r="E15" s="134">
        <v>27.635305259999999</v>
      </c>
      <c r="F15" s="134" t="str">
        <f>IF($B15="N/A","N/A",IF(E15&gt;20,"No",IF(E15&lt;5,"No","Yes")))</f>
        <v>No</v>
      </c>
      <c r="G15" s="134">
        <v>27.846901462999998</v>
      </c>
      <c r="H15" s="134" t="str">
        <f>IF($B15="N/A","N/A",IF(G15&gt;20,"No",IF(G15&lt;5,"No","Yes")))</f>
        <v>No</v>
      </c>
      <c r="I15" s="143">
        <v>-7.88</v>
      </c>
      <c r="J15" s="143">
        <v>0.76570000000000005</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72.153098537000005</v>
      </c>
      <c r="H16" s="134" t="str">
        <f>IF($B16="N/A","N/A",IF(G16&gt;15,"No",IF(G16&lt;-15,"No","Yes")))</f>
        <v>N/A</v>
      </c>
      <c r="I16" s="143" t="s">
        <v>217</v>
      </c>
      <c r="J16" s="143" t="s">
        <v>217</v>
      </c>
      <c r="K16" s="134" t="str">
        <f t="shared" si="0"/>
        <v>N/A</v>
      </c>
    </row>
    <row r="17" spans="1:11" x14ac:dyDescent="0.2">
      <c r="A17" s="25" t="s">
        <v>437</v>
      </c>
      <c r="B17" s="136" t="s">
        <v>217</v>
      </c>
      <c r="C17" s="134">
        <v>1.7338059642999999</v>
      </c>
      <c r="D17" s="134" t="str">
        <f>IF($B17="N/A","N/A",IF(C17&gt;15,"No",IF(C17&lt;-15,"No","Yes")))</f>
        <v>N/A</v>
      </c>
      <c r="E17" s="134">
        <v>13.956249567</v>
      </c>
      <c r="F17" s="134" t="str">
        <f>IF($B17="N/A","N/A",IF(E17&gt;15,"No",IF(E17&lt;-15,"No","Yes")))</f>
        <v>N/A</v>
      </c>
      <c r="G17" s="134">
        <v>11.349114704</v>
      </c>
      <c r="H17" s="134" t="str">
        <f>IF($B17="N/A","N/A",IF(G17&gt;15,"No",IF(G17&lt;-15,"No","Yes")))</f>
        <v>N/A</v>
      </c>
      <c r="I17" s="143">
        <v>704.9</v>
      </c>
      <c r="J17" s="143">
        <v>-18.7</v>
      </c>
      <c r="K17" s="134" t="str">
        <f t="shared" si="0"/>
        <v>Yes</v>
      </c>
    </row>
    <row r="18" spans="1:11" x14ac:dyDescent="0.2">
      <c r="A18" s="25" t="s">
        <v>813</v>
      </c>
      <c r="B18" s="136" t="s">
        <v>217</v>
      </c>
      <c r="C18" s="182">
        <v>7498.3451232999996</v>
      </c>
      <c r="D18" s="134" t="str">
        <f>IF($B18="N/A","N/A",IF(C18&gt;15,"No",IF(C18&lt;-15,"No","Yes")))</f>
        <v>N/A</v>
      </c>
      <c r="E18" s="182">
        <v>4174.9198913999999</v>
      </c>
      <c r="F18" s="134" t="str">
        <f>IF($B18="N/A","N/A",IF(E18&gt;15,"No",IF(E18&lt;-15,"No","Yes")))</f>
        <v>N/A</v>
      </c>
      <c r="G18" s="182">
        <v>4194.1393928999996</v>
      </c>
      <c r="H18" s="134" t="str">
        <f>IF($B18="N/A","N/A",IF(G18&gt;15,"No",IF(G18&lt;-15,"No","Yes")))</f>
        <v>N/A</v>
      </c>
      <c r="I18" s="143">
        <v>-44.3</v>
      </c>
      <c r="J18" s="143">
        <v>0.46039999999999998</v>
      </c>
      <c r="K18" s="134" t="str">
        <f t="shared" si="0"/>
        <v>Yes</v>
      </c>
    </row>
    <row r="19" spans="1:11" x14ac:dyDescent="0.2">
      <c r="A19" s="3" t="s">
        <v>310</v>
      </c>
      <c r="B19" s="136" t="s">
        <v>217</v>
      </c>
      <c r="C19" s="149">
        <v>2409</v>
      </c>
      <c r="D19" s="136" t="s">
        <v>217</v>
      </c>
      <c r="E19" s="149">
        <v>1945</v>
      </c>
      <c r="F19" s="136" t="s">
        <v>217</v>
      </c>
      <c r="G19" s="149">
        <v>1282</v>
      </c>
      <c r="H19" s="134" t="str">
        <f>IF($B19="N/A","N/A",IF(G19&gt;15,"No",IF(G19&lt;-15,"No","Yes")))</f>
        <v>N/A</v>
      </c>
      <c r="I19" s="143">
        <v>-19.3</v>
      </c>
      <c r="J19" s="143">
        <v>-34.1</v>
      </c>
      <c r="K19" s="134" t="str">
        <f t="shared" si="0"/>
        <v>No</v>
      </c>
    </row>
    <row r="20" spans="1:11" x14ac:dyDescent="0.2">
      <c r="A20" s="3" t="s">
        <v>350</v>
      </c>
      <c r="B20" s="136" t="s">
        <v>217</v>
      </c>
      <c r="C20" s="149" t="s">
        <v>217</v>
      </c>
      <c r="D20" s="136" t="s">
        <v>217</v>
      </c>
      <c r="E20" s="149" t="s">
        <v>217</v>
      </c>
      <c r="F20" s="136" t="s">
        <v>217</v>
      </c>
      <c r="G20" s="150">
        <v>0.61682063129999998</v>
      </c>
      <c r="H20" s="134" t="str">
        <f>IF($B20="N/A","N/A",IF(G20&gt;15,"No",IF(G20&lt;-15,"No","Yes")))</f>
        <v>N/A</v>
      </c>
      <c r="I20" s="143" t="s">
        <v>217</v>
      </c>
      <c r="J20" s="143" t="s">
        <v>217</v>
      </c>
      <c r="K20" s="134" t="str">
        <f t="shared" si="0"/>
        <v>N/A</v>
      </c>
    </row>
    <row r="21" spans="1:11" ht="25.5" x14ac:dyDescent="0.2">
      <c r="A21" s="3" t="s">
        <v>814</v>
      </c>
      <c r="B21" s="136" t="s">
        <v>217</v>
      </c>
      <c r="C21" s="151">
        <v>10409.575342</v>
      </c>
      <c r="D21" s="134" t="str">
        <f>IF($B21="N/A","N/A",IF(C21&gt;60,"No",IF(C21&lt;15,"No","Yes")))</f>
        <v>N/A</v>
      </c>
      <c r="E21" s="151">
        <v>13485.585604</v>
      </c>
      <c r="F21" s="134" t="str">
        <f>IF($B21="N/A","N/A",IF(E21&gt;60,"No",IF(E21&lt;15,"No","Yes")))</f>
        <v>N/A</v>
      </c>
      <c r="G21" s="151">
        <v>9359.7542902000005</v>
      </c>
      <c r="H21" s="134" t="str">
        <f>IF($B21="N/A","N/A",IF(G21&gt;60,"No",IF(G21&lt;15,"No","Yes")))</f>
        <v>N/A</v>
      </c>
      <c r="I21" s="143">
        <v>29.55</v>
      </c>
      <c r="J21" s="143">
        <v>-30.6</v>
      </c>
      <c r="K21" s="134" t="str">
        <f t="shared" si="0"/>
        <v>No</v>
      </c>
    </row>
    <row r="22" spans="1:11" x14ac:dyDescent="0.2">
      <c r="A22" s="3" t="s">
        <v>815</v>
      </c>
      <c r="B22" s="136" t="s">
        <v>221</v>
      </c>
      <c r="C22" s="149">
        <v>11</v>
      </c>
      <c r="D22" s="134" t="str">
        <f>IF($B22="N/A","N/A",IF(C22="N/A","N/A",IF(C22=0,"Yes","No")))</f>
        <v>No</v>
      </c>
      <c r="E22" s="149">
        <v>11</v>
      </c>
      <c r="F22" s="134" t="str">
        <f>IF($B22="N/A","N/A",IF(E22="N/A","N/A",IF(E22=0,"Yes","No")))</f>
        <v>No</v>
      </c>
      <c r="G22" s="149">
        <v>11</v>
      </c>
      <c r="H22" s="134" t="str">
        <f>IF($B22="N/A","N/A",IF(G22=0,"Yes","No"))</f>
        <v>No</v>
      </c>
      <c r="I22" s="143">
        <v>0</v>
      </c>
      <c r="J22" s="143">
        <v>-50</v>
      </c>
      <c r="K22" s="134" t="str">
        <f t="shared" si="0"/>
        <v>No</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150678</v>
      </c>
      <c r="D6" s="9" t="str">
        <f>IF($B6="N/A","N/A",IF(C6&gt;15,"No",IF(C6&lt;-15,"No","Yes")))</f>
        <v>N/A</v>
      </c>
      <c r="E6" s="35">
        <v>156637</v>
      </c>
      <c r="F6" s="9" t="str">
        <f>IF($B6="N/A","N/A",IF(E6&gt;15,"No",IF(E6&lt;-15,"No","Yes")))</f>
        <v>N/A</v>
      </c>
      <c r="G6" s="35">
        <v>149963</v>
      </c>
      <c r="H6" s="9" t="str">
        <f>IF($B6="N/A","N/A",IF(G6&gt;15,"No",IF(G6&lt;-15,"No","Yes")))</f>
        <v>N/A</v>
      </c>
      <c r="I6" s="10">
        <v>3.9550000000000001</v>
      </c>
      <c r="J6" s="10">
        <v>-4.26</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5769.6184977000003</v>
      </c>
      <c r="D9" s="9" t="str">
        <f>IF($B9="N/A","N/A",IF(C9&gt;7000,"No",IF(C9&lt;2000,"No","Yes")))</f>
        <v>Yes</v>
      </c>
      <c r="E9" s="88">
        <v>5907.7390845999998</v>
      </c>
      <c r="F9" s="9" t="str">
        <f>IF($B9="N/A","N/A",IF(E9&gt;7000,"No",IF(E9&lt;2000,"No","Yes")))</f>
        <v>Yes</v>
      </c>
      <c r="G9" s="88">
        <v>5867.1217500000002</v>
      </c>
      <c r="H9" s="9" t="str">
        <f>IF($B9="N/A","N/A",IF(G9&gt;7000,"No",IF(G9&lt;2000,"No","Yes")))</f>
        <v>Yes</v>
      </c>
      <c r="I9" s="10">
        <v>2.3940000000000001</v>
      </c>
      <c r="J9" s="10">
        <v>-0.68799999999999994</v>
      </c>
      <c r="K9" s="9" t="str">
        <f t="shared" si="0"/>
        <v>Yes</v>
      </c>
    </row>
    <row r="10" spans="1:11" x14ac:dyDescent="0.2">
      <c r="A10" s="102" t="s">
        <v>819</v>
      </c>
      <c r="B10" s="34" t="s">
        <v>217</v>
      </c>
      <c r="C10" s="88">
        <v>1201.6406638999999</v>
      </c>
      <c r="D10" s="9" t="str">
        <f>IF($B10="N/A","N/A",IF(C10&gt;15,"No",IF(C10&lt;-15,"No","Yes")))</f>
        <v>N/A</v>
      </c>
      <c r="E10" s="88">
        <v>1254.9847387</v>
      </c>
      <c r="F10" s="9" t="str">
        <f>IF($B10="N/A","N/A",IF(E10&gt;15,"No",IF(E10&lt;-15,"No","Yes")))</f>
        <v>N/A</v>
      </c>
      <c r="G10" s="88">
        <v>1253.4331772</v>
      </c>
      <c r="H10" s="9" t="str">
        <f>IF($B10="N/A","N/A",IF(G10&gt;15,"No",IF(G10&lt;-15,"No","Yes")))</f>
        <v>N/A</v>
      </c>
      <c r="I10" s="10">
        <v>4.4390000000000001</v>
      </c>
      <c r="J10" s="10">
        <v>-0.124</v>
      </c>
      <c r="K10" s="9" t="str">
        <f t="shared" si="0"/>
        <v>Yes</v>
      </c>
    </row>
    <row r="11" spans="1:11" x14ac:dyDescent="0.2">
      <c r="A11" s="102" t="s">
        <v>313</v>
      </c>
      <c r="B11" s="34" t="s">
        <v>223</v>
      </c>
      <c r="C11" s="9">
        <v>0.54553418549999999</v>
      </c>
      <c r="D11" s="9" t="str">
        <f>IF($B11="N/A","N/A",IF(C11&gt;10,"No",IF(C11&lt;=0,"No","Yes")))</f>
        <v>Yes</v>
      </c>
      <c r="E11" s="9">
        <v>0.57457688799999995</v>
      </c>
      <c r="F11" s="9" t="str">
        <f>IF($B11="N/A","N/A",IF(E11&gt;10,"No",IF(E11&lt;=0,"No","Yes")))</f>
        <v>Yes</v>
      </c>
      <c r="G11" s="9">
        <v>0.59881437420000005</v>
      </c>
      <c r="H11" s="9" t="str">
        <f>IF($B11="N/A","N/A",IF(G11&gt;10,"No",IF(G11&lt;=0,"No","Yes")))</f>
        <v>Yes</v>
      </c>
      <c r="I11" s="10">
        <v>5.3239999999999998</v>
      </c>
      <c r="J11" s="10">
        <v>4.218</v>
      </c>
      <c r="K11" s="9" t="str">
        <f t="shared" si="0"/>
        <v>Yes</v>
      </c>
    </row>
    <row r="12" spans="1:11" x14ac:dyDescent="0.2">
      <c r="A12" s="102" t="s">
        <v>820</v>
      </c>
      <c r="B12" s="34" t="s">
        <v>217</v>
      </c>
      <c r="C12" s="88">
        <v>2630.0827251000001</v>
      </c>
      <c r="D12" s="9" t="str">
        <f>IF($B12="N/A","N/A",IF(C12&gt;15,"No",IF(C12&lt;-15,"No","Yes")))</f>
        <v>N/A</v>
      </c>
      <c r="E12" s="88">
        <v>2806.0877777999999</v>
      </c>
      <c r="F12" s="9" t="str">
        <f>IF($B12="N/A","N/A",IF(E12&gt;15,"No",IF(E12&lt;-15,"No","Yes")))</f>
        <v>N/A</v>
      </c>
      <c r="G12" s="88">
        <v>2790.9075723999999</v>
      </c>
      <c r="H12" s="9" t="str">
        <f>IF($B12="N/A","N/A",IF(G12&gt;15,"No",IF(G12&lt;-15,"No","Yes")))</f>
        <v>N/A</v>
      </c>
      <c r="I12" s="10">
        <v>6.6920000000000002</v>
      </c>
      <c r="J12" s="10">
        <v>-0.54100000000000004</v>
      </c>
      <c r="K12" s="9" t="str">
        <f t="shared" si="0"/>
        <v>Yes</v>
      </c>
    </row>
    <row r="13" spans="1:11" x14ac:dyDescent="0.2">
      <c r="A13" s="102" t="s">
        <v>314</v>
      </c>
      <c r="B13" s="34" t="s">
        <v>218</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
      <c r="A14" s="102" t="s">
        <v>821</v>
      </c>
      <c r="B14" s="34" t="s">
        <v>224</v>
      </c>
      <c r="C14" s="8">
        <v>1.1542959157999999</v>
      </c>
      <c r="D14" s="9" t="str">
        <f>IF($B14="N/A","N/A",IF(C14&gt;1,"Yes","No"))</f>
        <v>Yes</v>
      </c>
      <c r="E14" s="8">
        <v>1.1540504479</v>
      </c>
      <c r="F14" s="9" t="str">
        <f>IF($B14="N/A","N/A",IF(E14&gt;1,"Yes","No"))</f>
        <v>Yes</v>
      </c>
      <c r="G14" s="8">
        <v>1.1581656809</v>
      </c>
      <c r="H14" s="9" t="str">
        <f>IF($B14="N/A","N/A",IF(G14&gt;1,"Yes","No"))</f>
        <v>Yes</v>
      </c>
      <c r="I14" s="10">
        <v>-2.1000000000000001E-2</v>
      </c>
      <c r="J14" s="10">
        <v>0.35659999999999997</v>
      </c>
      <c r="K14" s="9" t="str">
        <f t="shared" si="0"/>
        <v>Yes</v>
      </c>
    </row>
    <row r="15" spans="1:11" x14ac:dyDescent="0.2">
      <c r="A15" s="102" t="s">
        <v>315</v>
      </c>
      <c r="B15" s="34" t="s">
        <v>218</v>
      </c>
      <c r="C15" s="8">
        <v>99.853329617</v>
      </c>
      <c r="D15" s="9" t="str">
        <f>IF($B15="N/A","N/A",IF(C15&gt;100,"No",IF(C15&lt;95,"No","Yes")))</f>
        <v>Yes</v>
      </c>
      <c r="E15" s="8">
        <v>99.851248428000005</v>
      </c>
      <c r="F15" s="9" t="str">
        <f>IF($B15="N/A","N/A",IF(E15&gt;100,"No",IF(E15&lt;95,"No","Yes")))</f>
        <v>Yes</v>
      </c>
      <c r="G15" s="8">
        <v>99.856631301999997</v>
      </c>
      <c r="H15" s="9" t="str">
        <f>IF($B15="N/A","N/A",IF(G15&gt;100,"No",IF(G15&lt;95,"No","Yes")))</f>
        <v>Yes</v>
      </c>
      <c r="I15" s="10">
        <v>-2E-3</v>
      </c>
      <c r="J15" s="10">
        <v>5.4000000000000003E-3</v>
      </c>
      <c r="K15" s="9" t="str">
        <f t="shared" si="0"/>
        <v>Yes</v>
      </c>
    </row>
    <row r="16" spans="1:11" x14ac:dyDescent="0.2">
      <c r="A16" s="102" t="s">
        <v>822</v>
      </c>
      <c r="B16" s="34" t="s">
        <v>225</v>
      </c>
      <c r="C16" s="8">
        <v>10.352678837999999</v>
      </c>
      <c r="D16" s="9" t="str">
        <f>IF($B16="N/A","N/A",IF(C16&gt;3,"Yes","No"))</f>
        <v>Yes</v>
      </c>
      <c r="E16" s="8">
        <v>10.497097261</v>
      </c>
      <c r="F16" s="9" t="str">
        <f>IF($B16="N/A","N/A",IF(E16&gt;3,"Yes","No"))</f>
        <v>Yes</v>
      </c>
      <c r="G16" s="8">
        <v>10.746981595999999</v>
      </c>
      <c r="H16" s="9" t="str">
        <f>IF($B16="N/A","N/A",IF(G16&gt;3,"Yes","No"))</f>
        <v>Yes</v>
      </c>
      <c r="I16" s="10">
        <v>1.395</v>
      </c>
      <c r="J16" s="10">
        <v>2.3809999999999998</v>
      </c>
      <c r="K16" s="9" t="str">
        <f t="shared" si="0"/>
        <v>Yes</v>
      </c>
    </row>
    <row r="17" spans="1:11" x14ac:dyDescent="0.2">
      <c r="A17" s="102" t="s">
        <v>823</v>
      </c>
      <c r="B17" s="34" t="s">
        <v>226</v>
      </c>
      <c r="C17" s="8">
        <v>4.7885476881000004</v>
      </c>
      <c r="D17" s="9" t="str">
        <f>IF($B17="N/A","N/A",IF(C17&gt;=8,"No",IF(C17&lt;2,"No","Yes")))</f>
        <v>Yes</v>
      </c>
      <c r="E17" s="8">
        <v>4.6780352615999998</v>
      </c>
      <c r="F17" s="9" t="str">
        <f>IF($B17="N/A","N/A",IF(E17&gt;=8,"No",IF(E17&lt;2,"No","Yes")))</f>
        <v>Yes</v>
      </c>
      <c r="G17" s="8">
        <v>4.6437029278999997</v>
      </c>
      <c r="H17" s="9" t="str">
        <f>IF($B17="N/A","N/A",IF(G17&gt;=8,"No",IF(G17&lt;2,"No","Yes")))</f>
        <v>Yes</v>
      </c>
      <c r="I17" s="10">
        <v>-2.31</v>
      </c>
      <c r="J17" s="10">
        <v>-0.73399999999999999</v>
      </c>
      <c r="K17" s="9" t="str">
        <f t="shared" si="0"/>
        <v>Yes</v>
      </c>
    </row>
    <row r="18" spans="1:11" x14ac:dyDescent="0.2">
      <c r="A18" s="102" t="s">
        <v>824</v>
      </c>
      <c r="B18" s="34" t="s">
        <v>226</v>
      </c>
      <c r="C18" s="8">
        <v>4.8014507758000002</v>
      </c>
      <c r="D18" s="9" t="str">
        <f>IF($B18="N/A","N/A",IF(C18&gt;=8,"No",IF(C18&lt;2,"No","Yes")))</f>
        <v>Yes</v>
      </c>
      <c r="E18" s="8">
        <v>4.7074190644999998</v>
      </c>
      <c r="F18" s="9" t="str">
        <f>IF($B18="N/A","N/A",IF(E18&gt;=8,"No",IF(E18&lt;2,"No","Yes")))</f>
        <v>Yes</v>
      </c>
      <c r="G18" s="8">
        <v>4.6808412741999996</v>
      </c>
      <c r="H18" s="9" t="str">
        <f>IF($B18="N/A","N/A",IF(G18&gt;=8,"No",IF(G18&lt;2,"No","Yes")))</f>
        <v>Yes</v>
      </c>
      <c r="I18" s="10">
        <v>-1.96</v>
      </c>
      <c r="J18" s="10">
        <v>-0.56499999999999995</v>
      </c>
      <c r="K18" s="9" t="str">
        <f t="shared" si="0"/>
        <v>Yes</v>
      </c>
    </row>
    <row r="19" spans="1:11" x14ac:dyDescent="0.2">
      <c r="A19" s="102" t="s">
        <v>316</v>
      </c>
      <c r="B19" s="34"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02" t="s">
        <v>31</v>
      </c>
      <c r="B20" s="59" t="s">
        <v>218</v>
      </c>
      <c r="C20" s="8">
        <v>98.333532433000002</v>
      </c>
      <c r="D20" s="9" t="str">
        <f>IF($B20="N/A","N/A",IF(C20&gt;100,"No",IF(C20&lt;95,"No","Yes")))</f>
        <v>Yes</v>
      </c>
      <c r="E20" s="8">
        <v>98.246902073000001</v>
      </c>
      <c r="F20" s="9" t="str">
        <f>IF($B20="N/A","N/A",IF(E20&gt;100,"No",IF(E20&lt;95,"No","Yes")))</f>
        <v>Yes</v>
      </c>
      <c r="G20" s="8">
        <v>98.098864387000006</v>
      </c>
      <c r="H20" s="9" t="str">
        <f>IF($B20="N/A","N/A",IF(G20&gt;100,"No",IF(G20&lt;95,"No","Yes")))</f>
        <v>Yes</v>
      </c>
      <c r="I20" s="10">
        <v>-8.7999999999999995E-2</v>
      </c>
      <c r="J20" s="10">
        <v>-0.151</v>
      </c>
      <c r="K20" s="9" t="str">
        <f t="shared" si="0"/>
        <v>Yes</v>
      </c>
    </row>
    <row r="21" spans="1:11" x14ac:dyDescent="0.2">
      <c r="A21" s="102" t="s">
        <v>317</v>
      </c>
      <c r="B21" s="34" t="s">
        <v>218</v>
      </c>
      <c r="C21" s="8">
        <v>98.272475079000003</v>
      </c>
      <c r="D21" s="9" t="str">
        <f>IF($B21="N/A","N/A",IF(C21&gt;100,"No",IF(C21&lt;95,"No","Yes")))</f>
        <v>Yes</v>
      </c>
      <c r="E21" s="8">
        <v>98.337557536999995</v>
      </c>
      <c r="F21" s="9" t="str">
        <f>IF($B21="N/A","N/A",IF(E21&gt;100,"No",IF(E21&lt;95,"No","Yes")))</f>
        <v>Yes</v>
      </c>
      <c r="G21" s="8">
        <v>98.302914719</v>
      </c>
      <c r="H21" s="9" t="str">
        <f>IF($B21="N/A","N/A",IF(G21&gt;100,"No",IF(G21&lt;95,"No","Yes")))</f>
        <v>Yes</v>
      </c>
      <c r="I21" s="10">
        <v>6.6199999999999995E-2</v>
      </c>
      <c r="J21" s="10">
        <v>-3.5000000000000003E-2</v>
      </c>
      <c r="K21" s="9" t="str">
        <f t="shared" si="0"/>
        <v>Yes</v>
      </c>
    </row>
    <row r="22" spans="1:11" x14ac:dyDescent="0.2">
      <c r="A22" s="102" t="s">
        <v>1719</v>
      </c>
      <c r="B22" s="34" t="s">
        <v>228</v>
      </c>
      <c r="C22" s="8">
        <v>1.4428118239000001</v>
      </c>
      <c r="D22" s="9" t="str">
        <f>IF($B22="N/A","N/A",IF(C22&gt;5,"No",IF(C22&lt;=0,"No","Yes")))</f>
        <v>Yes</v>
      </c>
      <c r="E22" s="8">
        <v>1.4555947828</v>
      </c>
      <c r="F22" s="9" t="str">
        <f>IF($B22="N/A","N/A",IF(E22&gt;5,"No",IF(E22&lt;=0,"No","Yes")))</f>
        <v>Yes</v>
      </c>
      <c r="G22" s="8">
        <v>1.4216840153999999</v>
      </c>
      <c r="H22" s="9" t="str">
        <f>IF($B22="N/A","N/A",IF(G22&gt;5,"No",IF(G22&lt;=0,"No","Yes")))</f>
        <v>Yes</v>
      </c>
      <c r="I22" s="10">
        <v>0.88600000000000001</v>
      </c>
      <c r="J22" s="10">
        <v>-2.33</v>
      </c>
      <c r="K22" s="9" t="str">
        <f t="shared" si="0"/>
        <v>Yes</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3.7082719440999998</v>
      </c>
      <c r="D24" s="9" t="str">
        <f>IF($B24="N/A","N/A",IF(C24&gt;=2,"Yes","No"))</f>
        <v>Yes</v>
      </c>
      <c r="E24" s="8">
        <v>3.7312640052999999</v>
      </c>
      <c r="F24" s="9" t="str">
        <f>IF($B24="N/A","N/A",IF(E24&gt;=2,"Yes","No"))</f>
        <v>Yes</v>
      </c>
      <c r="G24" s="8">
        <v>3.7939691790999999</v>
      </c>
      <c r="H24" s="9" t="str">
        <f>IF($B24="N/A","N/A",IF(G24&gt;=2,"Yes","No"))</f>
        <v>Yes</v>
      </c>
      <c r="I24" s="10">
        <v>0.62</v>
      </c>
      <c r="J24" s="10">
        <v>1.681</v>
      </c>
      <c r="K24" s="9" t="str">
        <f t="shared" si="0"/>
        <v>Yes</v>
      </c>
    </row>
    <row r="25" spans="1:11" x14ac:dyDescent="0.2">
      <c r="A25" s="102" t="s">
        <v>826</v>
      </c>
      <c r="B25" s="34" t="s">
        <v>230</v>
      </c>
      <c r="C25" s="8">
        <v>6.9930580442999997</v>
      </c>
      <c r="D25" s="9" t="str">
        <f>IF($B25="N/A","N/A",IF(C25&gt;30,"No",IF(C25&lt;5,"No","Yes")))</f>
        <v>Yes</v>
      </c>
      <c r="E25" s="8">
        <v>6.7531936898999998</v>
      </c>
      <c r="F25" s="9" t="str">
        <f>IF($B25="N/A","N/A",IF(E25&gt;30,"No",IF(E25&lt;5,"No","Yes")))</f>
        <v>Yes</v>
      </c>
      <c r="G25" s="8">
        <v>6.4362542760999997</v>
      </c>
      <c r="H25" s="9" t="str">
        <f>IF($B25="N/A","N/A",IF(G25&gt;30,"No",IF(G25&lt;5,"No","Yes")))</f>
        <v>Yes</v>
      </c>
      <c r="I25" s="10">
        <v>-3.43</v>
      </c>
      <c r="J25" s="10">
        <v>-4.6900000000000004</v>
      </c>
      <c r="K25" s="9" t="str">
        <f t="shared" si="0"/>
        <v>Yes</v>
      </c>
    </row>
    <row r="26" spans="1:11" x14ac:dyDescent="0.2">
      <c r="A26" s="102" t="s">
        <v>827</v>
      </c>
      <c r="B26" s="34" t="s">
        <v>231</v>
      </c>
      <c r="C26" s="8">
        <v>23.113526859</v>
      </c>
      <c r="D26" s="9" t="str">
        <f>IF($B26="N/A","N/A",IF(C26&gt;75,"No",IF(C26&lt;15,"No","Yes")))</f>
        <v>Yes</v>
      </c>
      <c r="E26" s="8">
        <v>23.119697133999999</v>
      </c>
      <c r="F26" s="9" t="str">
        <f>IF($B26="N/A","N/A",IF(E26&gt;75,"No",IF(E26&lt;15,"No","Yes")))</f>
        <v>Yes</v>
      </c>
      <c r="G26" s="8">
        <v>23.161713223</v>
      </c>
      <c r="H26" s="9" t="str">
        <f>IF($B26="N/A","N/A",IF(G26&gt;75,"No",IF(G26&lt;15,"No","Yes")))</f>
        <v>Yes</v>
      </c>
      <c r="I26" s="10">
        <v>2.6700000000000002E-2</v>
      </c>
      <c r="J26" s="10">
        <v>0.1817</v>
      </c>
      <c r="K26" s="9" t="str">
        <f t="shared" si="0"/>
        <v>Yes</v>
      </c>
    </row>
    <row r="27" spans="1:11" x14ac:dyDescent="0.2">
      <c r="A27" s="102" t="s">
        <v>828</v>
      </c>
      <c r="B27" s="34" t="s">
        <v>232</v>
      </c>
      <c r="C27" s="8">
        <v>69.893415097000002</v>
      </c>
      <c r="D27" s="9" t="str">
        <f>IF($B27="N/A","N/A",IF(C27&gt;70,"No",IF(C27&lt;25,"No","Yes")))</f>
        <v>Yes</v>
      </c>
      <c r="E27" s="8">
        <v>70.127109176000005</v>
      </c>
      <c r="F27" s="9" t="str">
        <f>IF($B27="N/A","N/A",IF(E27&gt;70,"No",IF(E27&lt;25,"No","Yes")))</f>
        <v>No</v>
      </c>
      <c r="G27" s="8">
        <v>70.402032500999994</v>
      </c>
      <c r="H27" s="9" t="str">
        <f>IF($B27="N/A","N/A",IF(G27&gt;70,"No",IF(G27&lt;25,"No","Yes")))</f>
        <v>No</v>
      </c>
      <c r="I27" s="10">
        <v>0.33439999999999998</v>
      </c>
      <c r="J27" s="10">
        <v>0.39200000000000002</v>
      </c>
      <c r="K27" s="9" t="str">
        <f t="shared" si="0"/>
        <v>Yes</v>
      </c>
    </row>
    <row r="28" spans="1:11" x14ac:dyDescent="0.2">
      <c r="A28" s="102" t="s">
        <v>322</v>
      </c>
      <c r="B28" s="34" t="s">
        <v>233</v>
      </c>
      <c r="C28" s="8">
        <v>59.687545626999999</v>
      </c>
      <c r="D28" s="9" t="str">
        <f>IF($B28="N/A","N/A",IF(C28&gt;70,"No",IF(C28&lt;35,"No","Yes")))</f>
        <v>Yes</v>
      </c>
      <c r="E28" s="8">
        <v>59.014792163000003</v>
      </c>
      <c r="F28" s="9" t="str">
        <f>IF($B28="N/A","N/A",IF(E28&gt;70,"No",IF(E28&lt;35,"No","Yes")))</f>
        <v>Yes</v>
      </c>
      <c r="G28" s="8">
        <v>58.845181812</v>
      </c>
      <c r="H28" s="9" t="str">
        <f>IF($B28="N/A","N/A",IF(G28&gt;70,"No",IF(G28&lt;35,"No","Yes")))</f>
        <v>Yes</v>
      </c>
      <c r="I28" s="10">
        <v>-1.1299999999999999</v>
      </c>
      <c r="J28" s="10">
        <v>-0.28699999999999998</v>
      </c>
      <c r="K28" s="9" t="str">
        <f t="shared" si="0"/>
        <v>Yes</v>
      </c>
    </row>
    <row r="29" spans="1:11" x14ac:dyDescent="0.2">
      <c r="A29" s="102" t="s">
        <v>829</v>
      </c>
      <c r="B29" s="34" t="s">
        <v>224</v>
      </c>
      <c r="C29" s="8">
        <v>2.0256404554</v>
      </c>
      <c r="D29" s="9" t="str">
        <f>IF($B29="N/A","N/A",IF(C29&gt;1,"Yes","No"))</f>
        <v>Yes</v>
      </c>
      <c r="E29" s="8">
        <v>2.0358073973000002</v>
      </c>
      <c r="F29" s="9" t="str">
        <f>IF($B29="N/A","N/A",IF(E29&gt;1,"Yes","No"))</f>
        <v>Yes</v>
      </c>
      <c r="G29" s="8">
        <v>2.0150035128999999</v>
      </c>
      <c r="H29" s="9" t="str">
        <f>IF($B29="N/A","N/A",IF(G29&gt;1,"Yes","No"))</f>
        <v>Yes</v>
      </c>
      <c r="I29" s="10">
        <v>0.50190000000000001</v>
      </c>
      <c r="J29" s="10">
        <v>-1.02</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99.997776196000004</v>
      </c>
      <c r="D31" s="9" t="str">
        <f>IF($B31="N/A","N/A",IF(C31&gt;15,"No",IF(C31&lt;-15,"No","Yes")))</f>
        <v>N/A</v>
      </c>
      <c r="E31" s="8">
        <v>99.995672822000003</v>
      </c>
      <c r="F31" s="9" t="str">
        <f>IF($B31="N/A","N/A",IF(E31&gt;15,"No",IF(E31&lt;-15,"No","Yes")))</f>
        <v>N/A</v>
      </c>
      <c r="G31" s="8">
        <v>99.998866804000002</v>
      </c>
      <c r="H31" s="9" t="str">
        <f>IF($B31="N/A","N/A",IF(G31&gt;15,"No",IF(G31&lt;-15,"No","Yes")))</f>
        <v>N/A</v>
      </c>
      <c r="I31" s="10">
        <v>-2E-3</v>
      </c>
      <c r="J31" s="10">
        <v>3.2000000000000002E-3</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02" t="s">
        <v>326</v>
      </c>
      <c r="B34" s="34" t="s">
        <v>234</v>
      </c>
      <c r="C34" s="8">
        <v>0</v>
      </c>
      <c r="D34" s="9" t="str">
        <f>IF($B34="N/A","N/A",IF(C34&gt;=90,"Yes","No"))</f>
        <v>No</v>
      </c>
      <c r="E34" s="8">
        <v>0</v>
      </c>
      <c r="F34" s="9" t="str">
        <f>IF($B34="N/A","N/A",IF(E34&gt;=90,"Yes","No"))</f>
        <v>No</v>
      </c>
      <c r="G34" s="8">
        <v>0</v>
      </c>
      <c r="H34" s="9" t="str">
        <f>IF($B34="N/A","N/A",IF(G34&gt;=90,"Yes","No"))</f>
        <v>No</v>
      </c>
      <c r="I34" s="10" t="s">
        <v>1743</v>
      </c>
      <c r="J34" s="10" t="s">
        <v>1743</v>
      </c>
      <c r="K34" s="9" t="str">
        <f t="shared" si="0"/>
        <v>N/A</v>
      </c>
    </row>
    <row r="35" spans="1:11" x14ac:dyDescent="0.2">
      <c r="A35" s="102" t="s">
        <v>327</v>
      </c>
      <c r="B35" s="34" t="s">
        <v>217</v>
      </c>
      <c r="C35" s="8">
        <v>25.418441976</v>
      </c>
      <c r="D35" s="9" t="str">
        <f>IF($B35="N/A","N/A",IF(C35&gt;15,"No",IF(C35&lt;-15,"No","Yes")))</f>
        <v>N/A</v>
      </c>
      <c r="E35" s="8">
        <v>24.542094141</v>
      </c>
      <c r="F35" s="9" t="str">
        <f>IF($B35="N/A","N/A",IF(E35&gt;15,"No",IF(E35&lt;-15,"No","Yes")))</f>
        <v>N/A</v>
      </c>
      <c r="G35" s="8">
        <v>24.163960444000001</v>
      </c>
      <c r="H35" s="9" t="str">
        <f>IF($B35="N/A","N/A",IF(G35&gt;15,"No",IF(G35&lt;-15,"No","Yes")))</f>
        <v>N/A</v>
      </c>
      <c r="I35" s="10">
        <v>-3.45</v>
      </c>
      <c r="J35" s="10">
        <v>-1.54</v>
      </c>
      <c r="K35" s="9" t="str">
        <f t="shared" si="0"/>
        <v>Yes</v>
      </c>
    </row>
    <row r="36" spans="1:11" ht="25.5" x14ac:dyDescent="0.2">
      <c r="A36" s="102" t="s">
        <v>368</v>
      </c>
      <c r="B36" s="34" t="s">
        <v>217</v>
      </c>
      <c r="C36" s="8">
        <v>10.56026759</v>
      </c>
      <c r="D36" s="9" t="str">
        <f>IF($B36="N/A","N/A",IF(C36&gt;15,"No",IF(C36&lt;-15,"No","Yes")))</f>
        <v>N/A</v>
      </c>
      <c r="E36" s="8">
        <v>10.819921218999999</v>
      </c>
      <c r="F36" s="9" t="str">
        <f>IF($B36="N/A","N/A",IF(E36&gt;15,"No",IF(E36&lt;-15,"No","Yes")))</f>
        <v>N/A</v>
      </c>
      <c r="G36" s="8">
        <v>11.189426725000001</v>
      </c>
      <c r="H36" s="9" t="str">
        <f>IF($B36="N/A","N/A",IF(G36&gt;15,"No",IF(G36&lt;-15,"No","Yes")))</f>
        <v>N/A</v>
      </c>
      <c r="I36" s="10">
        <v>2.4590000000000001</v>
      </c>
      <c r="J36" s="10">
        <v>3.415</v>
      </c>
      <c r="K36" s="9" t="str">
        <f t="shared" si="0"/>
        <v>Yes</v>
      </c>
    </row>
    <row r="37" spans="1:11" x14ac:dyDescent="0.2">
      <c r="A37" s="102" t="s">
        <v>373</v>
      </c>
      <c r="B37" s="34" t="s">
        <v>235</v>
      </c>
      <c r="C37" s="8">
        <v>89.724445505999995</v>
      </c>
      <c r="D37" s="9" t="str">
        <f>IF($B37="N/A","N/A",IF(C37&gt;90,"No",IF(C37&lt;75,"No","Yes")))</f>
        <v>Yes</v>
      </c>
      <c r="E37" s="8">
        <v>88.902366618000002</v>
      </c>
      <c r="F37" s="9" t="str">
        <f>IF($B37="N/A","N/A",IF(E37&gt;90,"No",IF(E37&lt;75,"No","Yes")))</f>
        <v>Yes</v>
      </c>
      <c r="G37" s="8">
        <v>87.538926267999997</v>
      </c>
      <c r="H37" s="9" t="str">
        <f>IF($B37="N/A","N/A",IF(G37&gt;90,"No",IF(G37&lt;75,"No","Yes")))</f>
        <v>Yes</v>
      </c>
      <c r="I37" s="10">
        <v>-0.91600000000000004</v>
      </c>
      <c r="J37" s="10">
        <v>-1.53</v>
      </c>
      <c r="K37" s="9" t="str">
        <f>IF(J37="Div by 0", "N/A", IF(J37="N/A","N/A", IF(J37&gt;30, "No", IF(J37&lt;-30, "No", "Yes"))))</f>
        <v>Yes</v>
      </c>
    </row>
    <row r="38" spans="1:11" x14ac:dyDescent="0.2">
      <c r="A38" s="102" t="s">
        <v>374</v>
      </c>
      <c r="B38" s="34" t="s">
        <v>236</v>
      </c>
      <c r="C38" s="8">
        <v>7.7761849771999998</v>
      </c>
      <c r="D38" s="9" t="str">
        <f>IF($B38="N/A","N/A",IF(C38&gt;10,"No",IF(C38&lt;1,"No","Yes")))</f>
        <v>Yes</v>
      </c>
      <c r="E38" s="8">
        <v>7.6278273970999999</v>
      </c>
      <c r="F38" s="9" t="str">
        <f>IF($B38="N/A","N/A",IF(E38&gt;10,"No",IF(E38&lt;1,"No","Yes")))</f>
        <v>Yes</v>
      </c>
      <c r="G38" s="8">
        <v>8.0379827024000008</v>
      </c>
      <c r="H38" s="9" t="str">
        <f>IF($B38="N/A","N/A",IF(G38&gt;10,"No",IF(G38&lt;1,"No","Yes")))</f>
        <v>Yes</v>
      </c>
      <c r="I38" s="10">
        <v>-1.91</v>
      </c>
      <c r="J38" s="10">
        <v>5.3769999999999998</v>
      </c>
      <c r="K38" s="9" t="str">
        <f>IF(J38="Div by 0", "N/A", IF(J38="N/A","N/A", IF(J38&gt;30, "No", IF(J38&lt;-30, "No", "Yes"))))</f>
        <v>Yes</v>
      </c>
    </row>
    <row r="39" spans="1:11" x14ac:dyDescent="0.2">
      <c r="A39" s="102" t="s">
        <v>375</v>
      </c>
      <c r="B39" s="34" t="s">
        <v>237</v>
      </c>
      <c r="C39" s="8">
        <v>1.5277611861</v>
      </c>
      <c r="D39" s="9" t="str">
        <f>IF($B39="N/A","N/A",IF(C39&gt;2,"No",IF(C39&lt;=0,"No","Yes")))</f>
        <v>Yes</v>
      </c>
      <c r="E39" s="8">
        <v>2.5511213825999999</v>
      </c>
      <c r="F39" s="9" t="str">
        <f>IF($B39="N/A","N/A",IF(E39&gt;2,"No",IF(E39&lt;=0,"No","Yes")))</f>
        <v>No</v>
      </c>
      <c r="G39" s="8">
        <v>3.5435407400000001</v>
      </c>
      <c r="H39" s="9" t="str">
        <f>IF($B39="N/A","N/A",IF(G39&gt;2,"No",IF(G39&lt;=0,"No","Yes")))</f>
        <v>No</v>
      </c>
      <c r="I39" s="10">
        <v>66.98</v>
      </c>
      <c r="J39" s="10">
        <v>38.9</v>
      </c>
      <c r="K39" s="9" t="str">
        <f>IF(J39="Div by 0", "N/A", IF(J39="N/A","N/A", IF(J39&gt;30, "No", IF(J39&lt;-30, "No", "Yes"))))</f>
        <v>No</v>
      </c>
    </row>
    <row r="40" spans="1:11" x14ac:dyDescent="0.2">
      <c r="A40" s="102" t="s">
        <v>376</v>
      </c>
      <c r="B40" s="34" t="s">
        <v>238</v>
      </c>
      <c r="C40" s="8">
        <v>0.9702809966</v>
      </c>
      <c r="D40" s="9" t="str">
        <f>IF($B40="N/A","N/A",IF(C40&gt;3,"No",IF(C40&lt;=0,"No","Yes")))</f>
        <v>Yes</v>
      </c>
      <c r="E40" s="8">
        <v>0.91868460200000002</v>
      </c>
      <c r="F40" s="9" t="str">
        <f>IF($B40="N/A","N/A",IF(E40&gt;3,"No",IF(E40&lt;=0,"No","Yes")))</f>
        <v>Yes</v>
      </c>
      <c r="G40" s="8">
        <v>0.87955028909999999</v>
      </c>
      <c r="H40" s="9" t="str">
        <f>IF($B40="N/A","N/A",IF(G40&gt;3,"No",IF(G40&lt;=0,"No","Yes")))</f>
        <v>Yes</v>
      </c>
      <c r="I40" s="10">
        <v>-5.32</v>
      </c>
      <c r="J40" s="10">
        <v>-4.26</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64571</v>
      </c>
      <c r="D6" s="9" t="str">
        <f>IF($B6="N/A","N/A",IF(C6&gt;15,"No",IF(C6&lt;-15,"No","Yes")))</f>
        <v>N/A</v>
      </c>
      <c r="E6" s="35">
        <v>59818</v>
      </c>
      <c r="F6" s="9" t="str">
        <f>IF($B6="N/A","N/A",IF(E6&gt;15,"No",IF(E6&lt;-15,"No","Yes")))</f>
        <v>N/A</v>
      </c>
      <c r="G6" s="35">
        <v>57877</v>
      </c>
      <c r="H6" s="9" t="str">
        <f>IF($B6="N/A","N/A",IF(G6&gt;15,"No",IF(G6&lt;-15,"No","Yes")))</f>
        <v>N/A</v>
      </c>
      <c r="I6" s="10">
        <v>-7.36</v>
      </c>
      <c r="J6" s="10">
        <v>-3.24</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485.59043532999999</v>
      </c>
      <c r="D9" s="9" t="str">
        <f>IF($B9="N/A","N/A",IF(C9&gt;15,"No",IF(C9&lt;-15,"No","Yes")))</f>
        <v>N/A</v>
      </c>
      <c r="E9" s="88">
        <v>506.55296064999999</v>
      </c>
      <c r="F9" s="9" t="str">
        <f>IF($B9="N/A","N/A",IF(E9&gt;15,"No",IF(E9&lt;-15,"No","Yes")))</f>
        <v>N/A</v>
      </c>
      <c r="G9" s="88">
        <v>532.25678593999999</v>
      </c>
      <c r="H9" s="9" t="str">
        <f>IF($B9="N/A","N/A",IF(G9&gt;15,"No",IF(G9&lt;-15,"No","Yes")))</f>
        <v>N/A</v>
      </c>
      <c r="I9" s="10">
        <v>4.3170000000000002</v>
      </c>
      <c r="J9" s="10">
        <v>5.0739999999999998</v>
      </c>
      <c r="K9" s="9" t="str">
        <f t="shared" si="0"/>
        <v>Yes</v>
      </c>
    </row>
    <row r="10" spans="1:11" x14ac:dyDescent="0.2">
      <c r="A10" s="102" t="s">
        <v>313</v>
      </c>
      <c r="B10" s="34" t="s">
        <v>217</v>
      </c>
      <c r="C10" s="8">
        <v>0.92301497580000003</v>
      </c>
      <c r="D10" s="9" t="str">
        <f>IF($B10="N/A","N/A",IF(C10&gt;15,"No",IF(C10&lt;-15,"No","Yes")))</f>
        <v>N/A</v>
      </c>
      <c r="E10" s="8">
        <v>0.84589922770000003</v>
      </c>
      <c r="F10" s="9" t="str">
        <f>IF($B10="N/A","N/A",IF(E10&gt;15,"No",IF(E10&lt;-15,"No","Yes")))</f>
        <v>N/A</v>
      </c>
      <c r="G10" s="8">
        <v>0.85007861500000004</v>
      </c>
      <c r="H10" s="9" t="str">
        <f>IF($B10="N/A","N/A",IF(G10&gt;15,"No",IF(G10&lt;-15,"No","Yes")))</f>
        <v>N/A</v>
      </c>
      <c r="I10" s="10">
        <v>-8.35</v>
      </c>
      <c r="J10" s="10">
        <v>0.49409999999999998</v>
      </c>
      <c r="K10" s="9" t="str">
        <f t="shared" si="0"/>
        <v>Yes</v>
      </c>
    </row>
    <row r="11" spans="1:11" x14ac:dyDescent="0.2">
      <c r="A11" s="102" t="s">
        <v>820</v>
      </c>
      <c r="B11" s="34" t="s">
        <v>217</v>
      </c>
      <c r="C11" s="88">
        <v>1400.2600671</v>
      </c>
      <c r="D11" s="9" t="str">
        <f>IF($B11="N/A","N/A",IF(C11&gt;15,"No",IF(C11&lt;-15,"No","Yes")))</f>
        <v>N/A</v>
      </c>
      <c r="E11" s="88">
        <v>1591.5988142000001</v>
      </c>
      <c r="F11" s="9" t="str">
        <f>IF($B11="N/A","N/A",IF(E11&gt;15,"No",IF(E11&lt;-15,"No","Yes")))</f>
        <v>N/A</v>
      </c>
      <c r="G11" s="88">
        <v>2012.1402439000001</v>
      </c>
      <c r="H11" s="9" t="str">
        <f>IF($B11="N/A","N/A",IF(G11&gt;15,"No",IF(G11&lt;-15,"No","Yes")))</f>
        <v>N/A</v>
      </c>
      <c r="I11" s="10">
        <v>13.66</v>
      </c>
      <c r="J11" s="10">
        <v>26.42</v>
      </c>
      <c r="K11" s="9" t="str">
        <f t="shared" si="0"/>
        <v>Yes</v>
      </c>
    </row>
    <row r="12" spans="1:11" x14ac:dyDescent="0.2">
      <c r="A12" s="102" t="s">
        <v>314</v>
      </c>
      <c r="B12" s="34" t="s">
        <v>218</v>
      </c>
      <c r="C12" s="8">
        <v>29.799755308000002</v>
      </c>
      <c r="D12" s="9" t="str">
        <f>IF($B12="N/A","N/A",IF(C12&gt;100,"No",IF(C12&lt;95,"No","Yes")))</f>
        <v>No</v>
      </c>
      <c r="E12" s="8">
        <v>29.519542612999999</v>
      </c>
      <c r="F12" s="9" t="str">
        <f>IF($B12="N/A","N/A",IF(E12&gt;100,"No",IF(E12&lt;95,"No","Yes")))</f>
        <v>No</v>
      </c>
      <c r="G12" s="8">
        <v>28.716070287000001</v>
      </c>
      <c r="H12" s="9" t="str">
        <f>IF($B12="N/A","N/A",IF(G12&gt;100,"No",IF(G12&lt;95,"No","Yes")))</f>
        <v>No</v>
      </c>
      <c r="I12" s="10">
        <v>-0.94</v>
      </c>
      <c r="J12" s="10">
        <v>-2.72</v>
      </c>
      <c r="K12" s="9" t="str">
        <f t="shared" si="0"/>
        <v>Yes</v>
      </c>
    </row>
    <row r="13" spans="1:11" x14ac:dyDescent="0.2">
      <c r="A13" s="102" t="s">
        <v>821</v>
      </c>
      <c r="B13" s="34" t="s">
        <v>224</v>
      </c>
      <c r="C13" s="8">
        <v>1.1823615008999999</v>
      </c>
      <c r="D13" s="9" t="str">
        <f>IF($B13="N/A","N/A",IF(C13&gt;1,"Yes","No"))</f>
        <v>Yes</v>
      </c>
      <c r="E13" s="8">
        <v>1.1825235021</v>
      </c>
      <c r="F13" s="9" t="str">
        <f>IF($B13="N/A","N/A",IF(E13&gt;1,"Yes","No"))</f>
        <v>Yes</v>
      </c>
      <c r="G13" s="8">
        <v>1.1885078219</v>
      </c>
      <c r="H13" s="9" t="str">
        <f>IF($B13="N/A","N/A",IF(G13&gt;1,"Yes","No"))</f>
        <v>Yes</v>
      </c>
      <c r="I13" s="10">
        <v>1.37E-2</v>
      </c>
      <c r="J13" s="10">
        <v>0.50609999999999999</v>
      </c>
      <c r="K13" s="9" t="str">
        <f t="shared" si="0"/>
        <v>Yes</v>
      </c>
    </row>
    <row r="14" spans="1:11" x14ac:dyDescent="0.2">
      <c r="A14" s="102" t="s">
        <v>315</v>
      </c>
      <c r="B14" s="34" t="s">
        <v>218</v>
      </c>
      <c r="C14" s="8">
        <v>94.115005187999998</v>
      </c>
      <c r="D14" s="9" t="str">
        <f>IF($B14="N/A","N/A",IF(C14&gt;100,"No",IF(C14&lt;95,"No","Yes")))</f>
        <v>No</v>
      </c>
      <c r="E14" s="8">
        <v>92.948610786000003</v>
      </c>
      <c r="F14" s="9" t="str">
        <f>IF($B14="N/A","N/A",IF(E14&gt;100,"No",IF(E14&lt;95,"No","Yes")))</f>
        <v>No</v>
      </c>
      <c r="G14" s="8">
        <v>92.274996975999997</v>
      </c>
      <c r="H14" s="9" t="str">
        <f>IF($B14="N/A","N/A",IF(G14&gt;100,"No",IF(G14&lt;95,"No","Yes")))</f>
        <v>No</v>
      </c>
      <c r="I14" s="10">
        <v>-1.24</v>
      </c>
      <c r="J14" s="10">
        <v>-0.72499999999999998</v>
      </c>
      <c r="K14" s="9" t="str">
        <f t="shared" si="0"/>
        <v>Yes</v>
      </c>
    </row>
    <row r="15" spans="1:11" x14ac:dyDescent="0.2">
      <c r="A15" s="102" t="s">
        <v>822</v>
      </c>
      <c r="B15" s="34" t="s">
        <v>225</v>
      </c>
      <c r="C15" s="8">
        <v>7.2391107601</v>
      </c>
      <c r="D15" s="9" t="str">
        <f>IF($B15="N/A","N/A",IF(C15&gt;3,"Yes","No"))</f>
        <v>Yes</v>
      </c>
      <c r="E15" s="8">
        <v>7.3894964028999999</v>
      </c>
      <c r="F15" s="9" t="str">
        <f>IF($B15="N/A","N/A",IF(E15&gt;3,"Yes","No"))</f>
        <v>Yes</v>
      </c>
      <c r="G15" s="8">
        <v>7.4103658765000002</v>
      </c>
      <c r="H15" s="9" t="str">
        <f>IF($B15="N/A","N/A",IF(G15&gt;3,"Yes","No"))</f>
        <v>Yes</v>
      </c>
      <c r="I15" s="10">
        <v>2.077</v>
      </c>
      <c r="J15" s="10">
        <v>0.28239999999999998</v>
      </c>
      <c r="K15" s="9" t="str">
        <f t="shared" si="0"/>
        <v>Yes</v>
      </c>
    </row>
    <row r="16" spans="1:11" x14ac:dyDescent="0.2">
      <c r="A16" s="102" t="s">
        <v>823</v>
      </c>
      <c r="B16" s="34" t="s">
        <v>226</v>
      </c>
      <c r="C16" s="8">
        <v>6.2362571831000002</v>
      </c>
      <c r="D16" s="9" t="str">
        <f>IF($B16="N/A","N/A",IF(C16&gt;=8,"No",IF(C16&lt;2,"No","Yes")))</f>
        <v>Yes</v>
      </c>
      <c r="E16" s="8">
        <v>6.4853373904999998</v>
      </c>
      <c r="F16" s="9" t="str">
        <f>IF($B16="N/A","N/A",IF(E16&gt;=8,"No",IF(E16&lt;2,"No","Yes")))</f>
        <v>Yes</v>
      </c>
      <c r="G16" s="8">
        <v>5.7914664914999996</v>
      </c>
      <c r="H16" s="9" t="str">
        <f>IF($B16="N/A","N/A",IF(G16&gt;=8,"No",IF(G16&lt;2,"No","Yes")))</f>
        <v>Yes</v>
      </c>
      <c r="I16" s="10">
        <v>3.9940000000000002</v>
      </c>
      <c r="J16" s="10">
        <v>-10.7</v>
      </c>
      <c r="K16" s="9" t="str">
        <f t="shared" si="0"/>
        <v>Yes</v>
      </c>
    </row>
    <row r="17" spans="1:11" x14ac:dyDescent="0.2">
      <c r="A17" s="102" t="s">
        <v>316</v>
      </c>
      <c r="B17" s="34" t="s">
        <v>227</v>
      </c>
      <c r="C17" s="8">
        <v>54.742841214000002</v>
      </c>
      <c r="D17" s="9" t="str">
        <f>IF(OR($B17="N/A",$C17="N/A"),"N/A",IF(C17&gt;100,"No",IF(C17&lt;98,"No","Yes")))</f>
        <v>No</v>
      </c>
      <c r="E17" s="8">
        <v>53.647731452000002</v>
      </c>
      <c r="F17" s="9" t="str">
        <f>IF(OR($B17="N/A",$E17="N/A"),"N/A",IF(E17&gt;100,"No",IF(E17&lt;98,"No","Yes")))</f>
        <v>No</v>
      </c>
      <c r="G17" s="8">
        <v>60.035938283</v>
      </c>
      <c r="H17" s="9" t="str">
        <f>IF($B17="N/A","N/A",IF(G17&gt;100,"No",IF(G17&lt;98,"No","Yes")))</f>
        <v>No</v>
      </c>
      <c r="I17" s="10">
        <v>-2</v>
      </c>
      <c r="J17" s="10">
        <v>11.91</v>
      </c>
      <c r="K17" s="9" t="str">
        <f t="shared" si="0"/>
        <v>Yes</v>
      </c>
    </row>
    <row r="18" spans="1:11" x14ac:dyDescent="0.2">
      <c r="A18" s="102" t="s">
        <v>31</v>
      </c>
      <c r="B18" s="34" t="s">
        <v>218</v>
      </c>
      <c r="C18" s="8">
        <v>54.121819393000003</v>
      </c>
      <c r="D18" s="9" t="str">
        <f>IF($B18="N/A","N/A",IF(C18&gt;100,"No",IF(C18&lt;95,"No","Yes")))</f>
        <v>No</v>
      </c>
      <c r="E18" s="8">
        <v>52.897121267999999</v>
      </c>
      <c r="F18" s="9" t="str">
        <f>IF($B18="N/A","N/A",IF(E18&gt;100,"No",IF(E18&lt;95,"No","Yes")))</f>
        <v>No</v>
      </c>
      <c r="G18" s="8">
        <v>58.971612211999997</v>
      </c>
      <c r="H18" s="9" t="str">
        <f>IF($B18="N/A","N/A",IF(G18&gt;100,"No",IF(G18&lt;95,"No","Yes")))</f>
        <v>No</v>
      </c>
      <c r="I18" s="10">
        <v>-2.2599999999999998</v>
      </c>
      <c r="J18" s="10">
        <v>11.48</v>
      </c>
      <c r="K18" s="9" t="str">
        <f t="shared" si="0"/>
        <v>Yes</v>
      </c>
    </row>
    <row r="19" spans="1:11" x14ac:dyDescent="0.2">
      <c r="A19" s="102" t="s">
        <v>317</v>
      </c>
      <c r="B19" s="34" t="s">
        <v>218</v>
      </c>
      <c r="C19" s="8">
        <v>99.998451317000004</v>
      </c>
      <c r="D19" s="9" t="str">
        <f>IF($B19="N/A","N/A",IF(C19&gt;100,"No",IF(C19&lt;95,"No","Yes")))</f>
        <v>Yes</v>
      </c>
      <c r="E19" s="8">
        <v>99.998328262000001</v>
      </c>
      <c r="F19" s="9" t="str">
        <f>IF($B19="N/A","N/A",IF(E19&gt;100,"No",IF(E19&lt;95,"No","Yes")))</f>
        <v>Yes</v>
      </c>
      <c r="G19" s="8">
        <v>99.994816594</v>
      </c>
      <c r="H19" s="9" t="str">
        <f>IF($B19="N/A","N/A",IF(G19&gt;100,"No",IF(G19&lt;95,"No","Yes")))</f>
        <v>Yes</v>
      </c>
      <c r="I19" s="10">
        <v>0</v>
      </c>
      <c r="J19" s="10">
        <v>-4.0000000000000001E-3</v>
      </c>
      <c r="K19" s="9" t="str">
        <f t="shared" si="0"/>
        <v>Yes</v>
      </c>
    </row>
    <row r="20" spans="1:11" x14ac:dyDescent="0.2">
      <c r="A20" s="102" t="s">
        <v>318</v>
      </c>
      <c r="B20" s="34" t="s">
        <v>227</v>
      </c>
      <c r="C20" s="8">
        <v>99.982964488999997</v>
      </c>
      <c r="D20" s="9" t="str">
        <f>IF($B20="N/A","N/A",IF(C20&gt;100,"No",IF(C20&lt;98,"No","Yes")))</f>
        <v>Yes</v>
      </c>
      <c r="E20" s="8">
        <v>99.978267411000004</v>
      </c>
      <c r="F20" s="9" t="str">
        <f>IF($B20="N/A","N/A",IF(E20&gt;100,"No",IF(E20&lt;98,"No","Yes")))</f>
        <v>Yes</v>
      </c>
      <c r="G20" s="8">
        <v>99.977538573000004</v>
      </c>
      <c r="H20" s="9" t="str">
        <f>IF($B20="N/A","N/A",IF(G20&gt;100,"No",IF(G20&lt;98,"No","Yes")))</f>
        <v>Yes</v>
      </c>
      <c r="I20" s="10">
        <v>-5.0000000000000001E-3</v>
      </c>
      <c r="J20" s="10">
        <v>-1E-3</v>
      </c>
      <c r="K20" s="9" t="str">
        <f t="shared" si="0"/>
        <v>Yes</v>
      </c>
    </row>
    <row r="21" spans="1:11" x14ac:dyDescent="0.2">
      <c r="A21" s="102" t="s">
        <v>825</v>
      </c>
      <c r="B21" s="34" t="s">
        <v>229</v>
      </c>
      <c r="C21" s="8">
        <v>3.3556071870999999</v>
      </c>
      <c r="D21" s="9" t="str">
        <f>IF($B21="N/A","N/A",IF(C21&gt;=2,"Yes","No"))</f>
        <v>Yes</v>
      </c>
      <c r="E21" s="8">
        <v>3.4451132848000001</v>
      </c>
      <c r="F21" s="9" t="str">
        <f>IF($B21="N/A","N/A",IF(E21&gt;=2,"Yes","No"))</f>
        <v>Yes</v>
      </c>
      <c r="G21" s="8">
        <v>3.4606318264000002</v>
      </c>
      <c r="H21" s="9" t="str">
        <f>IF($B21="N/A","N/A",IF(G21&gt;=2,"Yes","No"))</f>
        <v>Yes</v>
      </c>
      <c r="I21" s="10">
        <v>2.6669999999999998</v>
      </c>
      <c r="J21" s="10">
        <v>0.45050000000000001</v>
      </c>
      <c r="K21" s="9" t="str">
        <f t="shared" si="0"/>
        <v>Yes</v>
      </c>
    </row>
    <row r="22" spans="1:11" x14ac:dyDescent="0.2">
      <c r="A22" s="102" t="s">
        <v>826</v>
      </c>
      <c r="B22" s="34" t="s">
        <v>230</v>
      </c>
      <c r="C22" s="8">
        <v>6.6171003717000003</v>
      </c>
      <c r="D22" s="9" t="str">
        <f>IF($B22="N/A","N/A",IF(C22&gt;30,"No",IF(C22&lt;5,"No","Yes")))</f>
        <v>Yes</v>
      </c>
      <c r="E22" s="8">
        <v>6.4342446284000001</v>
      </c>
      <c r="F22" s="9" t="str">
        <f>IF($B22="N/A","N/A",IF(E22&gt;30,"No",IF(E22&lt;5,"No","Yes")))</f>
        <v>Yes</v>
      </c>
      <c r="G22" s="8">
        <v>6.6725425134999998</v>
      </c>
      <c r="H22" s="9" t="str">
        <f>IF($B22="N/A","N/A",IF(G22&gt;30,"No",IF(G22&lt;5,"No","Yes")))</f>
        <v>Yes</v>
      </c>
      <c r="I22" s="10">
        <v>-2.76</v>
      </c>
      <c r="J22" s="10">
        <v>3.7040000000000002</v>
      </c>
      <c r="K22" s="9" t="str">
        <f t="shared" si="0"/>
        <v>Yes</v>
      </c>
    </row>
    <row r="23" spans="1:11" x14ac:dyDescent="0.2">
      <c r="A23" s="102" t="s">
        <v>827</v>
      </c>
      <c r="B23" s="34" t="s">
        <v>231</v>
      </c>
      <c r="C23" s="8">
        <v>40.831784386999999</v>
      </c>
      <c r="D23" s="9" t="str">
        <f>IF($B23="N/A","N/A",IF(C23&gt;75,"No",IF(C23&lt;15,"No","Yes")))</f>
        <v>Yes</v>
      </c>
      <c r="E23" s="8">
        <v>40.739068639999999</v>
      </c>
      <c r="F23" s="9" t="str">
        <f>IF($B23="N/A","N/A",IF(E23&gt;75,"No",IF(E23&lt;15,"No","Yes")))</f>
        <v>Yes</v>
      </c>
      <c r="G23" s="8">
        <v>39.629130375000003</v>
      </c>
      <c r="H23" s="9" t="str">
        <f>IF($B23="N/A","N/A",IF(G23&gt;75,"No",IF(G23&lt;15,"No","Yes")))</f>
        <v>Yes</v>
      </c>
      <c r="I23" s="10">
        <v>-0.22700000000000001</v>
      </c>
      <c r="J23" s="10">
        <v>-2.72</v>
      </c>
      <c r="K23" s="9" t="str">
        <f t="shared" si="0"/>
        <v>Yes</v>
      </c>
    </row>
    <row r="24" spans="1:11" x14ac:dyDescent="0.2">
      <c r="A24" s="102" t="s">
        <v>828</v>
      </c>
      <c r="B24" s="34" t="s">
        <v>232</v>
      </c>
      <c r="C24" s="8">
        <v>52.551115242000002</v>
      </c>
      <c r="D24" s="9" t="str">
        <f>IF($B24="N/A","N/A",IF(C24&gt;70,"No",IF(C24&lt;25,"No","Yes")))</f>
        <v>Yes</v>
      </c>
      <c r="E24" s="8">
        <v>52.826686731999999</v>
      </c>
      <c r="F24" s="9" t="str">
        <f>IF($B24="N/A","N/A",IF(E24&gt;70,"No",IF(E24&lt;25,"No","Yes")))</f>
        <v>Yes</v>
      </c>
      <c r="G24" s="8">
        <v>53.696598922</v>
      </c>
      <c r="H24" s="9" t="str">
        <f>IF($B24="N/A","N/A",IF(G24&gt;70,"No",IF(G24&lt;25,"No","Yes")))</f>
        <v>Yes</v>
      </c>
      <c r="I24" s="10">
        <v>0.52439999999999998</v>
      </c>
      <c r="J24" s="10">
        <v>1.647</v>
      </c>
      <c r="K24" s="9" t="str">
        <f t="shared" si="0"/>
        <v>Yes</v>
      </c>
    </row>
    <row r="25" spans="1:11" x14ac:dyDescent="0.2">
      <c r="A25" s="102" t="s">
        <v>322</v>
      </c>
      <c r="B25" s="34" t="s">
        <v>233</v>
      </c>
      <c r="C25" s="8">
        <v>13.411593440000001</v>
      </c>
      <c r="D25" s="9" t="str">
        <f>IF($B25="N/A","N/A",IF(C25&gt;70,"No",IF(C25&lt;35,"No","Yes")))</f>
        <v>No</v>
      </c>
      <c r="E25" s="8">
        <v>13.355511719000001</v>
      </c>
      <c r="F25" s="9" t="str">
        <f>IF($B25="N/A","N/A",IF(E25&gt;70,"No",IF(E25&lt;35,"No","Yes")))</f>
        <v>No</v>
      </c>
      <c r="G25" s="8">
        <v>13.366276759</v>
      </c>
      <c r="H25" s="9" t="str">
        <f>IF($B25="N/A","N/A",IF(G25&gt;70,"No",IF(G25&lt;35,"No","Yes")))</f>
        <v>No</v>
      </c>
      <c r="I25" s="10">
        <v>-0.41799999999999998</v>
      </c>
      <c r="J25" s="10">
        <v>8.0600000000000005E-2</v>
      </c>
      <c r="K25" s="9" t="str">
        <f t="shared" si="0"/>
        <v>Yes</v>
      </c>
    </row>
    <row r="26" spans="1:11" x14ac:dyDescent="0.2">
      <c r="A26" s="102" t="s">
        <v>829</v>
      </c>
      <c r="B26" s="34" t="s">
        <v>224</v>
      </c>
      <c r="C26" s="8">
        <v>1.1310623556999999</v>
      </c>
      <c r="D26" s="9" t="str">
        <f>IF($B26="N/A","N/A",IF(C26&gt;1,"Yes","No"))</f>
        <v>Yes</v>
      </c>
      <c r="E26" s="8">
        <v>1.1121542120000001</v>
      </c>
      <c r="F26" s="9" t="str">
        <f>IF($B26="N/A","N/A",IF(E26&gt;1,"Yes","No"))</f>
        <v>Yes</v>
      </c>
      <c r="G26" s="8">
        <v>1.1708893485</v>
      </c>
      <c r="H26" s="9" t="str">
        <f>IF($B26="N/A","N/A",IF(G26&gt;1,"Yes","No"))</f>
        <v>Yes</v>
      </c>
      <c r="I26" s="10">
        <v>-1.67</v>
      </c>
      <c r="J26" s="10">
        <v>5.2809999999999997</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98.868360276999994</v>
      </c>
      <c r="D28" s="9" t="str">
        <f>IF($B28="N/A","N/A",IF(C28&gt;15,"No",IF(C28&lt;-15,"No","Yes")))</f>
        <v>N/A</v>
      </c>
      <c r="E28" s="8">
        <v>98.310176493</v>
      </c>
      <c r="F28" s="9" t="str">
        <f>IF($B28="N/A","N/A",IF(E28&gt;15,"No",IF(E28&lt;-15,"No","Yes")))</f>
        <v>N/A</v>
      </c>
      <c r="G28" s="8">
        <v>97.711995862999999</v>
      </c>
      <c r="H28" s="9" t="str">
        <f>IF($B28="N/A","N/A",IF(G28&gt;15,"No",IF(G28&lt;-15,"No","Yes")))</f>
        <v>N/A</v>
      </c>
      <c r="I28" s="10">
        <v>-0.56499999999999995</v>
      </c>
      <c r="J28" s="10">
        <v>-0.60799999999999998</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0</v>
      </c>
      <c r="D31" s="9" t="str">
        <f>IF($B31="N/A","N/A",IF(C31&gt;=90,"Yes","No"))</f>
        <v>No</v>
      </c>
      <c r="E31" s="8">
        <v>0</v>
      </c>
      <c r="F31" s="9" t="str">
        <f>IF($B31="N/A","N/A",IF(E31&gt;=90,"Yes","No"))</f>
        <v>No</v>
      </c>
      <c r="G31" s="8">
        <v>0</v>
      </c>
      <c r="H31" s="9" t="str">
        <f>IF($B31="N/A","N/A",IF(G31&gt;=90,"Yes","No"))</f>
        <v>No</v>
      </c>
      <c r="I31" s="10" t="s">
        <v>1743</v>
      </c>
      <c r="J31" s="10" t="s">
        <v>1743</v>
      </c>
      <c r="K31" s="9" t="str">
        <f t="shared" si="0"/>
        <v>N/A</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0</v>
      </c>
      <c r="F6" s="9" t="str">
        <f>IF($B6="N/A","N/A",IF(E6&lt;0,"No","Yes"))</f>
        <v>N/A</v>
      </c>
      <c r="G6" s="35">
        <v>0</v>
      </c>
      <c r="H6" s="9" t="str">
        <f>IF($B6="N/A","N/A",IF(G6&lt;0,"No","Yes"))</f>
        <v>N/A</v>
      </c>
      <c r="I6" s="10" t="s">
        <v>217</v>
      </c>
      <c r="J6" s="10" t="s">
        <v>1743</v>
      </c>
      <c r="K6" s="9" t="str">
        <f t="shared" ref="K6:K35" si="0">IF(J6="Div by 0", "N/A", IF(J6="N/A","N/A", IF(J6&gt;30, "No", IF(J6&lt;-30, "No", "Yes"))))</f>
        <v>N/A</v>
      </c>
    </row>
    <row r="7" spans="1:11" x14ac:dyDescent="0.2">
      <c r="A7" s="102" t="s">
        <v>438</v>
      </c>
      <c r="B7" s="97" t="s">
        <v>217</v>
      </c>
      <c r="C7" s="9" t="s">
        <v>217</v>
      </c>
      <c r="D7" s="9" t="str">
        <f t="shared" ref="D7:D17" si="1">IF(OR($B7="N/A",$C7="N/A"),"N/A",IF(C7&lt;0,"No","Yes"))</f>
        <v>N/A</v>
      </c>
      <c r="E7" s="9" t="s">
        <v>1743</v>
      </c>
      <c r="F7" s="9" t="str">
        <f t="shared" ref="F7:F17" si="2">IF($B7="N/A","N/A",IF(E7&lt;0,"No","Yes"))</f>
        <v>N/A</v>
      </c>
      <c r="G7" s="9" t="s">
        <v>1743</v>
      </c>
      <c r="H7" s="9" t="str">
        <f t="shared" ref="H7:H17" si="3">IF($B7="N/A","N/A",IF(G7&lt;0,"No","Yes"))</f>
        <v>N/A</v>
      </c>
      <c r="I7" s="10" t="s">
        <v>217</v>
      </c>
      <c r="J7" s="10" t="s">
        <v>1743</v>
      </c>
      <c r="K7" s="9" t="str">
        <f t="shared" si="0"/>
        <v>N/A</v>
      </c>
    </row>
    <row r="8" spans="1:11" x14ac:dyDescent="0.2">
      <c r="A8" s="102" t="s">
        <v>439</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102" t="s">
        <v>440</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102" t="s">
        <v>441</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25" t="s">
        <v>328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25" t="s">
        <v>314</v>
      </c>
      <c r="B12" s="97" t="s">
        <v>217</v>
      </c>
      <c r="C12" s="9" t="s">
        <v>217</v>
      </c>
      <c r="D12" s="9" t="str">
        <f t="shared" si="1"/>
        <v>N/A</v>
      </c>
      <c r="E12" s="9" t="s">
        <v>1743</v>
      </c>
      <c r="F12" s="9" t="str">
        <f t="shared" si="2"/>
        <v>N/A</v>
      </c>
      <c r="G12" s="9" t="s">
        <v>1743</v>
      </c>
      <c r="H12" s="9" t="str">
        <f t="shared" si="3"/>
        <v>N/A</v>
      </c>
      <c r="I12" s="10" t="s">
        <v>217</v>
      </c>
      <c r="J12" s="10" t="s">
        <v>1743</v>
      </c>
      <c r="K12" s="9" t="str">
        <f t="shared" si="0"/>
        <v>N/A</v>
      </c>
    </row>
    <row r="13" spans="1:11" x14ac:dyDescent="0.2">
      <c r="A13" s="25" t="s">
        <v>821</v>
      </c>
      <c r="B13" s="97" t="s">
        <v>217</v>
      </c>
      <c r="C13" s="9" t="s">
        <v>217</v>
      </c>
      <c r="D13" s="9" t="str">
        <f t="shared" si="1"/>
        <v>N/A</v>
      </c>
      <c r="E13" s="9" t="s">
        <v>1743</v>
      </c>
      <c r="F13" s="9" t="str">
        <f t="shared" si="2"/>
        <v>N/A</v>
      </c>
      <c r="G13" s="9" t="s">
        <v>1743</v>
      </c>
      <c r="H13" s="9" t="str">
        <f t="shared" si="3"/>
        <v>N/A</v>
      </c>
      <c r="I13" s="10" t="s">
        <v>217</v>
      </c>
      <c r="J13" s="10" t="s">
        <v>1743</v>
      </c>
      <c r="K13" s="9" t="str">
        <f t="shared" si="0"/>
        <v>N/A</v>
      </c>
    </row>
    <row r="14" spans="1:11" x14ac:dyDescent="0.2">
      <c r="A14" s="25" t="s">
        <v>315</v>
      </c>
      <c r="B14" s="97" t="s">
        <v>217</v>
      </c>
      <c r="C14" s="9" t="s">
        <v>217</v>
      </c>
      <c r="D14" s="9" t="str">
        <f t="shared" si="1"/>
        <v>N/A</v>
      </c>
      <c r="E14" s="9" t="s">
        <v>1743</v>
      </c>
      <c r="F14" s="9" t="str">
        <f t="shared" si="2"/>
        <v>N/A</v>
      </c>
      <c r="G14" s="9" t="s">
        <v>1743</v>
      </c>
      <c r="H14" s="9" t="str">
        <f t="shared" si="3"/>
        <v>N/A</v>
      </c>
      <c r="I14" s="10" t="s">
        <v>217</v>
      </c>
      <c r="J14" s="10" t="s">
        <v>1743</v>
      </c>
      <c r="K14" s="9" t="str">
        <f t="shared" si="0"/>
        <v>N/A</v>
      </c>
    </row>
    <row r="15" spans="1:11" x14ac:dyDescent="0.2">
      <c r="A15" s="25" t="s">
        <v>822</v>
      </c>
      <c r="B15" s="97" t="s">
        <v>217</v>
      </c>
      <c r="C15" s="9" t="s">
        <v>217</v>
      </c>
      <c r="D15" s="9" t="str">
        <f t="shared" si="1"/>
        <v>N/A</v>
      </c>
      <c r="E15" s="9" t="s">
        <v>1743</v>
      </c>
      <c r="F15" s="9" t="str">
        <f t="shared" si="2"/>
        <v>N/A</v>
      </c>
      <c r="G15" s="9" t="s">
        <v>1743</v>
      </c>
      <c r="H15" s="9" t="str">
        <f t="shared" si="3"/>
        <v>N/A</v>
      </c>
      <c r="I15" s="10" t="s">
        <v>217</v>
      </c>
      <c r="J15" s="10" t="s">
        <v>1743</v>
      </c>
      <c r="K15" s="9" t="str">
        <f t="shared" si="0"/>
        <v>N/A</v>
      </c>
    </row>
    <row r="16" spans="1:11" x14ac:dyDescent="0.2">
      <c r="A16" s="25" t="s">
        <v>831</v>
      </c>
      <c r="B16" s="97" t="s">
        <v>217</v>
      </c>
      <c r="C16" s="9" t="s">
        <v>217</v>
      </c>
      <c r="D16" s="9" t="str">
        <f t="shared" si="1"/>
        <v>N/A</v>
      </c>
      <c r="E16" s="9" t="s">
        <v>1743</v>
      </c>
      <c r="F16" s="9" t="str">
        <f t="shared" si="2"/>
        <v>N/A</v>
      </c>
      <c r="G16" s="9" t="s">
        <v>1743</v>
      </c>
      <c r="H16" s="9" t="str">
        <f t="shared" si="3"/>
        <v>N/A</v>
      </c>
      <c r="I16" s="10" t="s">
        <v>217</v>
      </c>
      <c r="J16" s="10" t="s">
        <v>1743</v>
      </c>
      <c r="K16" s="9" t="str">
        <f t="shared" si="0"/>
        <v>N/A</v>
      </c>
    </row>
    <row r="17" spans="1:11" x14ac:dyDescent="0.2">
      <c r="A17" s="25" t="s">
        <v>824</v>
      </c>
      <c r="B17" s="97" t="s">
        <v>217</v>
      </c>
      <c r="C17" s="9" t="s">
        <v>217</v>
      </c>
      <c r="D17" s="9" t="str">
        <f t="shared" si="1"/>
        <v>N/A</v>
      </c>
      <c r="E17" s="9" t="s">
        <v>1743</v>
      </c>
      <c r="F17" s="9" t="str">
        <f t="shared" si="2"/>
        <v>N/A</v>
      </c>
      <c r="G17" s="9" t="s">
        <v>1743</v>
      </c>
      <c r="H17" s="9" t="str">
        <f t="shared" si="3"/>
        <v>N/A</v>
      </c>
      <c r="I17" s="10" t="s">
        <v>217</v>
      </c>
      <c r="J17" s="10" t="s">
        <v>1743</v>
      </c>
      <c r="K17" s="9" t="str">
        <f t="shared" si="0"/>
        <v>N/A</v>
      </c>
    </row>
    <row r="18" spans="1:11" x14ac:dyDescent="0.2">
      <c r="A18" s="102" t="s">
        <v>316</v>
      </c>
      <c r="B18" s="34" t="s">
        <v>227</v>
      </c>
      <c r="C18" s="9" t="s">
        <v>217</v>
      </c>
      <c r="D18" s="9" t="str">
        <f>IF(OR($B18="N/A",$C18="N/A"),"N/A",IF(C18&gt;100,"No",IF(C18&lt;98,"No","Yes")))</f>
        <v>N/A</v>
      </c>
      <c r="E18" s="9" t="s">
        <v>1743</v>
      </c>
      <c r="F18" s="9" t="str">
        <f>IF(OR($B18="N/A",$E18="N/A"),"N/A",IF(E18&gt;100,"No",IF(E18&lt;98,"No","Yes")))</f>
        <v>No</v>
      </c>
      <c r="G18" s="9" t="s">
        <v>1743</v>
      </c>
      <c r="H18" s="9" t="str">
        <f>IF($B18="N/A","N/A",IF(G18&gt;100,"No",IF(G18&lt;98,"No","Yes")))</f>
        <v>No</v>
      </c>
      <c r="I18" s="10" t="s">
        <v>217</v>
      </c>
      <c r="J18" s="10" t="s">
        <v>1743</v>
      </c>
      <c r="K18" s="9" t="str">
        <f t="shared" si="0"/>
        <v>N/A</v>
      </c>
    </row>
    <row r="19" spans="1:11" x14ac:dyDescent="0.2">
      <c r="A19" s="102" t="s">
        <v>31</v>
      </c>
      <c r="B19" s="34" t="s">
        <v>218</v>
      </c>
      <c r="C19" s="9" t="s">
        <v>217</v>
      </c>
      <c r="D19" s="9" t="str">
        <f>IF(OR($B19="N/A",$C19="N/A"),"N/A",IF(C19&gt;100,"No",IF(C19&lt;95,"No","Yes")))</f>
        <v>N/A</v>
      </c>
      <c r="E19" s="9" t="s">
        <v>1743</v>
      </c>
      <c r="F19" s="9" t="str">
        <f>IF(OR($B19="N/A",$E19="N/A"),"N/A",IF(E19&gt;100,"No",IF(E19&lt;98,"No","Yes")))</f>
        <v>No</v>
      </c>
      <c r="G19" s="9" t="s">
        <v>1743</v>
      </c>
      <c r="H19" s="9" t="str">
        <f>IF($B19="N/A","N/A",IF(G19&gt;100,"No",IF(G19&lt;95,"No","Yes")))</f>
        <v>No</v>
      </c>
      <c r="I19" s="10" t="s">
        <v>217</v>
      </c>
      <c r="J19" s="10" t="s">
        <v>1743</v>
      </c>
      <c r="K19" s="9" t="str">
        <f t="shared" si="0"/>
        <v>N/A</v>
      </c>
    </row>
    <row r="20" spans="1:11" x14ac:dyDescent="0.2">
      <c r="A20" s="25" t="s">
        <v>317</v>
      </c>
      <c r="B20" s="97" t="s">
        <v>217</v>
      </c>
      <c r="C20" s="9" t="s">
        <v>217</v>
      </c>
      <c r="D20" s="9" t="str">
        <f t="shared" ref="D20:D35" si="4">IF(OR($B20="N/A",$C20="N/A"),"N/A",IF(C20&lt;0,"No","Yes"))</f>
        <v>N/A</v>
      </c>
      <c r="E20" s="9" t="s">
        <v>1743</v>
      </c>
      <c r="F20" s="9" t="str">
        <f t="shared" ref="F20:F34" si="5">IF($B20="N/A","N/A",IF(E20&lt;0,"No","Yes"))</f>
        <v>N/A</v>
      </c>
      <c r="G20" s="9" t="s">
        <v>1743</v>
      </c>
      <c r="H20" s="9" t="str">
        <f t="shared" ref="H20:H35" si="6">IF($B20="N/A","N/A",IF(G20&lt;0,"No","Yes"))</f>
        <v>N/A</v>
      </c>
      <c r="I20" s="10" t="s">
        <v>217</v>
      </c>
      <c r="J20" s="10" t="s">
        <v>1743</v>
      </c>
      <c r="K20" s="9" t="str">
        <f t="shared" si="0"/>
        <v>N/A</v>
      </c>
    </row>
    <row r="21" spans="1:11" x14ac:dyDescent="0.2">
      <c r="A21" s="25" t="s">
        <v>832</v>
      </c>
      <c r="B21" s="97" t="s">
        <v>217</v>
      </c>
      <c r="C21" s="9" t="s">
        <v>217</v>
      </c>
      <c r="D21" s="9" t="str">
        <f t="shared" si="4"/>
        <v>N/A</v>
      </c>
      <c r="E21" s="9" t="s">
        <v>1743</v>
      </c>
      <c r="F21" s="9" t="str">
        <f t="shared" si="5"/>
        <v>N/A</v>
      </c>
      <c r="G21" s="9" t="s">
        <v>1743</v>
      </c>
      <c r="H21" s="9" t="str">
        <f t="shared" si="6"/>
        <v>N/A</v>
      </c>
      <c r="I21" s="10" t="s">
        <v>217</v>
      </c>
      <c r="J21" s="10" t="s">
        <v>1743</v>
      </c>
      <c r="K21" s="9" t="str">
        <f t="shared" si="0"/>
        <v>N/A</v>
      </c>
    </row>
    <row r="22" spans="1:11" x14ac:dyDescent="0.2">
      <c r="A22" s="25" t="s">
        <v>318</v>
      </c>
      <c r="B22" s="97" t="s">
        <v>217</v>
      </c>
      <c r="C22" s="9" t="s">
        <v>217</v>
      </c>
      <c r="D22" s="9" t="str">
        <f t="shared" si="4"/>
        <v>N/A</v>
      </c>
      <c r="E22" s="9" t="s">
        <v>1743</v>
      </c>
      <c r="F22" s="9" t="str">
        <f t="shared" si="5"/>
        <v>N/A</v>
      </c>
      <c r="G22" s="9" t="s">
        <v>1743</v>
      </c>
      <c r="H22" s="9" t="str">
        <f t="shared" si="6"/>
        <v>N/A</v>
      </c>
      <c r="I22" s="10" t="s">
        <v>217</v>
      </c>
      <c r="J22" s="10" t="s">
        <v>1743</v>
      </c>
      <c r="K22" s="9" t="str">
        <f t="shared" si="0"/>
        <v>N/A</v>
      </c>
    </row>
    <row r="23" spans="1:11" x14ac:dyDescent="0.2">
      <c r="A23" s="25" t="s">
        <v>825</v>
      </c>
      <c r="B23" s="97" t="s">
        <v>217</v>
      </c>
      <c r="C23" s="9" t="s">
        <v>217</v>
      </c>
      <c r="D23" s="9" t="str">
        <f t="shared" si="4"/>
        <v>N/A</v>
      </c>
      <c r="E23" s="9" t="s">
        <v>1743</v>
      </c>
      <c r="F23" s="9" t="str">
        <f t="shared" si="5"/>
        <v>N/A</v>
      </c>
      <c r="G23" s="9" t="s">
        <v>1743</v>
      </c>
      <c r="H23" s="9" t="str">
        <f t="shared" si="6"/>
        <v>N/A</v>
      </c>
      <c r="I23" s="10" t="s">
        <v>217</v>
      </c>
      <c r="J23" s="10" t="s">
        <v>1743</v>
      </c>
      <c r="K23" s="9" t="str">
        <f t="shared" si="0"/>
        <v>N/A</v>
      </c>
    </row>
    <row r="24" spans="1:11" x14ac:dyDescent="0.2">
      <c r="A24" s="25" t="s">
        <v>319</v>
      </c>
      <c r="B24" s="97" t="s">
        <v>217</v>
      </c>
      <c r="C24" s="9" t="s">
        <v>217</v>
      </c>
      <c r="D24" s="9" t="str">
        <f t="shared" si="4"/>
        <v>N/A</v>
      </c>
      <c r="E24" s="9" t="s">
        <v>1743</v>
      </c>
      <c r="F24" s="9" t="str">
        <f t="shared" si="5"/>
        <v>N/A</v>
      </c>
      <c r="G24" s="9" t="s">
        <v>1743</v>
      </c>
      <c r="H24" s="9" t="str">
        <f t="shared" si="6"/>
        <v>N/A</v>
      </c>
      <c r="I24" s="10" t="s">
        <v>217</v>
      </c>
      <c r="J24" s="10" t="s">
        <v>1743</v>
      </c>
      <c r="K24" s="9" t="str">
        <f t="shared" si="0"/>
        <v>N/A</v>
      </c>
    </row>
    <row r="25" spans="1:11" x14ac:dyDescent="0.2">
      <c r="A25" s="25" t="s">
        <v>320</v>
      </c>
      <c r="B25" s="97" t="s">
        <v>217</v>
      </c>
      <c r="C25" s="9" t="s">
        <v>217</v>
      </c>
      <c r="D25" s="9" t="str">
        <f t="shared" si="4"/>
        <v>N/A</v>
      </c>
      <c r="E25" s="9" t="s">
        <v>1743</v>
      </c>
      <c r="F25" s="9" t="str">
        <f t="shared" si="5"/>
        <v>N/A</v>
      </c>
      <c r="G25" s="9" t="s">
        <v>1743</v>
      </c>
      <c r="H25" s="9" t="str">
        <f t="shared" si="6"/>
        <v>N/A</v>
      </c>
      <c r="I25" s="10" t="s">
        <v>217</v>
      </c>
      <c r="J25" s="10" t="s">
        <v>1743</v>
      </c>
      <c r="K25" s="9" t="str">
        <f t="shared" si="0"/>
        <v>N/A</v>
      </c>
    </row>
    <row r="26" spans="1:11" x14ac:dyDescent="0.2">
      <c r="A26" s="25" t="s">
        <v>321</v>
      </c>
      <c r="B26" s="97" t="s">
        <v>217</v>
      </c>
      <c r="C26" s="9" t="s">
        <v>217</v>
      </c>
      <c r="D26" s="9" t="str">
        <f t="shared" si="4"/>
        <v>N/A</v>
      </c>
      <c r="E26" s="9" t="s">
        <v>1743</v>
      </c>
      <c r="F26" s="9" t="str">
        <f t="shared" si="5"/>
        <v>N/A</v>
      </c>
      <c r="G26" s="9" t="s">
        <v>1743</v>
      </c>
      <c r="H26" s="9" t="str">
        <f t="shared" si="6"/>
        <v>N/A</v>
      </c>
      <c r="I26" s="10" t="s">
        <v>217</v>
      </c>
      <c r="J26" s="10" t="s">
        <v>1743</v>
      </c>
      <c r="K26" s="9" t="str">
        <f t="shared" si="0"/>
        <v>N/A</v>
      </c>
    </row>
    <row r="27" spans="1:11" x14ac:dyDescent="0.2">
      <c r="A27" s="25" t="s">
        <v>322</v>
      </c>
      <c r="B27" s="97" t="s">
        <v>217</v>
      </c>
      <c r="C27" s="9" t="s">
        <v>217</v>
      </c>
      <c r="D27" s="9" t="str">
        <f t="shared" si="4"/>
        <v>N/A</v>
      </c>
      <c r="E27" s="9" t="s">
        <v>1743</v>
      </c>
      <c r="F27" s="9" t="str">
        <f t="shared" si="5"/>
        <v>N/A</v>
      </c>
      <c r="G27" s="9" t="s">
        <v>1743</v>
      </c>
      <c r="H27" s="9" t="str">
        <f t="shared" si="6"/>
        <v>N/A</v>
      </c>
      <c r="I27" s="10" t="s">
        <v>217</v>
      </c>
      <c r="J27" s="10" t="s">
        <v>1743</v>
      </c>
      <c r="K27" s="9" t="str">
        <f t="shared" si="0"/>
        <v>N/A</v>
      </c>
    </row>
    <row r="28" spans="1:11" x14ac:dyDescent="0.2">
      <c r="A28" s="25" t="s">
        <v>829</v>
      </c>
      <c r="B28" s="97" t="s">
        <v>217</v>
      </c>
      <c r="C28" s="9" t="s">
        <v>217</v>
      </c>
      <c r="D28" s="9" t="str">
        <f t="shared" si="4"/>
        <v>N/A</v>
      </c>
      <c r="E28" s="9" t="s">
        <v>1743</v>
      </c>
      <c r="F28" s="9" t="str">
        <f t="shared" si="5"/>
        <v>N/A</v>
      </c>
      <c r="G28" s="9" t="s">
        <v>1743</v>
      </c>
      <c r="H28" s="9" t="str">
        <f t="shared" si="6"/>
        <v>N/A</v>
      </c>
      <c r="I28" s="10" t="s">
        <v>217</v>
      </c>
      <c r="J28" s="10" t="s">
        <v>1743</v>
      </c>
      <c r="K28" s="9" t="str">
        <f t="shared" si="0"/>
        <v>N/A</v>
      </c>
    </row>
    <row r="29" spans="1:11" x14ac:dyDescent="0.2">
      <c r="A29" s="25" t="s">
        <v>323</v>
      </c>
      <c r="B29" s="97" t="s">
        <v>217</v>
      </c>
      <c r="C29" s="9" t="s">
        <v>217</v>
      </c>
      <c r="D29" s="9" t="str">
        <f t="shared" si="4"/>
        <v>N/A</v>
      </c>
      <c r="E29" s="9" t="s">
        <v>1743</v>
      </c>
      <c r="F29" s="9" t="str">
        <f t="shared" si="5"/>
        <v>N/A</v>
      </c>
      <c r="G29" s="9" t="s">
        <v>1743</v>
      </c>
      <c r="H29" s="9" t="str">
        <f t="shared" si="6"/>
        <v>N/A</v>
      </c>
      <c r="I29" s="10" t="s">
        <v>217</v>
      </c>
      <c r="J29" s="10" t="s">
        <v>1743</v>
      </c>
      <c r="K29" s="9" t="str">
        <f t="shared" si="0"/>
        <v>N/A</v>
      </c>
    </row>
    <row r="30" spans="1:11" x14ac:dyDescent="0.2">
      <c r="A30" s="25" t="s">
        <v>830</v>
      </c>
      <c r="B30" s="97" t="s">
        <v>217</v>
      </c>
      <c r="C30" s="9" t="s">
        <v>217</v>
      </c>
      <c r="D30" s="9" t="str">
        <f t="shared" si="4"/>
        <v>N/A</v>
      </c>
      <c r="E30" s="9" t="s">
        <v>1743</v>
      </c>
      <c r="F30" s="9" t="str">
        <f t="shared" si="5"/>
        <v>N/A</v>
      </c>
      <c r="G30" s="9" t="s">
        <v>1743</v>
      </c>
      <c r="H30" s="9" t="str">
        <f t="shared" si="6"/>
        <v>N/A</v>
      </c>
      <c r="I30" s="10" t="s">
        <v>217</v>
      </c>
      <c r="J30" s="10" t="s">
        <v>1743</v>
      </c>
      <c r="K30" s="9" t="str">
        <f t="shared" si="0"/>
        <v>N/A</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t="s">
        <v>1743</v>
      </c>
      <c r="F32" s="9" t="str">
        <f t="shared" si="5"/>
        <v>N/A</v>
      </c>
      <c r="G32" s="9" t="s">
        <v>1743</v>
      </c>
      <c r="H32" s="9" t="str">
        <f t="shared" si="6"/>
        <v>N/A</v>
      </c>
      <c r="I32" s="10" t="s">
        <v>217</v>
      </c>
      <c r="J32" s="10" t="s">
        <v>1743</v>
      </c>
      <c r="K32" s="9" t="str">
        <f t="shared" si="0"/>
        <v>N/A</v>
      </c>
    </row>
    <row r="33" spans="1:11" x14ac:dyDescent="0.2">
      <c r="A33" s="25" t="s">
        <v>326</v>
      </c>
      <c r="B33" s="97" t="s">
        <v>217</v>
      </c>
      <c r="C33" s="9" t="s">
        <v>217</v>
      </c>
      <c r="D33" s="9" t="str">
        <f t="shared" si="4"/>
        <v>N/A</v>
      </c>
      <c r="E33" s="9" t="s">
        <v>1743</v>
      </c>
      <c r="F33" s="9" t="str">
        <f t="shared" si="5"/>
        <v>N/A</v>
      </c>
      <c r="G33" s="9" t="s">
        <v>1743</v>
      </c>
      <c r="H33" s="9" t="str">
        <f t="shared" si="6"/>
        <v>N/A</v>
      </c>
      <c r="I33" s="10" t="s">
        <v>217</v>
      </c>
      <c r="J33" s="10" t="s">
        <v>1743</v>
      </c>
      <c r="K33" s="9" t="str">
        <f t="shared" si="0"/>
        <v>N/A</v>
      </c>
    </row>
    <row r="34" spans="1:11" x14ac:dyDescent="0.2">
      <c r="A34" s="25" t="s">
        <v>327</v>
      </c>
      <c r="B34" s="97" t="s">
        <v>217</v>
      </c>
      <c r="C34" s="9" t="s">
        <v>217</v>
      </c>
      <c r="D34" s="9" t="str">
        <f t="shared" si="4"/>
        <v>N/A</v>
      </c>
      <c r="E34" s="9" t="s">
        <v>1743</v>
      </c>
      <c r="F34" s="9" t="str">
        <f t="shared" si="5"/>
        <v>N/A</v>
      </c>
      <c r="G34" s="9" t="s">
        <v>1743</v>
      </c>
      <c r="H34" s="9" t="str">
        <f t="shared" si="6"/>
        <v>N/A</v>
      </c>
      <c r="I34" s="10" t="s">
        <v>217</v>
      </c>
      <c r="J34" s="10" t="s">
        <v>1743</v>
      </c>
      <c r="K34" s="9" t="str">
        <f t="shared" si="0"/>
        <v>N/A</v>
      </c>
    </row>
    <row r="35" spans="1:11" ht="25.5" x14ac:dyDescent="0.2">
      <c r="A35" s="25" t="s">
        <v>369</v>
      </c>
      <c r="B35" s="97" t="s">
        <v>217</v>
      </c>
      <c r="C35" s="9" t="s">
        <v>217</v>
      </c>
      <c r="D35" s="9" t="str">
        <f t="shared" si="4"/>
        <v>N/A</v>
      </c>
      <c r="E35" s="9" t="s">
        <v>1743</v>
      </c>
      <c r="F35" s="9" t="str">
        <f>IF($B35="N/A","N/A",IF(E35&lt;0,"No","Yes"))</f>
        <v>N/A</v>
      </c>
      <c r="G35" s="9" t="s">
        <v>1743</v>
      </c>
      <c r="H35" s="9" t="str">
        <f t="shared" si="6"/>
        <v>N/A</v>
      </c>
      <c r="I35" s="10" t="s">
        <v>217</v>
      </c>
      <c r="J35" s="10" t="s">
        <v>1743</v>
      </c>
      <c r="K35" s="9" t="str">
        <f t="shared" si="0"/>
        <v>N/A</v>
      </c>
    </row>
    <row r="36" spans="1:11" x14ac:dyDescent="0.2">
      <c r="A36" s="28" t="s">
        <v>373</v>
      </c>
      <c r="B36" s="1" t="s">
        <v>217</v>
      </c>
      <c r="C36" s="8" t="s">
        <v>217</v>
      </c>
      <c r="D36" s="9" t="str">
        <f t="shared" ref="D36:D39" si="7">IF($B36="N/A","N/A",IF(C36&lt;0,"No","Yes"))</f>
        <v>N/A</v>
      </c>
      <c r="E36" s="8" t="s">
        <v>1743</v>
      </c>
      <c r="F36" s="9" t="str">
        <f t="shared" ref="F36:F39" si="8">IF($B36="N/A","N/A",IF(E36&lt;0,"No","Yes"))</f>
        <v>N/A</v>
      </c>
      <c r="G36" s="8" t="s">
        <v>1743</v>
      </c>
      <c r="H36" s="9" t="str">
        <f t="shared" ref="H36:H39" si="9">IF($B36="N/A","N/A",IF(G36&lt;0,"No","Yes"))</f>
        <v>N/A</v>
      </c>
      <c r="I36" s="10" t="s">
        <v>217</v>
      </c>
      <c r="J36" s="10" t="s">
        <v>1743</v>
      </c>
      <c r="K36" s="9" t="str">
        <f>IF(J36="Div by 0", "N/A", IF(J36="N/A","N/A", IF(J36&gt;30, "No", IF(J36&lt;-30, "No", "Yes"))))</f>
        <v>N/A</v>
      </c>
    </row>
    <row r="37" spans="1:11" x14ac:dyDescent="0.2">
      <c r="A37" s="28" t="s">
        <v>374</v>
      </c>
      <c r="B37" s="1" t="s">
        <v>217</v>
      </c>
      <c r="C37" s="8" t="s">
        <v>217</v>
      </c>
      <c r="D37" s="9" t="str">
        <f t="shared" si="7"/>
        <v>N/A</v>
      </c>
      <c r="E37" s="8" t="s">
        <v>1743</v>
      </c>
      <c r="F37" s="9" t="str">
        <f t="shared" si="8"/>
        <v>N/A</v>
      </c>
      <c r="G37" s="8" t="s">
        <v>1743</v>
      </c>
      <c r="H37" s="9" t="str">
        <f t="shared" si="9"/>
        <v>N/A</v>
      </c>
      <c r="I37" s="10" t="s">
        <v>217</v>
      </c>
      <c r="J37" s="10" t="s">
        <v>1743</v>
      </c>
      <c r="K37" s="9" t="str">
        <f>IF(J37="Div by 0", "N/A", IF(J37="N/A","N/A", IF(J37&gt;30, "No", IF(J37&lt;-30, "No", "Yes"))))</f>
        <v>N/A</v>
      </c>
    </row>
    <row r="38" spans="1:11" x14ac:dyDescent="0.2">
      <c r="A38" s="28" t="s">
        <v>375</v>
      </c>
      <c r="B38" s="1" t="s">
        <v>217</v>
      </c>
      <c r="C38" s="8" t="s">
        <v>217</v>
      </c>
      <c r="D38" s="9" t="str">
        <f t="shared" si="7"/>
        <v>N/A</v>
      </c>
      <c r="E38" s="8" t="s">
        <v>1743</v>
      </c>
      <c r="F38" s="9" t="str">
        <f t="shared" si="8"/>
        <v>N/A</v>
      </c>
      <c r="G38" s="8" t="s">
        <v>1743</v>
      </c>
      <c r="H38" s="9" t="str">
        <f t="shared" si="9"/>
        <v>N/A</v>
      </c>
      <c r="I38" s="10" t="s">
        <v>217</v>
      </c>
      <c r="J38" s="10" t="s">
        <v>1743</v>
      </c>
      <c r="K38" s="9" t="str">
        <f>IF(J38="Div by 0", "N/A", IF(J38="N/A","N/A", IF(J38&gt;30, "No", IF(J38&lt;-30, "No", "Yes"))))</f>
        <v>N/A</v>
      </c>
    </row>
    <row r="39" spans="1:11" x14ac:dyDescent="0.2">
      <c r="A39" s="28" t="s">
        <v>376</v>
      </c>
      <c r="B39" s="1" t="s">
        <v>217</v>
      </c>
      <c r="C39" s="8" t="s">
        <v>217</v>
      </c>
      <c r="D39" s="9" t="str">
        <f t="shared" si="7"/>
        <v>N/A</v>
      </c>
      <c r="E39" s="8" t="s">
        <v>1743</v>
      </c>
      <c r="F39" s="9" t="str">
        <f t="shared" si="8"/>
        <v>N/A</v>
      </c>
      <c r="G39" s="8" t="s">
        <v>1743</v>
      </c>
      <c r="H39" s="9" t="str">
        <f t="shared" si="9"/>
        <v>N/A</v>
      </c>
      <c r="I39" s="10" t="s">
        <v>217</v>
      </c>
      <c r="J39" s="10" t="s">
        <v>1743</v>
      </c>
      <c r="K39" s="9" t="str">
        <f>IF(J39="Div by 0", "N/A", IF(J39="N/A","N/A", IF(J39&gt;30, "No", IF(J39&lt;-30, "No", "Yes"))))</f>
        <v>N/A</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360422</v>
      </c>
      <c r="D7" s="31" t="str">
        <f>IF($B7="N/A","N/A",IF(C7&gt;15,"No",IF(C7&lt;-15,"No","Yes")))</f>
        <v>N/A</v>
      </c>
      <c r="E7" s="30">
        <v>366490</v>
      </c>
      <c r="F7" s="31" t="str">
        <f>IF($B7="N/A","N/A",IF(E7&gt;15,"No",IF(E7&lt;-15,"No","Yes")))</f>
        <v>N/A</v>
      </c>
      <c r="G7" s="30">
        <v>380779</v>
      </c>
      <c r="H7" s="31" t="str">
        <f>IF($B7="N/A","N/A",IF(G7&gt;15,"No",IF(G7&lt;-15,"No","Yes")))</f>
        <v>N/A</v>
      </c>
      <c r="I7" s="32">
        <v>1.6839999999999999</v>
      </c>
      <c r="J7" s="32">
        <v>3.899</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v>
      </c>
      <c r="F9" s="9" t="str">
        <f>IF($B9="N/A","N/A",IF(E9&gt;15,"No",IF(E9&lt;-15,"No","Yes")))</f>
        <v>N/A</v>
      </c>
      <c r="G9" s="8">
        <v>0</v>
      </c>
      <c r="H9" s="9" t="str">
        <f>IF($B9="N/A","N/A",IF(G9&gt;15,"No",IF(G9&lt;-15,"No","Yes")))</f>
        <v>N/A</v>
      </c>
      <c r="I9" s="10" t="s">
        <v>1743</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0</v>
      </c>
      <c r="F13" s="9" t="str">
        <f t="shared" si="2"/>
        <v>No</v>
      </c>
      <c r="G13" s="8">
        <v>36.852084804999997</v>
      </c>
      <c r="H13" s="9" t="str">
        <f t="shared" si="3"/>
        <v>No</v>
      </c>
      <c r="I13" s="10" t="s">
        <v>217</v>
      </c>
      <c r="J13" s="10" t="s">
        <v>1743</v>
      </c>
      <c r="K13" s="9" t="str">
        <f t="shared" si="0"/>
        <v>N/A</v>
      </c>
    </row>
    <row r="14" spans="1:11" x14ac:dyDescent="0.2">
      <c r="A14" s="99" t="s">
        <v>13</v>
      </c>
      <c r="B14" s="34" t="s">
        <v>217</v>
      </c>
      <c r="C14" s="35">
        <v>360422</v>
      </c>
      <c r="D14" s="9" t="str">
        <f>IF($B14="N/A","N/A",IF(C14&gt;15,"No",IF(C14&lt;-15,"No","Yes")))</f>
        <v>N/A</v>
      </c>
      <c r="E14" s="35">
        <v>366490</v>
      </c>
      <c r="F14" s="9" t="str">
        <f>IF($B14="N/A","N/A",IF(E14&gt;15,"No",IF(E14&lt;-15,"No","Yes")))</f>
        <v>N/A</v>
      </c>
      <c r="G14" s="35">
        <v>380779</v>
      </c>
      <c r="H14" s="9" t="str">
        <f>IF($B14="N/A","N/A",IF(G14&gt;15,"No",IF(G14&lt;-15,"No","Yes")))</f>
        <v>N/A</v>
      </c>
      <c r="I14" s="10">
        <v>1.6839999999999999</v>
      </c>
      <c r="J14" s="10">
        <v>3.899</v>
      </c>
      <c r="K14" s="9" t="str">
        <f t="shared" si="0"/>
        <v>Yes</v>
      </c>
    </row>
    <row r="15" spans="1:11" x14ac:dyDescent="0.2">
      <c r="A15" s="99" t="s">
        <v>442</v>
      </c>
      <c r="B15" s="34" t="s">
        <v>219</v>
      </c>
      <c r="C15" s="8">
        <v>4.5840708947</v>
      </c>
      <c r="D15" s="9" t="str">
        <f>IF($B15="N/A","N/A",IF(C15&gt;20,"No",IF(C15&lt;5,"No","Yes")))</f>
        <v>No</v>
      </c>
      <c r="E15" s="8">
        <v>6.0702884117</v>
      </c>
      <c r="F15" s="9" t="str">
        <f>IF($B15="N/A","N/A",IF(E15&gt;20,"No",IF(E15&lt;5,"No","Yes")))</f>
        <v>Yes</v>
      </c>
      <c r="G15" s="8">
        <v>7.2215116904999999</v>
      </c>
      <c r="H15" s="9" t="str">
        <f>IF($B15="N/A","N/A",IF(G15&gt;20,"No",IF(G15&lt;5,"No","Yes")))</f>
        <v>Yes</v>
      </c>
      <c r="I15" s="10">
        <v>32.42</v>
      </c>
      <c r="J15" s="10">
        <v>18.96</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92.778488308999997</v>
      </c>
      <c r="H16" s="9" t="str">
        <f>IF($B16="N/A","N/A",IF(G16&gt;15,"No",IF(G16&lt;-15,"No","Yes")))</f>
        <v>N/A</v>
      </c>
      <c r="I16" s="10" t="s">
        <v>217</v>
      </c>
      <c r="J16" s="10" t="s">
        <v>217</v>
      </c>
      <c r="K16" s="9" t="str">
        <f t="shared" si="0"/>
        <v>N/A</v>
      </c>
    </row>
    <row r="17" spans="1:11" x14ac:dyDescent="0.2">
      <c r="A17" s="99" t="s">
        <v>444</v>
      </c>
      <c r="B17" s="34" t="s">
        <v>239</v>
      </c>
      <c r="C17" s="8">
        <v>23.845381247999999</v>
      </c>
      <c r="D17" s="9" t="str">
        <f>IF($B17="N/A","N/A",IF(C17&gt;1,"Yes","No"))</f>
        <v>Yes</v>
      </c>
      <c r="E17" s="8">
        <v>30.785833174</v>
      </c>
      <c r="F17" s="9" t="str">
        <f>IF($B17="N/A","N/A",IF(E17&gt;1,"Yes","No"))</f>
        <v>Yes</v>
      </c>
      <c r="G17" s="8">
        <v>18.107878847999999</v>
      </c>
      <c r="H17" s="9" t="str">
        <f>IF($B17="N/A","N/A",IF(G17&gt;1,"Yes","No"))</f>
        <v>Yes</v>
      </c>
      <c r="I17" s="10">
        <v>29.11</v>
      </c>
      <c r="J17" s="10">
        <v>-41.2</v>
      </c>
      <c r="K17" s="9" t="str">
        <f t="shared" si="0"/>
        <v>No</v>
      </c>
    </row>
    <row r="18" spans="1:11" x14ac:dyDescent="0.2">
      <c r="A18" s="99" t="s">
        <v>856</v>
      </c>
      <c r="B18" s="34" t="s">
        <v>217</v>
      </c>
      <c r="C18" s="100">
        <v>3938.3262589999999</v>
      </c>
      <c r="D18" s="9" t="str">
        <f>IF($B18="N/A","N/A",IF(C18&gt;15,"No",IF(C18&lt;-15,"No","Yes")))</f>
        <v>N/A</v>
      </c>
      <c r="E18" s="100">
        <v>4243.5064390999996</v>
      </c>
      <c r="F18" s="9" t="str">
        <f>IF($B18="N/A","N/A",IF(E18&gt;15,"No",IF(E18&lt;-15,"No","Yes")))</f>
        <v>N/A</v>
      </c>
      <c r="G18" s="100">
        <v>4527.3197053000004</v>
      </c>
      <c r="H18" s="9" t="str">
        <f>IF($B18="N/A","N/A",IF(G18&gt;15,"No",IF(G18&lt;-15,"No","Yes")))</f>
        <v>N/A</v>
      </c>
      <c r="I18" s="10">
        <v>7.7489999999999997</v>
      </c>
      <c r="J18" s="10">
        <v>6.6879999999999997</v>
      </c>
      <c r="K18" s="9" t="str">
        <f t="shared" si="0"/>
        <v>Yes</v>
      </c>
    </row>
    <row r="19" spans="1:11" x14ac:dyDescent="0.2">
      <c r="A19" s="3" t="s">
        <v>131</v>
      </c>
      <c r="B19" s="34" t="s">
        <v>217</v>
      </c>
      <c r="C19" s="35">
        <v>678</v>
      </c>
      <c r="D19" s="34" t="s">
        <v>217</v>
      </c>
      <c r="E19" s="35">
        <v>71</v>
      </c>
      <c r="F19" s="34" t="s">
        <v>217</v>
      </c>
      <c r="G19" s="35">
        <v>216</v>
      </c>
      <c r="H19" s="9" t="str">
        <f>IF($B19="N/A","N/A",IF(G19&gt;15,"No",IF(G19&lt;-15,"No","Yes")))</f>
        <v>N/A</v>
      </c>
      <c r="I19" s="10">
        <v>-89.5</v>
      </c>
      <c r="J19" s="10">
        <v>204.2</v>
      </c>
      <c r="K19" s="9" t="str">
        <f t="shared" si="0"/>
        <v>No</v>
      </c>
    </row>
    <row r="20" spans="1:11" x14ac:dyDescent="0.2">
      <c r="A20" s="3" t="s">
        <v>350</v>
      </c>
      <c r="B20" s="29" t="s">
        <v>217</v>
      </c>
      <c r="C20" s="8" t="s">
        <v>217</v>
      </c>
      <c r="D20" s="34" t="s">
        <v>217</v>
      </c>
      <c r="E20" s="8" t="s">
        <v>217</v>
      </c>
      <c r="F20" s="34" t="s">
        <v>217</v>
      </c>
      <c r="G20" s="8">
        <v>5.6725817300000002E-2</v>
      </c>
      <c r="H20" s="9" t="str">
        <f>IF($B20="N/A","N/A",IF(G20&gt;15,"No",IF(G20&lt;-15,"No","Yes")))</f>
        <v>N/A</v>
      </c>
      <c r="I20" s="10" t="s">
        <v>217</v>
      </c>
      <c r="J20" s="10" t="s">
        <v>217</v>
      </c>
      <c r="K20" s="9" t="str">
        <f t="shared" si="0"/>
        <v>N/A</v>
      </c>
    </row>
    <row r="21" spans="1:11" ht="25.5" x14ac:dyDescent="0.2">
      <c r="A21" s="3" t="s">
        <v>835</v>
      </c>
      <c r="B21" s="34" t="s">
        <v>217</v>
      </c>
      <c r="C21" s="100">
        <v>2685.6002950000002</v>
      </c>
      <c r="D21" s="9" t="str">
        <f>IF($B21="N/A","N/A",IF(C21&gt;60,"No",IF(C21&lt;15,"No","Yes")))</f>
        <v>N/A</v>
      </c>
      <c r="E21" s="100">
        <v>3188.6197182999999</v>
      </c>
      <c r="F21" s="9" t="str">
        <f>IF($B21="N/A","N/A",IF(E21&gt;60,"No",IF(E21&lt;15,"No","Yes")))</f>
        <v>N/A</v>
      </c>
      <c r="G21" s="100">
        <v>3091.7037037</v>
      </c>
      <c r="H21" s="9" t="str">
        <f>IF($B21="N/A","N/A",IF(G21&gt;60,"No",IF(G21&lt;15,"No","Yes")))</f>
        <v>N/A</v>
      </c>
      <c r="I21" s="10">
        <v>18.73</v>
      </c>
      <c r="J21" s="10">
        <v>-3.04</v>
      </c>
      <c r="K21" s="9" t="str">
        <f t="shared" si="0"/>
        <v>Yes</v>
      </c>
    </row>
    <row r="22" spans="1:11" x14ac:dyDescent="0.2">
      <c r="A22" s="3" t="s">
        <v>27</v>
      </c>
      <c r="B22" s="34" t="s">
        <v>221</v>
      </c>
      <c r="C22" s="35">
        <v>0</v>
      </c>
      <c r="D22" s="9" t="str">
        <f>IF($B22="N/A","N/A",IF(C22="N/A","N/A",IF(C22=0,"Yes","No")))</f>
        <v>Yes</v>
      </c>
      <c r="E22" s="35">
        <v>0</v>
      </c>
      <c r="F22" s="9" t="str">
        <f>IF($B22="N/A","N/A",IF(E22="N/A","N/A",IF(E22=0,"Yes","No")))</f>
        <v>Yes</v>
      </c>
      <c r="G22" s="35">
        <v>11</v>
      </c>
      <c r="H22" s="9" t="str">
        <f>IF($B22="N/A","N/A",IF(G22=0,"Yes","No"))</f>
        <v>No</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343900</v>
      </c>
      <c r="D6" s="9" t="str">
        <f>IF($B6="N/A","N/A",IF(C6&gt;15,"No",IF(C6&lt;-15,"No","Yes")))</f>
        <v>N/A</v>
      </c>
      <c r="E6" s="35">
        <v>344243</v>
      </c>
      <c r="F6" s="9" t="str">
        <f>IF($B6="N/A","N/A",IF(E6&gt;15,"No",IF(E6&lt;-15,"No","Yes")))</f>
        <v>N/A</v>
      </c>
      <c r="G6" s="35">
        <v>353281</v>
      </c>
      <c r="H6" s="9" t="str">
        <f>IF($B6="N/A","N/A",IF(G6&gt;15,"No",IF(G6&lt;-15,"No","Yes")))</f>
        <v>N/A</v>
      </c>
      <c r="I6" s="10">
        <v>9.9699999999999997E-2</v>
      </c>
      <c r="J6" s="10">
        <v>2.625</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106.5501902</v>
      </c>
      <c r="D9" s="9" t="str">
        <f>IF($B9="N/A","N/A",IF(C9&gt;100,"No",IF(C9&lt;50,"No","Yes")))</f>
        <v>No</v>
      </c>
      <c r="E9" s="36">
        <v>111.9168007</v>
      </c>
      <c r="F9" s="9" t="str">
        <f>IF($B9="N/A","N/A",IF(E9&gt;100,"No",IF(E9&lt;50,"No","Yes")))</f>
        <v>No</v>
      </c>
      <c r="G9" s="36">
        <v>117.5018829</v>
      </c>
      <c r="H9" s="9" t="str">
        <f>IF($B9="N/A","N/A",IF(G9&gt;100,"No",IF(G9&lt;50,"No","Yes")))</f>
        <v>No</v>
      </c>
      <c r="I9" s="10">
        <v>5.0369999999999999</v>
      </c>
      <c r="J9" s="10">
        <v>4.99</v>
      </c>
      <c r="K9" s="9" t="str">
        <f t="shared" si="0"/>
        <v>Yes</v>
      </c>
    </row>
    <row r="10" spans="1:11" ht="25.5" x14ac:dyDescent="0.2">
      <c r="A10" s="81" t="s">
        <v>838</v>
      </c>
      <c r="B10" s="34" t="s">
        <v>217</v>
      </c>
      <c r="C10" s="36">
        <v>256.18567621</v>
      </c>
      <c r="D10" s="9" t="str">
        <f>IF($B10="N/A","N/A",IF(C10&gt;15,"No",IF(C10&lt;-15,"No","Yes")))</f>
        <v>N/A</v>
      </c>
      <c r="E10" s="36">
        <v>255.22699975</v>
      </c>
      <c r="F10" s="9" t="str">
        <f>IF($B10="N/A","N/A",IF(E10&gt;15,"No",IF(E10&lt;-15,"No","Yes")))</f>
        <v>N/A</v>
      </c>
      <c r="G10" s="36">
        <v>252.96920102000001</v>
      </c>
      <c r="H10" s="9" t="str">
        <f>IF($B10="N/A","N/A",IF(G10&gt;15,"No",IF(G10&lt;-15,"No","Yes")))</f>
        <v>N/A</v>
      </c>
      <c r="I10" s="10">
        <v>-0.374</v>
      </c>
      <c r="J10" s="10">
        <v>-0.88500000000000001</v>
      </c>
      <c r="K10" s="9" t="str">
        <f t="shared" si="0"/>
        <v>Yes</v>
      </c>
    </row>
    <row r="11" spans="1:11" ht="25.5" x14ac:dyDescent="0.2">
      <c r="A11" s="81" t="s">
        <v>839</v>
      </c>
      <c r="B11" s="34" t="s">
        <v>217</v>
      </c>
      <c r="C11" s="36">
        <v>581.11772221000001</v>
      </c>
      <c r="D11" s="9" t="str">
        <f>IF($B11="N/A","N/A",IF(C11&gt;15,"No",IF(C11&lt;-15,"No","Yes")))</f>
        <v>N/A</v>
      </c>
      <c r="E11" s="36">
        <v>617.06349256999999</v>
      </c>
      <c r="F11" s="9" t="str">
        <f>IF($B11="N/A","N/A",IF(E11&gt;15,"No",IF(E11&lt;-15,"No","Yes")))</f>
        <v>N/A</v>
      </c>
      <c r="G11" s="36">
        <v>599.32582689000003</v>
      </c>
      <c r="H11" s="9" t="str">
        <f>IF($B11="N/A","N/A",IF(G11&gt;15,"No",IF(G11&lt;-15,"No","Yes")))</f>
        <v>N/A</v>
      </c>
      <c r="I11" s="10">
        <v>6.1859999999999999</v>
      </c>
      <c r="J11" s="10">
        <v>-2.87</v>
      </c>
      <c r="K11" s="9" t="str">
        <f t="shared" si="0"/>
        <v>Yes</v>
      </c>
    </row>
    <row r="12" spans="1:11" ht="25.5" x14ac:dyDescent="0.2">
      <c r="A12" s="81" t="s">
        <v>840</v>
      </c>
      <c r="B12" s="34" t="s">
        <v>217</v>
      </c>
      <c r="C12" s="36">
        <v>536.46550519000004</v>
      </c>
      <c r="D12" s="9" t="str">
        <f>IF($B12="N/A","N/A",IF(C12&gt;15,"No",IF(C12&lt;-15,"No","Yes")))</f>
        <v>N/A</v>
      </c>
      <c r="E12" s="36">
        <v>523.94735180999999</v>
      </c>
      <c r="F12" s="9" t="str">
        <f>IF($B12="N/A","N/A",IF(E12&gt;15,"No",IF(E12&lt;-15,"No","Yes")))</f>
        <v>N/A</v>
      </c>
      <c r="G12" s="36">
        <v>512.74968374000002</v>
      </c>
      <c r="H12" s="9" t="str">
        <f>IF($B12="N/A","N/A",IF(G12&gt;15,"No",IF(G12&lt;-15,"No","Yes")))</f>
        <v>N/A</v>
      </c>
      <c r="I12" s="10">
        <v>-2.33</v>
      </c>
      <c r="J12" s="10">
        <v>-2.14</v>
      </c>
      <c r="K12" s="9" t="str">
        <f t="shared" si="0"/>
        <v>Yes</v>
      </c>
    </row>
    <row r="13" spans="1:11" x14ac:dyDescent="0.2">
      <c r="A13" s="81" t="s">
        <v>655</v>
      </c>
      <c r="B13" s="34" t="s">
        <v>241</v>
      </c>
      <c r="C13" s="8">
        <v>77.612678103999997</v>
      </c>
      <c r="D13" s="9" t="str">
        <f>IF($B13="N/A","N/A",IF(C13&gt;99,"No",IF(C13&lt;75,"No","Yes")))</f>
        <v>Yes</v>
      </c>
      <c r="E13" s="8">
        <v>77.226552174000005</v>
      </c>
      <c r="F13" s="9" t="str">
        <f>IF($B13="N/A","N/A",IF(E13&gt;99,"No",IF(E13&lt;75,"No","Yes")))</f>
        <v>Yes</v>
      </c>
      <c r="G13" s="8">
        <v>77.356268806000003</v>
      </c>
      <c r="H13" s="9" t="str">
        <f>IF($B13="N/A","N/A",IF(G13&gt;99,"No",IF(G13&lt;75,"No","Yes")))</f>
        <v>Yes</v>
      </c>
      <c r="I13" s="10">
        <v>-0.498</v>
      </c>
      <c r="J13" s="10">
        <v>0.16800000000000001</v>
      </c>
      <c r="K13" s="9" t="str">
        <f t="shared" ref="K13:K24" si="1">IF(J13="Div by 0", "N/A", IF(J13="N/A","N/A", IF(J13&gt;30, "No", IF(J13&lt;-30, "No", "Yes"))))</f>
        <v>Yes</v>
      </c>
    </row>
    <row r="14" spans="1:11" x14ac:dyDescent="0.2">
      <c r="A14" s="81" t="s">
        <v>495</v>
      </c>
      <c r="B14" s="34" t="s">
        <v>217</v>
      </c>
      <c r="C14" s="9">
        <v>90.601700948000001</v>
      </c>
      <c r="D14" s="9" t="str">
        <f>IF($B14="N/A","N/A",IF(C14&gt;15,"No",IF(C14&lt;-15,"No","Yes")))</f>
        <v>N/A</v>
      </c>
      <c r="E14" s="9">
        <v>88.561089648999996</v>
      </c>
      <c r="F14" s="9" t="str">
        <f>IF($B14="N/A","N/A",IF(E14&gt;15,"No",IF(E14&lt;-15,"No","Yes")))</f>
        <v>N/A</v>
      </c>
      <c r="G14" s="9">
        <v>87.965676857000005</v>
      </c>
      <c r="H14" s="9" t="str">
        <f>IF($B14="N/A","N/A",IF(G14&gt;15,"No",IF(G14&lt;-15,"No","Yes")))</f>
        <v>N/A</v>
      </c>
      <c r="I14" s="10">
        <v>-2.25</v>
      </c>
      <c r="J14" s="10">
        <v>-0.67200000000000004</v>
      </c>
      <c r="K14" s="9" t="str">
        <f t="shared" si="1"/>
        <v>Yes</v>
      </c>
    </row>
    <row r="15" spans="1:11" x14ac:dyDescent="0.2">
      <c r="A15" s="81" t="s">
        <v>841</v>
      </c>
      <c r="B15" s="34" t="s">
        <v>217</v>
      </c>
      <c r="C15" s="35">
        <v>27.960173679</v>
      </c>
      <c r="D15" s="9" t="str">
        <f>IF($B15="N/A","N/A",IF(C15&gt;15,"No",IF(C15&lt;-15,"No","Yes")))</f>
        <v>N/A</v>
      </c>
      <c r="E15" s="10">
        <v>28.162884338000001</v>
      </c>
      <c r="F15" s="9" t="str">
        <f>IF($B15="N/A","N/A",IF(E15&gt;15,"No",IF(E15&lt;-15,"No","Yes")))</f>
        <v>N/A</v>
      </c>
      <c r="G15" s="10">
        <v>28.10927341</v>
      </c>
      <c r="H15" s="9" t="str">
        <f>IF($B15="N/A","N/A",IF(G15&gt;15,"No",IF(G15&lt;-15,"No","Yes")))</f>
        <v>N/A</v>
      </c>
      <c r="I15" s="10">
        <v>0.72499999999999998</v>
      </c>
      <c r="J15" s="10">
        <v>-0.19</v>
      </c>
      <c r="K15" s="9" t="str">
        <f t="shared" si="1"/>
        <v>Yes</v>
      </c>
    </row>
    <row r="16" spans="1:11" x14ac:dyDescent="0.2">
      <c r="A16" s="78" t="s">
        <v>656</v>
      </c>
      <c r="B16" s="59" t="s">
        <v>242</v>
      </c>
      <c r="C16" s="9">
        <v>17.913056121</v>
      </c>
      <c r="D16" s="9" t="str">
        <f>IF($B16="N/A","N/A",IF(C16&gt;20,"No",IF(C16&lt;=0,"No","Yes")))</f>
        <v>Yes</v>
      </c>
      <c r="E16" s="9">
        <v>17.836818759</v>
      </c>
      <c r="F16" s="9" t="str">
        <f>IF($B16="N/A","N/A",IF(E16&gt;20,"No",IF(E16&lt;=0,"No","Yes")))</f>
        <v>Yes</v>
      </c>
      <c r="G16" s="9">
        <v>17.568168114999999</v>
      </c>
      <c r="H16" s="9" t="str">
        <f>IF($B16="N/A","N/A",IF(G16&gt;20,"No",IF(G16&lt;=0,"No","Yes")))</f>
        <v>Yes</v>
      </c>
      <c r="I16" s="10">
        <v>-0.42599999999999999</v>
      </c>
      <c r="J16" s="10">
        <v>-1.51</v>
      </c>
      <c r="K16" s="9" t="str">
        <f t="shared" si="1"/>
        <v>Yes</v>
      </c>
    </row>
    <row r="17" spans="1:11" x14ac:dyDescent="0.2">
      <c r="A17" s="78" t="s">
        <v>370</v>
      </c>
      <c r="B17" s="34" t="s">
        <v>217</v>
      </c>
      <c r="C17" s="9">
        <v>99.990260215000006</v>
      </c>
      <c r="D17" s="9" t="str">
        <f>IF($B17="N/A","N/A",IF(C17&gt;15,"No",IF(C17&lt;-15,"No","Yes")))</f>
        <v>N/A</v>
      </c>
      <c r="E17" s="9">
        <v>99.998371388999999</v>
      </c>
      <c r="F17" s="9" t="str">
        <f>IF($B17="N/A","N/A",IF(E17&gt;15,"No",IF(E17&lt;-15,"No","Yes")))</f>
        <v>N/A</v>
      </c>
      <c r="G17" s="9">
        <v>99.983887859999996</v>
      </c>
      <c r="H17" s="9" t="str">
        <f>IF($B17="N/A","N/A",IF(G17&gt;15,"No",IF(G17&lt;-15,"No","Yes")))</f>
        <v>N/A</v>
      </c>
      <c r="I17" s="10">
        <v>8.0999999999999996E-3</v>
      </c>
      <c r="J17" s="10">
        <v>-1.4E-2</v>
      </c>
      <c r="K17" s="9" t="str">
        <f t="shared" si="1"/>
        <v>Yes</v>
      </c>
    </row>
    <row r="18" spans="1:11" x14ac:dyDescent="0.2">
      <c r="A18" s="78" t="s">
        <v>842</v>
      </c>
      <c r="B18" s="34" t="s">
        <v>217</v>
      </c>
      <c r="C18" s="10">
        <v>29.996509570000001</v>
      </c>
      <c r="D18" s="9" t="str">
        <f>IF($B18="N/A","N/A",IF(C18&gt;15,"No",IF(C18&lt;-15,"No","Yes")))</f>
        <v>N/A</v>
      </c>
      <c r="E18" s="10">
        <v>29.803390824000001</v>
      </c>
      <c r="F18" s="9" t="str">
        <f>IF($B18="N/A","N/A",IF(E18&gt;15,"No",IF(E18&lt;-15,"No","Yes")))</f>
        <v>N/A</v>
      </c>
      <c r="G18" s="10">
        <v>29.840979776000001</v>
      </c>
      <c r="H18" s="9" t="str">
        <f>IF($B18="N/A","N/A",IF(G18&gt;15,"No",IF(G18&lt;-15,"No","Yes")))</f>
        <v>N/A</v>
      </c>
      <c r="I18" s="10">
        <v>-0.64400000000000002</v>
      </c>
      <c r="J18" s="10">
        <v>0.12609999999999999</v>
      </c>
      <c r="K18" s="9" t="str">
        <f t="shared" si="1"/>
        <v>Yes</v>
      </c>
    </row>
    <row r="19" spans="1:11" x14ac:dyDescent="0.2">
      <c r="A19" s="81" t="s">
        <v>657</v>
      </c>
      <c r="B19" s="59" t="s">
        <v>243</v>
      </c>
      <c r="C19" s="9">
        <v>1.9976737424</v>
      </c>
      <c r="D19" s="9" t="str">
        <f>IF($B19="N/A","N/A",IF(C19&gt;10,"No",IF(C19&lt;=0,"No","Yes")))</f>
        <v>Yes</v>
      </c>
      <c r="E19" s="9">
        <v>2.1548731564999999</v>
      </c>
      <c r="F19" s="9" t="str">
        <f>IF($B19="N/A","N/A",IF(E19&gt;10,"No",IF(E19&lt;=0,"No","Yes")))</f>
        <v>Yes</v>
      </c>
      <c r="G19" s="9">
        <v>2.4374364881999999</v>
      </c>
      <c r="H19" s="9" t="str">
        <f>IF($B19="N/A","N/A",IF(G19&gt;10,"No",IF(G19&lt;=0,"No","Yes")))</f>
        <v>Yes</v>
      </c>
      <c r="I19" s="10">
        <v>7.8689999999999998</v>
      </c>
      <c r="J19" s="10">
        <v>13.11</v>
      </c>
      <c r="K19" s="9" t="str">
        <f t="shared" si="1"/>
        <v>Yes</v>
      </c>
    </row>
    <row r="20" spans="1:11" x14ac:dyDescent="0.2">
      <c r="A20" s="81" t="s">
        <v>129</v>
      </c>
      <c r="B20" s="34"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1" t="s">
        <v>843</v>
      </c>
      <c r="B21" s="34" t="s">
        <v>217</v>
      </c>
      <c r="C21" s="10">
        <v>8.3177583696999999</v>
      </c>
      <c r="D21" s="9" t="str">
        <f>IF($B21="N/A","N/A",IF(C21&gt;15,"No",IF(C21&lt;-15,"No","Yes")))</f>
        <v>N/A</v>
      </c>
      <c r="E21" s="10">
        <v>8.4036128336000004</v>
      </c>
      <c r="F21" s="9" t="str">
        <f>IF($B21="N/A","N/A",IF(E21&gt;15,"No",IF(E21&lt;-15,"No","Yes")))</f>
        <v>N/A</v>
      </c>
      <c r="G21" s="10">
        <v>8.3387527581000001</v>
      </c>
      <c r="H21" s="9" t="str">
        <f>IF($B21="N/A","N/A",IF(G21&gt;15,"No",IF(G21&lt;-15,"No","Yes")))</f>
        <v>N/A</v>
      </c>
      <c r="I21" s="10">
        <v>1.032</v>
      </c>
      <c r="J21" s="10">
        <v>-0.77200000000000002</v>
      </c>
      <c r="K21" s="9" t="str">
        <f t="shared" si="1"/>
        <v>Yes</v>
      </c>
    </row>
    <row r="22" spans="1:11" x14ac:dyDescent="0.2">
      <c r="A22" s="81" t="s">
        <v>1720</v>
      </c>
      <c r="B22" s="59" t="s">
        <v>228</v>
      </c>
      <c r="C22" s="9">
        <v>2.4765920326000002</v>
      </c>
      <c r="D22" s="9" t="str">
        <f>IF($B22="N/A","N/A",IF(C22&gt;5,"No",IF(C22&lt;=0,"No","Yes")))</f>
        <v>Yes</v>
      </c>
      <c r="E22" s="9">
        <v>2.7817559107999998</v>
      </c>
      <c r="F22" s="9" t="str">
        <f>IF($B22="N/A","N/A",IF(E22&gt;5,"No",IF(E22&lt;=0,"No","Yes")))</f>
        <v>Yes</v>
      </c>
      <c r="G22" s="9">
        <v>2.6381265904000002</v>
      </c>
      <c r="H22" s="9" t="str">
        <f>IF($B22="N/A","N/A",IF(G22&gt;5,"No",IF(G22&lt;=0,"No","Yes")))</f>
        <v>Yes</v>
      </c>
      <c r="I22" s="10">
        <v>12.32</v>
      </c>
      <c r="J22" s="10">
        <v>-5.16</v>
      </c>
      <c r="K22" s="9" t="str">
        <f t="shared" si="1"/>
        <v>Yes</v>
      </c>
    </row>
    <row r="23" spans="1:11" x14ac:dyDescent="0.2">
      <c r="A23" s="81" t="s">
        <v>130</v>
      </c>
      <c r="B23" s="34"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1" t="s">
        <v>844</v>
      </c>
      <c r="B24" s="34" t="s">
        <v>217</v>
      </c>
      <c r="C24" s="10">
        <v>4.3670306445999998</v>
      </c>
      <c r="D24" s="9" t="str">
        <f>IF($B24="N/A","N/A",IF(C24&gt;15,"No",IF(C24&lt;-15,"No","Yes")))</f>
        <v>N/A</v>
      </c>
      <c r="E24" s="10">
        <v>4.3002297409999999</v>
      </c>
      <c r="F24" s="9" t="str">
        <f>IF($B24="N/A","N/A",IF(E24&gt;15,"No",IF(E24&lt;-15,"No","Yes")))</f>
        <v>N/A</v>
      </c>
      <c r="G24" s="10">
        <v>4.6649141630999997</v>
      </c>
      <c r="H24" s="9" t="str">
        <f>IF($B24="N/A","N/A",IF(G24&gt;15,"No",IF(G24&lt;-15,"No","Yes")))</f>
        <v>N/A</v>
      </c>
      <c r="I24" s="10">
        <v>-1.53</v>
      </c>
      <c r="J24" s="10">
        <v>8.4809999999999999</v>
      </c>
      <c r="K24" s="9" t="str">
        <f t="shared" si="1"/>
        <v>Yes</v>
      </c>
    </row>
    <row r="25" spans="1:11" x14ac:dyDescent="0.2">
      <c r="A25" s="81" t="s">
        <v>15</v>
      </c>
      <c r="B25" s="34" t="s">
        <v>244</v>
      </c>
      <c r="C25" s="9">
        <v>11.843849956</v>
      </c>
      <c r="D25" s="9" t="str">
        <f>IF($B25="N/A","N/A",IF(C25&gt;20,"No",IF(C25&lt;1,"No","Yes")))</f>
        <v>Yes</v>
      </c>
      <c r="E25" s="9">
        <v>11.313519810000001</v>
      </c>
      <c r="F25" s="9" t="str">
        <f>IF($B25="N/A","N/A",IF(E25&gt;20,"No",IF(E25&lt;1,"No","Yes")))</f>
        <v>Yes</v>
      </c>
      <c r="G25" s="9">
        <v>11.552277083</v>
      </c>
      <c r="H25" s="9" t="str">
        <f>IF($B25="N/A","N/A",IF(G25&gt;20,"No",IF(G25&lt;1,"No","Yes")))</f>
        <v>Yes</v>
      </c>
      <c r="I25" s="10">
        <v>-4.4800000000000004</v>
      </c>
      <c r="J25" s="10">
        <v>2.11</v>
      </c>
      <c r="K25" s="9" t="str">
        <f t="shared" ref="K25:K34" si="2">IF(J25="Div by 0", "N/A", IF(J25="N/A","N/A", IF(J25&gt;30, "No", IF(J25&lt;-30, "No", "Yes"))))</f>
        <v>Yes</v>
      </c>
    </row>
    <row r="26" spans="1:11" x14ac:dyDescent="0.2">
      <c r="A26" s="81" t="s">
        <v>163</v>
      </c>
      <c r="B26" s="34" t="s">
        <v>218</v>
      </c>
      <c r="C26" s="9">
        <v>97.678394882000006</v>
      </c>
      <c r="D26" s="9" t="str">
        <f>IF($B26="N/A","N/A",IF(C26&gt;100,"No",IF(C26&lt;95,"No","Yes")))</f>
        <v>Yes</v>
      </c>
      <c r="E26" s="9">
        <v>98.199237167000007</v>
      </c>
      <c r="F26" s="9" t="str">
        <f>IF($B26="N/A","N/A",IF(E26&gt;100,"No",IF(E26&lt;95,"No","Yes")))</f>
        <v>Yes</v>
      </c>
      <c r="G26" s="9">
        <v>98.578468697999995</v>
      </c>
      <c r="H26" s="9" t="str">
        <f>IF($B26="N/A","N/A",IF(G26&gt;100,"No",IF(G26&lt;95,"No","Yes")))</f>
        <v>Yes</v>
      </c>
      <c r="I26" s="10">
        <v>0.53320000000000001</v>
      </c>
      <c r="J26" s="10">
        <v>0.38619999999999999</v>
      </c>
      <c r="K26" s="9" t="str">
        <f t="shared" si="2"/>
        <v>Yes</v>
      </c>
    </row>
    <row r="27" spans="1:11" x14ac:dyDescent="0.2">
      <c r="A27" s="81" t="s">
        <v>32</v>
      </c>
      <c r="B27" s="34" t="s">
        <v>218</v>
      </c>
      <c r="C27" s="9">
        <v>86.938935736999994</v>
      </c>
      <c r="D27" s="9" t="str">
        <f>IF($B27="N/A","N/A",IF(C27&gt;100,"No",IF(C27&lt;95,"No","Yes")))</f>
        <v>No</v>
      </c>
      <c r="E27" s="9">
        <v>87.711296962000006</v>
      </c>
      <c r="F27" s="9" t="str">
        <f>IF($B27="N/A","N/A",IF(E27&gt;100,"No",IF(E27&lt;95,"No","Yes")))</f>
        <v>No</v>
      </c>
      <c r="G27" s="9">
        <v>90.436791110000001</v>
      </c>
      <c r="H27" s="9" t="str">
        <f>IF($B27="N/A","N/A",IF(G27&gt;100,"No",IF(G27&lt;95,"No","Yes")))</f>
        <v>No</v>
      </c>
      <c r="I27" s="10">
        <v>0.88839999999999997</v>
      </c>
      <c r="J27" s="10">
        <v>3.1070000000000002</v>
      </c>
      <c r="K27" s="9" t="str">
        <f t="shared" si="2"/>
        <v>Yes</v>
      </c>
    </row>
    <row r="28" spans="1:11" x14ac:dyDescent="0.2">
      <c r="A28" s="81" t="s">
        <v>845</v>
      </c>
      <c r="B28" s="34" t="s">
        <v>230</v>
      </c>
      <c r="C28" s="9">
        <v>16.182190961</v>
      </c>
      <c r="D28" s="9" t="str">
        <f>IF($B28="N/A","N/A",IF(C28&gt;30,"No",IF(C28&lt;5,"No","Yes")))</f>
        <v>Yes</v>
      </c>
      <c r="E28" s="9">
        <v>15.33781546</v>
      </c>
      <c r="F28" s="9" t="str">
        <f>IF($B28="N/A","N/A",IF(E28&gt;30,"No",IF(E28&lt;5,"No","Yes")))</f>
        <v>Yes</v>
      </c>
      <c r="G28" s="9">
        <v>12.841162331</v>
      </c>
      <c r="H28" s="9" t="str">
        <f>IF($B28="N/A","N/A",IF(G28&gt;30,"No",IF(G28&lt;5,"No","Yes")))</f>
        <v>Yes</v>
      </c>
      <c r="I28" s="10">
        <v>-5.22</v>
      </c>
      <c r="J28" s="10">
        <v>-16.3</v>
      </c>
      <c r="K28" s="9" t="str">
        <f t="shared" si="2"/>
        <v>Yes</v>
      </c>
    </row>
    <row r="29" spans="1:11" x14ac:dyDescent="0.2">
      <c r="A29" s="81" t="s">
        <v>846</v>
      </c>
      <c r="B29" s="34" t="s">
        <v>231</v>
      </c>
      <c r="C29" s="9">
        <v>49.166340560999998</v>
      </c>
      <c r="D29" s="9" t="str">
        <f>IF($B29="N/A","N/A",IF(C29&gt;75,"No",IF(C29&lt;15,"No","Yes")))</f>
        <v>Yes</v>
      </c>
      <c r="E29" s="9">
        <v>47.979068689000002</v>
      </c>
      <c r="F29" s="9" t="str">
        <f>IF($B29="N/A","N/A",IF(E29&gt;75,"No",IF(E29&lt;15,"No","Yes")))</f>
        <v>Yes</v>
      </c>
      <c r="G29" s="9">
        <v>49.428474848</v>
      </c>
      <c r="H29" s="9" t="str">
        <f>IF($B29="N/A","N/A",IF(G29&gt;75,"No",IF(G29&lt;15,"No","Yes")))</f>
        <v>Yes</v>
      </c>
      <c r="I29" s="10">
        <v>-2.41</v>
      </c>
      <c r="J29" s="10">
        <v>3.0209999999999999</v>
      </c>
      <c r="K29" s="9" t="str">
        <f t="shared" si="2"/>
        <v>Yes</v>
      </c>
    </row>
    <row r="30" spans="1:11" x14ac:dyDescent="0.2">
      <c r="A30" s="81" t="s">
        <v>847</v>
      </c>
      <c r="B30" s="34" t="s">
        <v>232</v>
      </c>
      <c r="C30" s="9">
        <v>34.651468477999998</v>
      </c>
      <c r="D30" s="9" t="str">
        <f>IF($B30="N/A","N/A",IF(C30&gt;70,"No",IF(C30&lt;25,"No","Yes")))</f>
        <v>Yes</v>
      </c>
      <c r="E30" s="9">
        <v>36.683115850999997</v>
      </c>
      <c r="F30" s="9" t="str">
        <f>IF($B30="N/A","N/A",IF(E30&gt;70,"No",IF(E30&lt;25,"No","Yes")))</f>
        <v>Yes</v>
      </c>
      <c r="G30" s="9">
        <v>37.730362821</v>
      </c>
      <c r="H30" s="9" t="str">
        <f>IF($B30="N/A","N/A",IF(G30&gt;70,"No",IF(G30&lt;25,"No","Yes")))</f>
        <v>Yes</v>
      </c>
      <c r="I30" s="10">
        <v>5.8630000000000004</v>
      </c>
      <c r="J30" s="10">
        <v>2.855</v>
      </c>
      <c r="K30" s="9" t="str">
        <f t="shared" si="2"/>
        <v>Yes</v>
      </c>
    </row>
    <row r="31" spans="1:11" x14ac:dyDescent="0.2">
      <c r="A31" s="81" t="s">
        <v>164</v>
      </c>
      <c r="B31" s="34" t="s">
        <v>218</v>
      </c>
      <c r="C31" s="9">
        <v>99.999127653000002</v>
      </c>
      <c r="D31" s="9" t="str">
        <f>IF($B31="N/A","N/A",IF(C31&gt;100,"No",IF(C31&lt;95,"No","Yes")))</f>
        <v>Yes</v>
      </c>
      <c r="E31" s="9">
        <v>99.999128522999996</v>
      </c>
      <c r="F31" s="9" t="str">
        <f>IF($B31="N/A","N/A",IF(E31&gt;100,"No",IF(E31&lt;95,"No","Yes")))</f>
        <v>Yes</v>
      </c>
      <c r="G31" s="9">
        <v>99.999150818000004</v>
      </c>
      <c r="H31" s="9" t="str">
        <f>IF($B31="N/A","N/A",IF(G31&gt;100,"No",IF(G31&lt;95,"No","Yes")))</f>
        <v>Yes</v>
      </c>
      <c r="I31" s="10">
        <v>0</v>
      </c>
      <c r="J31" s="10">
        <v>0</v>
      </c>
      <c r="K31" s="9" t="str">
        <f t="shared" si="2"/>
        <v>Yes</v>
      </c>
    </row>
    <row r="32" spans="1:11" x14ac:dyDescent="0.2">
      <c r="A32" s="28" t="s">
        <v>373</v>
      </c>
      <c r="B32" s="34" t="s">
        <v>245</v>
      </c>
      <c r="C32" s="9">
        <v>2.7028205874000002</v>
      </c>
      <c r="D32" s="9" t="str">
        <f>IF($B32="N/A","N/A",IF(C32&gt;5,"No",IF(C32&lt;1,"No","Yes")))</f>
        <v>Yes</v>
      </c>
      <c r="E32" s="9">
        <v>2.9322310111999998</v>
      </c>
      <c r="F32" s="9" t="str">
        <f>IF($B32="N/A","N/A",IF(E32&gt;5,"No",IF(E32&lt;1,"No","Yes")))</f>
        <v>Yes</v>
      </c>
      <c r="G32" s="9">
        <v>3.3364375666999999</v>
      </c>
      <c r="H32" s="9" t="str">
        <f>IF($B32="N/A","N/A",IF(G32&gt;5,"No",IF(G32&lt;1,"No","Yes")))</f>
        <v>Yes</v>
      </c>
      <c r="I32" s="10">
        <v>8.4879999999999995</v>
      </c>
      <c r="J32" s="10">
        <v>13.78</v>
      </c>
      <c r="K32" s="9" t="str">
        <f t="shared" si="2"/>
        <v>Yes</v>
      </c>
    </row>
    <row r="33" spans="1:11" x14ac:dyDescent="0.2">
      <c r="A33" s="28" t="s">
        <v>375</v>
      </c>
      <c r="B33" s="34" t="s">
        <v>246</v>
      </c>
      <c r="C33" s="9">
        <v>92.162256470000003</v>
      </c>
      <c r="D33" s="9" t="str">
        <f>IF($B33="N/A","N/A",IF(C33&gt;98,"No",IF(C33&lt;8,"No","Yes")))</f>
        <v>Yes</v>
      </c>
      <c r="E33" s="9">
        <v>92.528824115999996</v>
      </c>
      <c r="F33" s="9" t="str">
        <f>IF($B33="N/A","N/A",IF(E33&gt;98,"No",IF(E33&lt;8,"No","Yes")))</f>
        <v>Yes</v>
      </c>
      <c r="G33" s="9">
        <v>92.339808821000005</v>
      </c>
      <c r="H33" s="9" t="str">
        <f>IF($B33="N/A","N/A",IF(G33&gt;98,"No",IF(G33&lt;8,"No","Yes")))</f>
        <v>Yes</v>
      </c>
      <c r="I33" s="10">
        <v>0.3977</v>
      </c>
      <c r="J33" s="10">
        <v>-0.20399999999999999</v>
      </c>
      <c r="K33" s="9" t="str">
        <f t="shared" si="2"/>
        <v>Yes</v>
      </c>
    </row>
    <row r="34" spans="1:11" x14ac:dyDescent="0.2">
      <c r="A34" s="28" t="s">
        <v>376</v>
      </c>
      <c r="B34" s="59" t="s">
        <v>228</v>
      </c>
      <c r="C34" s="9">
        <v>0.71387031109999999</v>
      </c>
      <c r="D34" s="9" t="str">
        <f>IF($B34="N/A","N/A",IF(C34&gt;5,"No",IF(C34&lt;=0,"No","Yes")))</f>
        <v>Yes</v>
      </c>
      <c r="E34" s="9">
        <v>0.58011346640000006</v>
      </c>
      <c r="F34" s="9" t="str">
        <f>IF($B34="N/A","N/A",IF(E34&gt;5,"No",IF(E34&lt;=0,"No","Yes")))</f>
        <v>Yes</v>
      </c>
      <c r="G34" s="9">
        <v>0.56980137620000004</v>
      </c>
      <c r="H34" s="9" t="str">
        <f>IF($B34="N/A","N/A",IF(G34&gt;5,"No",IF(G34&lt;=0,"No","Yes")))</f>
        <v>Yes</v>
      </c>
      <c r="I34" s="10">
        <v>-18.7</v>
      </c>
      <c r="J34" s="10">
        <v>-1.78</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16522</v>
      </c>
      <c r="D6" s="9" t="str">
        <f>IF($B6="N/A","N/A",IF(C6&gt;15,"No",IF(C6&lt;-15,"No","Yes")))</f>
        <v>N/A</v>
      </c>
      <c r="E6" s="35">
        <v>22247</v>
      </c>
      <c r="F6" s="9" t="str">
        <f>IF($B6="N/A","N/A",IF(E6&gt;15,"No",IF(E6&lt;-15,"No","Yes")))</f>
        <v>N/A</v>
      </c>
      <c r="G6" s="35">
        <v>27498</v>
      </c>
      <c r="H6" s="9" t="str">
        <f>IF($B6="N/A","N/A",IF(G6&gt;15,"No",IF(G6&lt;-15,"No","Yes")))</f>
        <v>N/A</v>
      </c>
      <c r="I6" s="10">
        <v>34.65</v>
      </c>
      <c r="J6" s="10">
        <v>23.6</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297.18823386999998</v>
      </c>
      <c r="D9" s="9" t="str">
        <f>IF($B9="N/A","N/A",IF(C9&gt;15,"No",IF(C9&lt;-15,"No","Yes")))</f>
        <v>N/A</v>
      </c>
      <c r="E9" s="36">
        <v>255.32269518999999</v>
      </c>
      <c r="F9" s="9" t="str">
        <f>IF($B9="N/A","N/A",IF(E9&gt;15,"No",IF(E9&lt;-15,"No","Yes")))</f>
        <v>N/A</v>
      </c>
      <c r="G9" s="36">
        <v>208.49094479999999</v>
      </c>
      <c r="H9" s="9" t="str">
        <f>IF($B9="N/A","N/A",IF(G9&gt;15,"No",IF(G9&lt;-15,"No","Yes")))</f>
        <v>N/A</v>
      </c>
      <c r="I9" s="10">
        <v>-14.1</v>
      </c>
      <c r="J9" s="10">
        <v>-18.3</v>
      </c>
      <c r="K9" s="9" t="str">
        <f t="shared" si="0"/>
        <v>Yes</v>
      </c>
    </row>
    <row r="10" spans="1:11" x14ac:dyDescent="0.2">
      <c r="A10" s="81" t="s">
        <v>655</v>
      </c>
      <c r="B10" s="34" t="s">
        <v>241</v>
      </c>
      <c r="C10" s="8">
        <v>0</v>
      </c>
      <c r="D10" s="9" t="str">
        <f>IF($B10="N/A","N/A",IF(C10&gt;99,"No",IF(C10&lt;75,"No","Yes")))</f>
        <v>No</v>
      </c>
      <c r="E10" s="8">
        <v>0</v>
      </c>
      <c r="F10" s="9" t="str">
        <f>IF($B10="N/A","N/A",IF(E10&gt;99,"No",IF(E10&lt;75,"No","Yes")))</f>
        <v>No</v>
      </c>
      <c r="G10" s="8">
        <v>0</v>
      </c>
      <c r="H10" s="9" t="str">
        <f>IF($B10="N/A","N/A",IF(G10&gt;99,"No",IF(G10&lt;75,"No","Yes")))</f>
        <v>No</v>
      </c>
      <c r="I10" s="10" t="s">
        <v>1743</v>
      </c>
      <c r="J10" s="10" t="s">
        <v>1743</v>
      </c>
      <c r="K10" s="9" t="str">
        <f t="shared" si="0"/>
        <v>N/A</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99.588427550999995</v>
      </c>
      <c r="D12" s="9" t="str">
        <f>IF($B12="N/A","N/A",IF(C12&gt;10,"No",IF(C12&lt;=0,"No","Yes")))</f>
        <v>No</v>
      </c>
      <c r="E12" s="9">
        <v>99.838180429000005</v>
      </c>
      <c r="F12" s="9" t="str">
        <f>IF($B12="N/A","N/A",IF(E12&gt;10,"No",IF(E12&lt;=0,"No","Yes")))</f>
        <v>No</v>
      </c>
      <c r="G12" s="9">
        <v>99.949087206000002</v>
      </c>
      <c r="H12" s="9" t="str">
        <f>IF($B12="N/A","N/A",IF(G12&gt;10,"No",IF(G12&lt;=0,"No","Yes")))</f>
        <v>No</v>
      </c>
      <c r="I12" s="10">
        <v>0.25080000000000002</v>
      </c>
      <c r="J12" s="10">
        <v>0.1111</v>
      </c>
      <c r="K12" s="9" t="str">
        <f t="shared" si="0"/>
        <v>Yes</v>
      </c>
    </row>
    <row r="13" spans="1:11" x14ac:dyDescent="0.2">
      <c r="A13" s="81" t="s">
        <v>658</v>
      </c>
      <c r="B13" s="59" t="s">
        <v>228</v>
      </c>
      <c r="C13" s="9">
        <v>0.4115724489</v>
      </c>
      <c r="D13" s="9" t="str">
        <f>IF($B13="N/A","N/A",IF(C13&gt;5,"No",IF(C13&lt;=0,"No","Yes")))</f>
        <v>Yes</v>
      </c>
      <c r="E13" s="9">
        <v>0.16181957120000001</v>
      </c>
      <c r="F13" s="9" t="str">
        <f>IF($B13="N/A","N/A",IF(E13&gt;5,"No",IF(E13&lt;=0,"No","Yes")))</f>
        <v>Yes</v>
      </c>
      <c r="G13" s="9">
        <v>5.09127937E-2</v>
      </c>
      <c r="H13" s="9" t="str">
        <f>IF($B13="N/A","N/A",IF(G13&gt;5,"No",IF(G13&lt;=0,"No","Yes")))</f>
        <v>Yes</v>
      </c>
      <c r="I13" s="10">
        <v>-60.7</v>
      </c>
      <c r="J13" s="10">
        <v>-68.5</v>
      </c>
      <c r="K13" s="9" t="str">
        <f t="shared" si="0"/>
        <v>No</v>
      </c>
    </row>
    <row r="14" spans="1:11" x14ac:dyDescent="0.2">
      <c r="A14" s="81" t="s">
        <v>163</v>
      </c>
      <c r="B14" s="34" t="s">
        <v>218</v>
      </c>
      <c r="C14" s="9">
        <v>99.981842392000004</v>
      </c>
      <c r="D14" s="9" t="str">
        <f>IF($B14="N/A","N/A",IF(C14&gt;100,"No",IF(C14&lt;95,"No","Yes")))</f>
        <v>Yes</v>
      </c>
      <c r="E14" s="9">
        <v>99.982020047999995</v>
      </c>
      <c r="F14" s="9" t="str">
        <f>IF($B14="N/A","N/A",IF(E14&gt;100,"No",IF(E14&lt;95,"No","Yes")))</f>
        <v>Yes</v>
      </c>
      <c r="G14" s="9">
        <v>99.978180230999996</v>
      </c>
      <c r="H14" s="9" t="str">
        <f>IF($B14="N/A","N/A",IF(G14&gt;100,"No",IF(G14&lt;95,"No","Yes")))</f>
        <v>Yes</v>
      </c>
      <c r="I14" s="10">
        <v>2.0000000000000001E-4</v>
      </c>
      <c r="J14" s="10">
        <v>-4.0000000000000001E-3</v>
      </c>
      <c r="K14" s="9" t="str">
        <f t="shared" si="0"/>
        <v>Yes</v>
      </c>
    </row>
    <row r="15" spans="1:11" x14ac:dyDescent="0.2">
      <c r="A15" s="81" t="s">
        <v>32</v>
      </c>
      <c r="B15" s="34" t="s">
        <v>218</v>
      </c>
      <c r="C15" s="9">
        <v>100</v>
      </c>
      <c r="D15" s="9" t="str">
        <f>IF($B15="N/A","N/A",IF(C15&gt;100,"No",IF(C15&lt;95,"No","Yes")))</f>
        <v>Yes</v>
      </c>
      <c r="E15" s="9">
        <v>99.995505011999995</v>
      </c>
      <c r="F15" s="9" t="str">
        <f>IF($B15="N/A","N/A",IF(E15&gt;100,"No",IF(E15&lt;95,"No","Yes")))</f>
        <v>Yes</v>
      </c>
      <c r="G15" s="9">
        <v>100</v>
      </c>
      <c r="H15" s="9" t="str">
        <f>IF($B15="N/A","N/A",IF(G15&gt;100,"No",IF(G15&lt;95,"No","Yes")))</f>
        <v>Yes</v>
      </c>
      <c r="I15" s="10">
        <v>-4.0000000000000001E-3</v>
      </c>
      <c r="J15" s="10">
        <v>4.4999999999999997E-3</v>
      </c>
      <c r="K15" s="9" t="str">
        <f t="shared" si="0"/>
        <v>Yes</v>
      </c>
    </row>
    <row r="16" spans="1:11" x14ac:dyDescent="0.2">
      <c r="A16" s="81" t="s">
        <v>845</v>
      </c>
      <c r="B16" s="34" t="s">
        <v>230</v>
      </c>
      <c r="C16" s="9">
        <v>10.749303958</v>
      </c>
      <c r="D16" s="9" t="str">
        <f>IF($B16="N/A","N/A",IF(C16&gt;30,"No",IF(C16&lt;5,"No","Yes")))</f>
        <v>Yes</v>
      </c>
      <c r="E16" s="9">
        <v>13.323743594</v>
      </c>
      <c r="F16" s="9" t="str">
        <f>IF($B16="N/A","N/A",IF(E16&gt;30,"No",IF(E16&lt;5,"No","Yes")))</f>
        <v>Yes</v>
      </c>
      <c r="G16" s="9">
        <v>8.9351952869000009</v>
      </c>
      <c r="H16" s="9" t="str">
        <f>IF($B16="N/A","N/A",IF(G16&gt;30,"No",IF(G16&lt;5,"No","Yes")))</f>
        <v>Yes</v>
      </c>
      <c r="I16" s="10">
        <v>23.95</v>
      </c>
      <c r="J16" s="10">
        <v>-32.9</v>
      </c>
      <c r="K16" s="9" t="str">
        <f t="shared" si="0"/>
        <v>No</v>
      </c>
    </row>
    <row r="17" spans="1:11" x14ac:dyDescent="0.2">
      <c r="A17" s="81" t="s">
        <v>846</v>
      </c>
      <c r="B17" s="34" t="s">
        <v>231</v>
      </c>
      <c r="C17" s="9">
        <v>6.6941048298999997</v>
      </c>
      <c r="D17" s="9" t="str">
        <f>IF($B17="N/A","N/A",IF(C17&gt;75,"No",IF(C17&lt;15,"No","Yes")))</f>
        <v>No</v>
      </c>
      <c r="E17" s="9">
        <v>8.2306931582999994</v>
      </c>
      <c r="F17" s="9" t="str">
        <f>IF($B17="N/A","N/A",IF(E17&gt;75,"No",IF(E17&lt;15,"No","Yes")))</f>
        <v>No</v>
      </c>
      <c r="G17" s="9">
        <v>5.5167648556</v>
      </c>
      <c r="H17" s="9" t="str">
        <f>IF($B17="N/A","N/A",IF(G17&gt;75,"No",IF(G17&lt;15,"No","Yes")))</f>
        <v>No</v>
      </c>
      <c r="I17" s="10">
        <v>22.95</v>
      </c>
      <c r="J17" s="10">
        <v>-33</v>
      </c>
      <c r="K17" s="9" t="str">
        <f t="shared" si="0"/>
        <v>No</v>
      </c>
    </row>
    <row r="18" spans="1:11" x14ac:dyDescent="0.2">
      <c r="A18" s="81" t="s">
        <v>847</v>
      </c>
      <c r="B18" s="34" t="s">
        <v>232</v>
      </c>
      <c r="C18" s="9">
        <v>82.556591212000001</v>
      </c>
      <c r="D18" s="9" t="str">
        <f>IF($B18="N/A","N/A",IF(C18&gt;70,"No",IF(C18&lt;25,"No","Yes")))</f>
        <v>No</v>
      </c>
      <c r="E18" s="9">
        <v>78.445563246999995</v>
      </c>
      <c r="F18" s="9" t="str">
        <f>IF($B18="N/A","N/A",IF(E18&gt;70,"No",IF(E18&lt;25,"No","Yes")))</f>
        <v>No</v>
      </c>
      <c r="G18" s="9">
        <v>85.548039857000006</v>
      </c>
      <c r="H18" s="9" t="str">
        <f>IF($B18="N/A","N/A",IF(G18&gt;70,"No",IF(G18&lt;25,"No","Yes")))</f>
        <v>No</v>
      </c>
      <c r="I18" s="10">
        <v>-4.9800000000000004</v>
      </c>
      <c r="J18" s="10">
        <v>9.0540000000000003</v>
      </c>
      <c r="K18" s="9" t="str">
        <f t="shared" si="0"/>
        <v>Yes</v>
      </c>
    </row>
    <row r="19" spans="1:11" x14ac:dyDescent="0.2">
      <c r="A19" s="81" t="s">
        <v>164</v>
      </c>
      <c r="B19" s="34" t="s">
        <v>218</v>
      </c>
      <c r="C19" s="9">
        <v>99.866844208000003</v>
      </c>
      <c r="D19" s="9" t="str">
        <f>IF($B19="N/A","N/A",IF(C19&gt;100,"No",IF(C19&lt;95,"No","Yes")))</f>
        <v>Yes</v>
      </c>
      <c r="E19" s="9">
        <v>99.644895941000001</v>
      </c>
      <c r="F19" s="9" t="str">
        <f>IF($B19="N/A","N/A",IF(E19&gt;100,"No",IF(E19&lt;95,"No","Yes")))</f>
        <v>Yes</v>
      </c>
      <c r="G19" s="9">
        <v>99.792712197</v>
      </c>
      <c r="H19" s="9" t="str">
        <f>IF($B19="N/A","N/A",IF(G19&gt;100,"No",IF(G19&lt;95,"No","Yes")))</f>
        <v>Yes</v>
      </c>
      <c r="I19" s="10">
        <v>-0.222</v>
      </c>
      <c r="J19" s="10">
        <v>0.14829999999999999</v>
      </c>
      <c r="K19" s="9" t="str">
        <f t="shared" si="0"/>
        <v>Yes</v>
      </c>
    </row>
    <row r="20" spans="1:11" x14ac:dyDescent="0.2">
      <c r="A20" s="28" t="s">
        <v>373</v>
      </c>
      <c r="B20" s="34" t="s">
        <v>245</v>
      </c>
      <c r="C20" s="9">
        <v>20.911511922999999</v>
      </c>
      <c r="D20" s="9" t="str">
        <f>IF($B20="N/A","N/A",IF(C20&gt;5,"No",IF(C20&lt;1,"No","Yes")))</f>
        <v>No</v>
      </c>
      <c r="E20" s="9">
        <v>20.344316087999999</v>
      </c>
      <c r="F20" s="9" t="str">
        <f>IF($B20="N/A","N/A",IF(E20&gt;5,"No",IF(E20&lt;1,"No","Yes")))</f>
        <v>No</v>
      </c>
      <c r="G20" s="9">
        <v>15.426576477999999</v>
      </c>
      <c r="H20" s="9" t="str">
        <f>IF($B20="N/A","N/A",IF(G20&gt;5,"No",IF(G20&lt;1,"No","Yes")))</f>
        <v>No</v>
      </c>
      <c r="I20" s="10">
        <v>-2.71</v>
      </c>
      <c r="J20" s="10">
        <v>-24.2</v>
      </c>
      <c r="K20" s="9" t="str">
        <f t="shared" si="0"/>
        <v>Yes</v>
      </c>
    </row>
    <row r="21" spans="1:11" x14ac:dyDescent="0.2">
      <c r="A21" s="28" t="s">
        <v>375</v>
      </c>
      <c r="B21" s="34" t="s">
        <v>246</v>
      </c>
      <c r="C21" s="9">
        <v>75.251180245</v>
      </c>
      <c r="D21" s="9" t="str">
        <f>IF($B21="N/A","N/A",IF(C21&gt;98,"No",IF(C21&lt;8,"No","Yes")))</f>
        <v>Yes</v>
      </c>
      <c r="E21" s="9">
        <v>76.199038072999997</v>
      </c>
      <c r="F21" s="9" t="str">
        <f>IF($B21="N/A","N/A",IF(E21&gt;98,"No",IF(E21&lt;8,"No","Yes")))</f>
        <v>Yes</v>
      </c>
      <c r="G21" s="9">
        <v>82.391446650999995</v>
      </c>
      <c r="H21" s="9" t="str">
        <f>IF($B21="N/A","N/A",IF(G21&gt;98,"No",IF(G21&lt;8,"No","Yes")))</f>
        <v>Yes</v>
      </c>
      <c r="I21" s="10">
        <v>1.26</v>
      </c>
      <c r="J21" s="10">
        <v>8.1270000000000007</v>
      </c>
      <c r="K21" s="9" t="str">
        <f t="shared" si="0"/>
        <v>Yes</v>
      </c>
    </row>
    <row r="22" spans="1:11" x14ac:dyDescent="0.2">
      <c r="A22" s="28" t="s">
        <v>376</v>
      </c>
      <c r="B22" s="59" t="s">
        <v>228</v>
      </c>
      <c r="C22" s="9">
        <v>1.8157607999999999E-2</v>
      </c>
      <c r="D22" s="9" t="str">
        <f>IF($B22="N/A","N/A",IF(C22&gt;5,"No",IF(C22&lt;=0,"No","Yes")))</f>
        <v>Yes</v>
      </c>
      <c r="E22" s="9">
        <v>3.1464916599999997E-2</v>
      </c>
      <c r="F22" s="9" t="str">
        <f>IF($B22="N/A","N/A",IF(E22&gt;5,"No",IF(E22&lt;=0,"No","Yes")))</f>
        <v>Yes</v>
      </c>
      <c r="G22" s="9">
        <v>1.4546512500000001E-2</v>
      </c>
      <c r="H22" s="9" t="str">
        <f>IF($B22="N/A","N/A",IF(G22&gt;5,"No",IF(G22&lt;=0,"No","Yes")))</f>
        <v>Yes</v>
      </c>
      <c r="I22" s="10">
        <v>73.290000000000006</v>
      </c>
      <c r="J22" s="10">
        <v>-53.8</v>
      </c>
      <c r="K22" s="9" t="str">
        <f t="shared" si="0"/>
        <v>No</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2014-12-04T21:28:25Z</dcterms:modified>
  <dc:language>English</dc:language>
</cp:coreProperties>
</file>