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<sst xmlns="http://schemas.openxmlformats.org/spreadsheetml/2006/main" count="7631" uniqueCount="1214">
  <si>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</si>
  <si>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</si>
  <si>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</si>
  <si>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</si>
  <si>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</si>
  <si>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</si>
  <si>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</si>
  <si>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</si>
  <si>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</si>
  <si>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</si>
  <si>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</si>
  <si>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</si>
  <si>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</si>
  <si>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</si>
  <si>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</si>
  <si>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</si>
  <si>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</si>
  <si>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</si>
  <si>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</si>
  <si>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</si>
  <si>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</si>
  <si>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</si>
  <si>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</si>
  <si>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</si>
  <si>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</si>
  <si>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</si>
  <si>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</si>
  <si>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</si>
  <si>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</si>
  <si>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</si>
  <si>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</si>
  <si>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</si>
  <si>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</si>
  <si>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</si>
  <si>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</si>
  <si>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</si>
  <si>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</si>
  <si>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</si>
  <si>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</si>
  <si>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</si>
  <si>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</si>
  <si>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</si>
  <si>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</si>
  <si>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</si>
  <si>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</si>
  <si>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</si>
  <si>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</si>
  <si>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</si>
  <si>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</si>
  <si>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</si>
  <si>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</si>
  <si>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</si>
  <si>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</si>
  <si>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</si>
  <si>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</si>
  <si>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</si>
  <si>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</si>
  <si>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</si>
  <si>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</si>
  <si>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</si>
  <si>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</si>
  <si>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</si>
  <si>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</si>
  <si>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</si>
  <si>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</si>
  <si>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</si>
  <si>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</si>
  <si>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</si>
  <si>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</si>
  <si>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</si>
  <si>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</si>
  <si>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</si>
  <si>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</si>
  <si>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</si>
  <si>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</si>
  <si>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</si>
  <si>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</si>
  <si>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</si>
  <si>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</si>
  <si>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</si>
  <si>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</si>
  <si>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</si>
  <si>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</si>
  <si>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</si>
  <si>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</si>
  <si>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</si>
  <si>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</si>
  <si>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</si>
  <si>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</si>
  <si>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</si>
  <si>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</si>
  <si>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</si>
  <si>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</si>
  <si>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</si>
  <si>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</si>
  <si>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</si>
  <si>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</si>
  <si>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</si>
  <si>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</si>
  <si>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</si>
  <si>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</si>
  <si>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</si>
  <si>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</si>
  <si>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</si>
  <si>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</si>
  <si>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</si>
  <si>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</si>
  <si>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</si>
  <si>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</si>
  <si>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</si>
  <si>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</si>
  <si>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</si>
  <si>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</si>
  <si>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</si>
  <si>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</si>
  <si>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</si>
  <si>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</si>
  <si>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</si>
  <si>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</si>
  <si>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</si>
  <si>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</si>
  <si>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</si>
  <si>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</si>
  <si>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</si>
  <si>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</si>
  <si>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</si>
  <si>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</si>
  <si>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</si>
  <si>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</si>
  <si>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</si>
  <si>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</si>
  <si>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</si>
  <si>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</si>
  <si>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</si>
  <si>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</si>
  <si>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</si>
  <si>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</si>
  <si>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</si>
  <si>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</si>
  <si>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</si>
  <si>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</si>
  <si>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</si>
  <si>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</si>
  <si>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</si>
  <si>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</si>
  <si>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</si>
  <si>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</si>
  <si>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</si>
  <si>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</si>
  <si>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</si>
  <si>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</si>
  <si>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</si>
  <si>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</si>
  <si>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</si>
  <si>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</si>
  <si>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</si>
  <si>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</si>
  <si>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</si>
  <si>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</si>
  <si>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</si>
  <si>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</si>
  <si>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</si>
  <si>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</si>
  <si>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</si>
  <si>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</si>
  <si>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</si>
  <si>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</si>
  <si>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</si>
  <si>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</si>
  <si>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</si>
  <si>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</si>
  <si>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</si>
  <si>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</si>
  <si>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</si>
  <si>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</si>
  <si>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</si>
  <si>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</si>
  <si>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</si>
  <si>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</si>
  <si>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</si>
  <si>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</si>
  <si>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</si>
  <si>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</si>
  <si>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</si>
  <si>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</si>
  <si>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</si>
  <si>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</si>
  <si>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</si>
  <si>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</si>
  <si>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</si>
  <si>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</si>
  <si>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</si>
  <si>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</si>
  <si>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</si>
  <si>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</si>
  <si>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</si>
  <si>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</si>
  <si>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</si>
  <si>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</si>
  <si>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</si>
  <si>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</si>
  <si>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</si>
  <si>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</si>
  <si>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</si>
  <si>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</si>
  <si>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</si>
  <si>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</si>
  <si>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</si>
  <si>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</si>
  <si>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</si>
  <si>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</si>
  <si>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</si>
  <si>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</si>
  <si>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</si>
  <si>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</si>
  <si>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</si>
  <si>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</si>
  <si>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</si>
  <si>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</si>
  <si>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</si>
  <si>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</si>
  <si>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</si>
  <si>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</si>
  <si>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</si>
  <si>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</si>
  <si>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</si>
  <si>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</si>
  <si>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</si>
  <si>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</si>
  <si>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</si>
  <si>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</si>
  <si>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</si>
  <si>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</si>
  <si>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</si>
  <si>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</si>
  <si>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</si>
  <si>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</si>
  <si>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</si>
  <si>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</si>
  <si>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</si>
  <si>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</si>
  <si>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</si>
  <si>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</si>
  <si>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</si>
  <si>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</si>
  <si>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</si>
  <si>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</si>
  <si>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</si>
  <si>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</si>
  <si>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</si>
  <si>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</si>
  <si>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</si>
  <si>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</si>
  <si>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</si>
  <si>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</si>
  <si>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</si>
  <si>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</si>
  <si>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</si>
  <si>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</si>
  <si>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</si>
  <si>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</si>
  <si>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</si>
  <si>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</si>
  <si>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</si>
  <si>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</si>
  <si>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</si>
  <si>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</si>
  <si>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</si>
  <si>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</si>
  <si>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</si>
  <si>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</si>
  <si>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</si>
  <si>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</si>
  <si>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</si>
  <si>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</si>
  <si>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</si>
  <si>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</si>
  <si>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</si>
  <si>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</si>
  <si>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</si>
  <si>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</si>
  <si>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</si>
  <si>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</si>
  <si>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</si>
  <si>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</si>
  <si>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</si>
  <si>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</si>
  <si>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</si>
  <si>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</si>
  <si>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</si>
  <si>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</si>
  <si>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</si>
  <si>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</si>
  <si>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</si>
  <si>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</si>
  <si>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</si>
  <si>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</si>
  <si>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</si>
  <si>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</si>
  <si>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</si>
  <si>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</si>
  <si>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</si>
  <si>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</si>
  <si>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</si>
  <si>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</si>
  <si>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</si>
  <si>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</si>
  <si>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</si>
  <si>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</si>
  <si>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</si>
  <si>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</si>
  <si>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</si>
  <si>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</si>
  <si>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</si>
  <si>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</si>
  <si>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</si>
  <si>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</si>
  <si>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</si>
  <si>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</si>
  <si>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</si>
  <si>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</si>
  <si>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</si>
  <si>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</si>
  <si>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</si>
  <si>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</si>
  <si>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</si>
  <si>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</si>
  <si>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</si>
  <si>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</si>
  <si>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</si>
  <si>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</si>
  <si>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</si>
  <si>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</si>
  <si>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</si>
  <si>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</si>
  <si>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</si>
  <si>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</si>
  <si>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</si>
  <si>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</si>
  <si>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</si>
  <si>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</si>
  <si>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</si>
  <si>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</si>
  <si>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</si>
  <si>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</si>
  <si>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</si>
  <si>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</si>
  <si>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</si>
  <si>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</si>
  <si>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</si>
  <si>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</si>
  <si>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</si>
  <si>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</si>
  <si>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</si>
  <si>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</si>
  <si>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</si>
  <si>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</si>
  <si>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</si>
  <si>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</si>
  <si>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</si>
  <si>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</si>
  <si>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</si>
  <si>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</si>
  <si>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</si>
  <si>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</si>
  <si>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</si>
  <si>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</si>
  <si>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</si>
  <si>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</si>
  <si>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</si>
  <si>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</si>
  <si>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</si>
  <si>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</si>
  <si>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</si>
  <si>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</si>
  <si>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</si>
  <si>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</si>
  <si>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</si>
  <si>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</si>
  <si>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</si>
  <si>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</si>
  <si>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</si>
  <si>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</si>
  <si>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</si>
  <si>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</si>
  <si>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</si>
  <si>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</si>
  <si>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</si>
  <si>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</si>
  <si>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</si>
  <si>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</si>
  <si>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</si>
  <si>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</si>
  <si>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</si>
  <si>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</si>
  <si>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</si>
  <si>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</si>
  <si>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</si>
  <si>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</si>
  <si>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</si>
  <si>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</si>
  <si>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</si>
  <si>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</si>
  <si>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</si>
  <si>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</si>
  <si>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</si>
  <si>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</si>
  <si>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</si>
  <si>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</si>
  <si>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</si>
  <si>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</si>
  <si>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</si>
  <si>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</si>
  <si>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</si>
  <si>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</si>
  <si>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</si>
  <si>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</si>
  <si>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</si>
  <si>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</si>
  <si>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</si>
  <si>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</si>
  <si>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</si>
  <si>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</si>
  <si>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</si>
  <si>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</si>
  <si>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</si>
  <si>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</si>
  <si>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</si>
  <si>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</si>
  <si>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</si>
  <si>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</si>
  <si>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</si>
  <si>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</si>
  <si>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</si>
  <si>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</si>
  <si>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</si>
  <si>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</si>
  <si>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</si>
  <si>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</si>
  <si>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</si>
  <si>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</si>
  <si>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</si>
  <si>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</si>
  <si>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</si>
  <si>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</si>
  <si>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</si>
  <si>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</si>
  <si>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</si>
  <si>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</si>
  <si>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</si>
  <si>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</si>
  <si>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</si>
  <si>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</si>
  <si>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</si>
  <si>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</si>
  <si>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</si>
  <si>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</si>
  <si>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</si>
  <si>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</si>
  <si>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</si>
  <si>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</si>
  <si>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</si>
  <si>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</si>
  <si>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</si>
  <si>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</si>
  <si>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</si>
  <si>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</si>
  <si>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</si>
  <si>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</si>
  <si>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</si>
  <si>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</si>
  <si>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</si>
  <si>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</si>
  <si>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</si>
  <si>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</si>
  <si>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</si>
  <si>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</si>
  <si>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</si>
  <si>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</si>
  <si>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</si>
  <si>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</si>
  <si>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</si>
  <si>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</si>
  <si>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</si>
  <si>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</si>
  <si>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</si>
  <si>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</si>
  <si>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</si>
  <si>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</si>
  <si>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</si>
  <si>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</si>
  <si>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</si>
  <si>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</si>
  <si>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</si>
  <si>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</si>
  <si>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</si>
  <si>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</si>
  <si>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</si>
  <si>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</si>
  <si>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</si>
  <si>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</si>
  <si>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</si>
  <si>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</si>
  <si>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</si>
  <si>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</si>
  <si>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</si>
  <si>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</si>
  <si>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</si>
  <si>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</si>
  <si>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</si>
  <si>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</si>
  <si>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</si>
  <si>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</si>
  <si>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</si>
  <si>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</si>
  <si>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</si>
  <si>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</si>
  <si>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</si>
  <si>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</si>
  <si>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</si>
  <si>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</si>
  <si>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</si>
  <si>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</si>
  <si>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</si>
  <si>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</si>
  <si>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</si>
  <si>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</si>
  <si>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</si>
  <si>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</si>
  <si>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</si>
  <si>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</si>
  <si>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</si>
  <si>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</si>
  <si>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</si>
  <si>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</si>
  <si>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</si>
  <si>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</si>
  <si>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</si>
  <si>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</si>
  <si>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</si>
  <si>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</si>
  <si>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</si>
  <si>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</si>
  <si>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</si>
  <si>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</si>
  <si>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</si>
  <si>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</si>
  <si>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</si>
  <si>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</si>
  <si>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</si>
  <si>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</si>
  <si>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</si>
  <si>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</si>
  <si>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</si>
  <si>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</si>
  <si>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</si>
  <si>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</si>
  <si>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</si>
  <si>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</si>
  <si>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</si>
  <si>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</si>
  <si>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</si>
  <si>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</si>
  <si>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</si>
  <si>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</si>
  <si>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</si>
  <si>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</si>
  <si>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</si>
  <si>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</si>
  <si>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</si>
  <si>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</si>
  <si>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</si>
  <si>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</si>
  <si>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</si>
  <si>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</si>
  <si>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</si>
  <si>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</si>
  <si>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</si>
  <si>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</si>
  <si>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</si>
  <si>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</si>
  <si>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</si>
  <si>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</si>
  <si>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</si>
  <si>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</si>
  <si>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</si>
  <si>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</si>
  <si>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</si>
  <si>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</si>
  <si>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</si>
  <si>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</si>
  <si>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</si>
  <si>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</si>
  <si>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</si>
  <si>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</si>
  <si>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</si>
  <si>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</si>
  <si>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</si>
  <si>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</si>
  <si>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</si>
  <si>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</si>
  <si>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</si>
  <si>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</si>
  <si>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</si>
  <si>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</si>
  <si>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</si>
  <si>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</si>
  <si>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</si>
  <si>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</si>
  <si>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</si>
  <si>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</si>
  <si>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</si>
  <si>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</si>
  <si>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</si>
  <si>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</si>
  <si>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</si>
  <si>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</si>
  <si>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</si>
  <si>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</si>
  <si>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</si>
  <si>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</si>
  <si>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</si>
  <si>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</si>
  <si>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</si>
  <si>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</si>
  <si>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</si>
  <si>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</si>
  <si>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</si>
  <si>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</si>
  <si>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</si>
  <si>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</si>
  <si>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</si>
  <si>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</si>
  <si>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</si>
  <si>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</si>
  <si>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</si>
  <si>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</si>
  <si>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</si>
  <si>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</si>
  <si>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</si>
  <si>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</si>
  <si>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</si>
  <si>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</si>
  <si>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</si>
  <si>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</si>
  <si>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</si>
  <si>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</si>
  <si>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</si>
  <si>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</si>
  <si>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</si>
  <si>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</si>
  <si>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</si>
  <si>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</si>
  <si>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</si>
  <si>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</si>
  <si>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</si>
  <si>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</si>
  <si>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</si>
  <si>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</si>
  <si>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</si>
  <si>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</si>
  <si>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</si>
  <si>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</si>
  <si>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</si>
  <si>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</si>
  <si>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</si>
  <si>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</si>
  <si>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</si>
  <si>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</si>
  <si>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</si>
  <si>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</si>
  <si>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</si>
  <si>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</si>
  <si>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</si>
  <si>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</si>
  <si>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</si>
  <si>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</si>
  <si>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</si>
  <si>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</si>
  <si>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</si>
  <si>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</si>
  <si>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</si>
  <si>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</si>
  <si>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</si>
  <si>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</si>
  <si>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</si>
  <si>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</si>
  <si>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</si>
  <si>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</si>
  <si>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</si>
  <si>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</si>
  <si>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</si>
  <si>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</si>
  <si>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</si>
  <si>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</si>
  <si>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</si>
  <si>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</si>
  <si>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</si>
  <si>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</si>
  <si>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</si>
  <si>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</si>
  <si>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</si>
  <si>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</si>
  <si>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</si>
  <si>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</si>
  <si>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</si>
  <si>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</si>
  <si>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</si>
  <si>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</si>
  <si>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</si>
  <si>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</si>
  <si>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</si>
  <si>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</si>
  <si>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</si>
  <si>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</si>
  <si>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</si>
  <si>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</si>
  <si>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</si>
  <si>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</si>
  <si>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</si>
  <si>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</si>
  <si>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</si>
  <si>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</si>
  <si>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</si>
  <si>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</si>
  <si>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</si>
  <si>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</si>
  <si>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</si>
  <si>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</si>
  <si>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</si>
  <si>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</si>
  <si>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</si>
  <si>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</si>
  <si>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</si>
  <si>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</si>
  <si>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</si>
  <si>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</si>
  <si>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</si>
  <si>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</si>
  <si>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</si>
  <si>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</si>
  <si>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</si>
  <si>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</si>
  <si>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</si>
  <si>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</si>
  <si>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</si>
  <si>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</si>
  <si>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</si>
  <si>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</si>
  <si>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</si>
  <si>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</si>
  <si>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</si>
  <si>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</si>
  <si>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</si>
  <si>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</si>
  <si>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</si>
  <si>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</si>
  <si>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</si>
  <si>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</si>
  <si>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</si>
  <si>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</si>
  <si>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</si>
  <si>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</si>
  <si>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</si>
  <si>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</si>
  <si>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</si>
  <si>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</si>
  <si>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</si>
  <si>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</si>
  <si>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</si>
  <si>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</si>
  <si>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</si>
  <si>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</si>
  <si>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</si>
  <si>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</si>
  <si>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</si>
  <si>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</si>
  <si>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</si>
  <si>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</si>
  <si>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</si>
  <si>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</si>
  <si>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</si>
  <si>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</si>
  <si>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</si>
  <si>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</si>
  <si>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</si>
  <si>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</si>
  <si>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</si>
  <si>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</si>
  <si>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</si>
  <si>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</si>
  <si>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</si>
  <si>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</si>
  <si>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</si>
  <si>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</si>
  <si>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</si>
  <si>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</si>
  <si>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</si>
  <si>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</si>
  <si>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</si>
  <si>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</si>
  <si>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</si>
  <si>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</si>
  <si>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</si>
  <si>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</si>
  <si>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</si>
  <si>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</si>
  <si>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</si>
  <si>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</si>
  <si>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</si>
  <si>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</si>
  <si>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</si>
  <si>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</si>
  <si>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</si>
  <si>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</si>
  <si>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</si>
  <si>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</si>
  <si>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</si>
  <si>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</si>
  <si>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</si>
  <si>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</si>
  <si>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</si>
  <si>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</si>
  <si>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</si>
  <si>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</si>
  <si>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</si>
  <si>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</si>
  <si>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</si>
  <si>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</si>
  <si>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</si>
  <si>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</si>
  <si>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</si>
  <si>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</si>
  <si>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</si>
  <si>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</si>
  <si>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</si>
  <si>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</si>
  <si>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</si>
  <si>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</si>
  <si>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</si>
  <si>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</si>
  <si>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</si>
  <si>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</si>
  <si>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</si>
  <si>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</si>
  <si>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</si>
  <si>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</si>
  <si>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</si>
  <si>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</si>
  <si>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</si>
  <si>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</si>
  <si>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</si>
  <si>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</si>
  <si>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</si>
  <si>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</si>
  <si>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</si>
  <si>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</si>
  <si>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</si>
  <si>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</si>
  <si>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</si>
  <si>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</si>
  <si>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</si>
  <si>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</si>
  <si>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</si>
  <si>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</si>
  <si>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</si>
  <si>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</si>
  <si>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</si>
  <si>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</si>
  <si>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</si>
  <si>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</si>
  <si>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</si>
  <si>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</si>
  <si>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</si>
  <si>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</si>
  <si>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</si>
  <si>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</si>
  <si>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</si>
  <si>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</si>
  <si>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</si>
  <si>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</si>
  <si>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</si>
  <si>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</si>
  <si>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</si>
  <si>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</si>
  <si>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</si>
  <si>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</si>
  <si>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</si>
  <si>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</si>
  <si>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</si>
  <si>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</si>
  <si>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</si>
  <si>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</si>
  <si>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</si>
  <si>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</si>
  <si>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</si>
  <si>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</si>
  <si>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</si>
  <si>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</si>
  <si>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</si>
  <si>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</si>
  <si>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</si>
  <si>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</si>
  <si>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</si>
  <si>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</si>
  <si>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</si>
  <si>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</si>
  <si>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</si>
  <si>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</si>
  <si>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</si>
  <si>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</si>
  <si>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</si>
  <si>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</si>
  <si>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</si>
  <si>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</si>
  <si>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</si>
  <si>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</si>
  <si>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</si>
  <si>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</si>
  <si>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</si>
  <si>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</si>
  <si>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</si>
  <si>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</si>
  <si>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</si>
  <si>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</si>
  <si>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</si>
  <si>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</si>
  <si>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</si>
  <si>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</si>
  <si>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</si>
  <si>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</si>
  <si>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</si>
  <si>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</si>
  <si>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</si>
  <si>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</si>
  <si>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</si>
  <si>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</si>
  <si>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</si>
  <si>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</si>
  <si>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</si>
  <si>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</si>
  <si>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</si>
  <si>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</si>
  <si>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</si>
  <si>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</si>
  <si>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</si>
  <si>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</si>
  <si>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</si>
  <si>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</si>
  <si>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</si>
  <si>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</si>
  <si>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</si>
  <si>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</si>
  <si>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</si>
  <si>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</si>
  <si>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</si>
  <si>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</si>
  <si>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</si>
  <si>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</si>
  <si>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</si>
  <si>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</si>
  <si>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</si>
  <si>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</si>
  <si>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</si>
  <si>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</si>
  <si>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</si>
  <si>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</si>
  <si>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</si>
  <si>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</si>
  <si>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</si>
  <si>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</si>
  <si>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</si>
  <si>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</si>
  <si>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</si>
  <si>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</si>
  <si>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</si>
  <si>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</si>
  <si>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</si>
  <si>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</si>
  <si>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</si>
  <si>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</si>
  <si>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</si>
  <si>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</si>
  <si>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</si>
  <si>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</si>
  <si>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</si>
  <si>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</si>
  <si>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</si>
  <si>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</si>
  <si>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</si>
  <si>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</si>
  <si>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</si>
  <si>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</si>
  <si>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</si>
  <si>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</si>
  <si>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</si>
  <si>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</si>
  <si>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</si>
  <si>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</si>
  <si>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</si>
  <si>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</si>
  <si>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</si>
  <si>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</si>
  <si>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</si>
  <si>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</si>
  <si>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</si>
  <si>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</si>
  <si>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</si>
  <si>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</si>
  <si>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</si>
  <si>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</si>
  <si>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</si>
  <si>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</si>
  <si>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</si>
  <si>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</si>
  <si>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</si>
  <si>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</si>
  <si>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</si>
  <si>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</si>
  <si>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</si>
  <si>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</si>
  <si>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</si>
  <si>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</si>
  <si>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</si>
  <si>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</si>
  <si>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</si>
  <si>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</si>
  <si>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</si>
  <si>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</si>
  <si>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</si>
  <si>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</si>
  <si>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</si>
  <si>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</si>
  <si>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</si>
  <si>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</si>
  <si>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</si>
  <si>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</si>
  <si>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</si>
  <si>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</si>
  <si>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</si>
  <si>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</si>
  <si>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</si>
  <si>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</si>
  <si>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</si>
  <si>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</si>
  <si>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</si>
  <si>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</si>
  <si>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</si>
  <si>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</si>
  <si>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</si>
  <si>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</si>
  <si>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</si>
  <si>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</si>
  <si>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</si>
  <si>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</si>
  <si>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</si>
  <si>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</si>
  <si>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</si>
  <si>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</si>
  <si>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</si>
  <si>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</si>
  <si>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</si>
  <si>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</si>
  <si>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</si>
  <si>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</si>
  <si>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</si>
  <si>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</si>
  <si>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</si>
  <si>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</si>
  <si>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</si>
  <si>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</si>
  <si>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</si>
  <si>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</si>
  <si>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</si>
  <si>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</si>
  <si>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</si>
  <si>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</si>
  <si>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</si>
  <si>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</si>
  <si>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</si>
  <si>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</si>
  <si>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</si>
  <si>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</si>
  <si>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</si>
  <si>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</si>
  <si>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</si>
  <si>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</si>
  <si>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</si>
  <si>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</si>
  <si>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</si>
  <si>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</si>
  <si>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</si>
  <si>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</si>
  <si>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</si>
  <si>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</si>
  <si>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</si>
  <si>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</si>
  <si>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</si>
  <si>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</si>
  <si>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</si>
  <si>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</si>
  <si>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</si>
  <si>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</si>
  <si>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</si>
  <si>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</si>
  <si>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</si>
  <si>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</si>
  <si>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</si>
  <si>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</si>
  <si>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</si>
  <si>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</si>
  <si>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</si>
  <si>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</si>
  <si>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</si>
  <si>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</si>
  <si>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</si>
  <si>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</si>
  <si>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</si>
  <si>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</si>
  <si>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</si>
  <si>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</si>
  <si>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</si>
  <si>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</si>
  <si>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</si>
  <si>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</si>
  <si>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</si>
  <si>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</si>
  <si>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</si>
  <si>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</si>
  <si>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</si>
  <si>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</si>
  <si>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</si>
  <si>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</si>
  <si>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</si>
  <si>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</si>
  <si>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</si>
  <si>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</si>
  <si>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</si>
  <si>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</si>
  <si>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</si>
  <si>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</si>
  <si>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</si>
  <si>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</si>
  <si>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</si>
  <si>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</si>
  <si>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</si>
  <si>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</si>
  <si>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</si>
  <si>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</si>
  <si>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</si>
  <si>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</si>
  <si>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</si>
  <si>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</si>
  <si>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</si>
  <si>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</si>
  <si>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</si>
  <si>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</si>
  <si>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</si>
  <si>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</si>
  <si>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</si>
  <si>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</si>
  <si>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</si>
  <si>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</si>
  <si>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</si>
  <si>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</si>
  <si>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</si>
  <si>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</si>
  <si>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</si>
  <si>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</si>
  <si>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</si>
  <si>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</si>
  <si>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</si>
  <si>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</si>
  <si>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</si>
  <si>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</si>
  <si>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</si>
  <si>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</si>
  <si>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</si>
  <si>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</si>
  <si>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</si>
  <si>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</si>
  <si>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</si>
  <si>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</si>
  <si>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</si>
  <si>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</si>
  <si>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</si>
  <si>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</si>
  <si>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</si>
  <si>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</si>
  <si>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</si>
  <si>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</si>
  <si>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</si>
  <si>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</si>
  <si>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</si>
  <si>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</si>
  <si>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</si>
  <si>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</si>
  <si>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</si>
  <si>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</si>
  <si>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</si>
  <si>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</si>
  <si>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</si>
  <si>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</si>
  <si>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</si>
  <si>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</si>
  <si>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</si>
  <si>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LA</t>
  </si>
  <si>
    <t>Div by 0</t>
  </si>
  <si>
    <t>1658</t>
  </si>
  <si>
    <t>.0000</t>
  </si>
  <si>
    <t>624.9</t>
  </si>
  <si>
    <t>985.0</t>
  </si>
  <si>
    <t>116.7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</si>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</sst>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203448</v>
      </c>
      <c r="D7" s="154" t="str">
        <f>IF($B7="N/A","N/A",IF(C7&gt;15,"No",IF(C7&lt;-15,"No","Yes")))</f>
        <v>N/A</v>
      </c>
      <c r="E7" s="150">
        <v>215249</v>
      </c>
      <c r="F7" s="154" t="str">
        <f>IF($B7="N/A","N/A",IF(E7&gt;15,"No",IF(E7&lt;-15,"No","Yes")))</f>
        <v>N/A</v>
      </c>
      <c r="G7" s="150">
        <v>216455</v>
      </c>
      <c r="H7" s="154" t="str">
        <f>IF($B7="N/A","N/A",IF(G7&gt;15,"No",IF(G7&lt;-15,"No","Yes")))</f>
        <v>N/A</v>
      </c>
      <c r="I7" s="155">
        <v>5.8</v>
      </c>
      <c r="J7" s="155">
        <v>0.56030000000000002</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76" t="s">
        <v>1036</v>
      </c>
      <c r="B13" s="25" t="s">
        <v>49</v>
      </c>
      <c r="C13" s="26">
        <v>203448</v>
      </c>
      <c r="D13" s="30" t="str">
        <f>IF($B13="N/A","N/A",IF(C13&gt;15,"No",IF(C13&lt;-15,"No","Yes")))</f>
        <v>N/A</v>
      </c>
      <c r="E13" s="26">
        <v>215249</v>
      </c>
      <c r="F13" s="30" t="str">
        <f>IF($B13="N/A","N/A",IF(E13&gt;15,"No",IF(E13&lt;-15,"No","Yes")))</f>
        <v>N/A</v>
      </c>
      <c r="G13" s="26">
        <v>216455</v>
      </c>
      <c r="H13" s="30" t="str">
        <f>IF($B13="N/A","N/A",IF(G13&gt;15,"No",IF(G13&lt;-15,"No","Yes")))</f>
        <v>N/A</v>
      </c>
      <c r="I13" s="32">
        <v>5.8</v>
      </c>
      <c r="J13" s="32">
        <v>0.56030000000000002</v>
      </c>
      <c r="K13" s="30" t="str">
        <f t="shared" si="0"/>
        <v>Yes</v>
      </c>
    </row>
    <row r="14" spans="1:12">
      <c r="A14" s="77" t="s">
        <v>633</v>
      </c>
      <c r="B14" s="25" t="s">
        <v>51</v>
      </c>
      <c r="C14" s="30">
        <v>27.433054147</v>
      </c>
      <c r="D14" s="30" t="str">
        <f>IF($B14="N/A","N/A",IF(C14&gt;20,"No",IF(C14&lt;5,"No","Yes")))</f>
        <v>No</v>
      </c>
      <c r="E14" s="30">
        <v>29.998281061</v>
      </c>
      <c r="F14" s="30" t="str">
        <f>IF($B14="N/A","N/A",IF(E14&gt;20,"No",IF(E14&lt;5,"No","Yes")))</f>
        <v>No</v>
      </c>
      <c r="G14" s="30">
        <v>27.635305259999999</v>
      </c>
      <c r="H14" s="30" t="str">
        <f>IF($B14="N/A","N/A",IF(G14&gt;20,"No",IF(G14&lt;5,"No","Yes")))</f>
        <v>No</v>
      </c>
      <c r="I14" s="32">
        <v>9.3510000000000009</v>
      </c>
      <c r="J14" s="32">
        <v>-7.88</v>
      </c>
      <c r="K14" s="30" t="str">
        <f t="shared" si="0"/>
        <v>Yes</v>
      </c>
    </row>
    <row r="15" spans="1:12">
      <c r="A15" s="77" t="s">
        <v>1037</v>
      </c>
      <c r="B15" s="25" t="s">
        <v>49</v>
      </c>
      <c r="C15" s="30">
        <v>16.331937399000001</v>
      </c>
      <c r="D15" s="30" t="str">
        <f>IF($B15="N/A","N/A",IF(C15&gt;15,"No",IF(C15&lt;-15,"No","Yes")))</f>
        <v>N/A</v>
      </c>
      <c r="E15" s="30">
        <v>1.7338059642999999</v>
      </c>
      <c r="F15" s="30" t="str">
        <f>IF($B15="N/A","N/A",IF(E15&gt;15,"No",IF(E15&lt;-15,"No","Yes")))</f>
        <v>N/A</v>
      </c>
      <c r="G15" s="30">
        <v>13.956249567</v>
      </c>
      <c r="H15" s="30" t="str">
        <f>IF($B15="N/A","N/A",IF(G15&gt;15,"No",IF(G15&lt;-15,"No","Yes")))</f>
        <v>N/A</v>
      </c>
      <c r="I15" s="32">
        <v>-89.4</v>
      </c>
      <c r="J15" s="32">
        <v>704.9</v>
      </c>
      <c r="K15" s="30" t="str">
        <f t="shared" si="0"/>
        <v>No</v>
      </c>
    </row>
    <row r="16" spans="1:12">
      <c r="A16" s="77" t="s">
        <v>1038</v>
      </c>
      <c r="B16" s="25" t="s">
        <v>49</v>
      </c>
      <c r="C16" s="124">
        <v>4265.8035332999998</v>
      </c>
      <c r="D16" s="30" t="str">
        <f>IF($B16="N/A","N/A",IF(C16&gt;15,"No",IF(C16&lt;-15,"No","Yes")))</f>
        <v>N/A</v>
      </c>
      <c r="E16" s="124">
        <v>7498.3451232999996</v>
      </c>
      <c r="F16" s="30" t="str">
        <f>IF($B16="N/A","N/A",IF(E16&gt;15,"No",IF(E16&lt;-15,"No","Yes")))</f>
        <v>N/A</v>
      </c>
      <c r="G16" s="124">
        <v>4174.9198913999999</v>
      </c>
      <c r="H16" s="30" t="str">
        <f>IF($B16="N/A","N/A",IF(G16&gt;15,"No",IF(G16&lt;-15,"No","Yes")))</f>
        <v>N/A</v>
      </c>
      <c r="I16" s="32">
        <v>75.78</v>
      </c>
      <c r="J16" s="32">
        <v>-44.3</v>
      </c>
      <c r="K16" s="30" t="str">
        <f t="shared" si="0"/>
        <v>No</v>
      </c>
    </row>
    <row r="17" spans="1:11" ht="12.75" customHeight="1">
      <c r="A17" s="51" t="s">
        <v>1039</v>
      </c>
      <c r="B17" s="25" t="s">
        <v>49</v>
      </c>
      <c r="C17" s="26">
        <v>137</v>
      </c>
      <c r="D17" s="25" t="s">
        <v>49</v>
      </c>
      <c r="E17" s="26">
        <v>2409</v>
      </c>
      <c r="F17" s="25" t="s">
        <v>49</v>
      </c>
      <c r="G17" s="26">
        <v>1945</v>
      </c>
      <c r="H17" s="30" t="str">
        <f>IF($B17="N/A","N/A",IF(G17&gt;15,"No",IF(G17&lt;-15,"No","Yes")))</f>
        <v>N/A</v>
      </c>
      <c r="I17" s="25" t="s">
        <v>1208</v>
      </c>
      <c r="J17" s="32">
        <v>-19.3</v>
      </c>
      <c r="K17" s="30" t="str">
        <f t="shared" si="0"/>
        <v>Yes</v>
      </c>
    </row>
    <row r="18" spans="1:11" ht="25.5">
      <c r="A18" s="51" t="s">
        <v>1040</v>
      </c>
      <c r="B18" s="25" t="s">
        <v>49</v>
      </c>
      <c r="C18" s="78">
        <v>5822.7591241</v>
      </c>
      <c r="D18" s="30" t="str">
        <f>IF($B18="N/A","N/A",IF(C18&gt;60,"No",IF(C18&lt;15,"No","Yes")))</f>
        <v>N/A</v>
      </c>
      <c r="E18" s="78">
        <v>10409.575342</v>
      </c>
      <c r="F18" s="30" t="str">
        <f>IF($B18="N/A","N/A",IF(E18&gt;60,"No",IF(E18&lt;15,"No","Yes")))</f>
        <v>N/A</v>
      </c>
      <c r="G18" s="78">
        <v>13485.585604</v>
      </c>
      <c r="H18" s="30" t="str">
        <f>IF($B18="N/A","N/A",IF(G18&gt;60,"No",IF(G18&lt;15,"No","Yes")))</f>
        <v>N/A</v>
      </c>
      <c r="I18" s="32">
        <v>78.77</v>
      </c>
      <c r="J18" s="32">
        <v>29.55</v>
      </c>
      <c r="K18" s="30" t="str">
        <f t="shared" si="0"/>
        <v>Yes</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1209</v>
      </c>
      <c r="J19" s="32">
        <v>0</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147636</v>
      </c>
      <c r="D23" s="30" t="str">
        <f>IF($B23="N/A","N/A",IF(C23&gt;15,"No",IF(C23&lt;-15,"No","Yes")))</f>
        <v>N/A</v>
      </c>
      <c r="E23" s="26">
        <v>150678</v>
      </c>
      <c r="F23" s="30" t="str">
        <f>IF($B23="N/A","N/A",IF(E23&gt;15,"No",IF(E23&lt;-15,"No","Yes")))</f>
        <v>N/A</v>
      </c>
      <c r="G23" s="26">
        <v>156637</v>
      </c>
      <c r="H23" s="30" t="str">
        <f>IF($B23="N/A","N/A",IF(G23&gt;15,"No",IF(G23&lt;-15,"No","Yes")))</f>
        <v>N/A</v>
      </c>
      <c r="I23" s="32">
        <v>2.06</v>
      </c>
      <c r="J23" s="32">
        <v>3.9550000000000001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5454.6932862000003</v>
      </c>
      <c r="D26" s="30" t="str">
        <f>IF($B26="N/A","N/A",IF(C26&gt;7000,"No",IF(C26&lt;2000,"No","Yes")))</f>
        <v>Yes</v>
      </c>
      <c r="E26" s="124">
        <v>5769.6184977000003</v>
      </c>
      <c r="F26" s="30" t="str">
        <f>IF($B26="N/A","N/A",IF(E26&gt;7000,"No",IF(E26&lt;2000,"No","Yes")))</f>
        <v>Yes</v>
      </c>
      <c r="G26" s="124">
        <v>5907.7390845999998</v>
      </c>
      <c r="H26" s="30" t="str">
        <f>IF($B26="N/A","N/A",IF(G26&gt;7000,"No",IF(G26&lt;2000,"No","Yes")))</f>
        <v>Yes</v>
      </c>
      <c r="I26" s="32">
        <v>5.7729999999999997</v>
      </c>
      <c r="J26" s="32">
        <v>2.3940000000000001</v>
      </c>
      <c r="K26" s="30" t="str">
        <f t="shared" si="6"/>
        <v>Yes</v>
      </c>
    </row>
    <row r="27" spans="1:11">
      <c r="A27" s="76" t="s">
        <v>176</v>
      </c>
      <c r="B27" s="25" t="s">
        <v>49</v>
      </c>
      <c r="C27" s="124">
        <v>1132.6875011</v>
      </c>
      <c r="D27" s="30" t="str">
        <f>IF($B27="N/A","N/A",IF(C27&gt;15,"No",IF(C27&lt;-15,"No","Yes")))</f>
        <v>N/A</v>
      </c>
      <c r="E27" s="124">
        <v>1201.6406638999999</v>
      </c>
      <c r="F27" s="30" t="str">
        <f>IF($B27="N/A","N/A",IF(E27&gt;15,"No",IF(E27&lt;-15,"No","Yes")))</f>
        <v>N/A</v>
      </c>
      <c r="G27" s="124">
        <v>1254.9847387</v>
      </c>
      <c r="H27" s="30" t="str">
        <f>IF($B27="N/A","N/A",IF(G27&gt;15,"No",IF(G27&lt;-15,"No","Yes")))</f>
        <v>N/A</v>
      </c>
      <c r="I27" s="32">
        <v>6.0880000000000001</v>
      </c>
      <c r="J27" s="32">
        <v>4.4390000000000001</v>
      </c>
      <c r="K27" s="30" t="str">
        <f t="shared" si="6"/>
        <v>Yes</v>
      </c>
    </row>
    <row r="28" spans="1:11">
      <c r="A28" s="76" t="s">
        <v>1047</v>
      </c>
      <c r="B28" s="25" t="s">
        <v>14</v>
      </c>
      <c r="C28" s="30">
        <v>0.66853612939999996</v>
      </c>
      <c r="D28" s="30" t="str">
        <f>IF($B28="N/A","N/A",IF(C28&gt;10,"No",IF(C28&lt;=0,"No","Yes")))</f>
        <v>Yes</v>
      </c>
      <c r="E28" s="30">
        <v>0.54553418549999999</v>
      </c>
      <c r="F28" s="30" t="str">
        <f>IF($B28="N/A","N/A",IF(E28&gt;10,"No",IF(E28&lt;=0,"No","Yes")))</f>
        <v>Yes</v>
      </c>
      <c r="G28" s="30">
        <v>0.57457688799999995</v>
      </c>
      <c r="H28" s="30" t="str">
        <f>IF($B28="N/A","N/A",IF(G28&gt;10,"No",IF(G28&lt;=0,"No","Yes")))</f>
        <v>Yes</v>
      </c>
      <c r="I28" s="32">
        <v>-18.399999999999999</v>
      </c>
      <c r="J28" s="32">
        <v>5.3239999999999998</v>
      </c>
      <c r="K28" s="30" t="str">
        <f t="shared" si="6"/>
        <v>Yes</v>
      </c>
    </row>
    <row r="29" spans="1:11">
      <c r="A29" s="76" t="s">
        <v>1048</v>
      </c>
      <c r="B29" s="25" t="s">
        <v>49</v>
      </c>
      <c r="C29" s="124">
        <v>2847.7659573999999</v>
      </c>
      <c r="D29" s="30" t="str">
        <f>IF($B29="N/A","N/A",IF(C29&gt;15,"No",IF(C29&lt;-15,"No","Yes")))</f>
        <v>N/A</v>
      </c>
      <c r="E29" s="124">
        <v>2630.0827251000001</v>
      </c>
      <c r="F29" s="30" t="str">
        <f>IF($B29="N/A","N/A",IF(E29&gt;15,"No",IF(E29&lt;-15,"No","Yes")))</f>
        <v>N/A</v>
      </c>
      <c r="G29" s="124">
        <v>2806.0877777999999</v>
      </c>
      <c r="H29" s="30" t="str">
        <f>IF($B29="N/A","N/A",IF(G29&gt;15,"No",IF(G29&lt;-15,"No","Yes")))</f>
        <v>N/A</v>
      </c>
      <c r="I29" s="32">
        <v>-7.64</v>
      </c>
      <c r="J29" s="32">
        <v>6.6920000000000002</v>
      </c>
      <c r="K29" s="30" t="str">
        <f t="shared" si="6"/>
        <v>Yes</v>
      </c>
    </row>
    <row r="30" spans="1:11">
      <c r="A30" s="76" t="s">
        <v>1049</v>
      </c>
      <c r="B30" s="25" t="s">
        <v>52</v>
      </c>
      <c r="C30" s="32">
        <v>100</v>
      </c>
      <c r="D30" s="30" t="str">
        <f>IF($B30="N/A","N/A",IF(C30&gt;100,"No",IF(C30&lt;95,"No","Yes")))</f>
        <v>Yes</v>
      </c>
      <c r="E30" s="32">
        <v>100</v>
      </c>
      <c r="F30" s="30" t="str">
        <f>IF($B30="N/A","N/A",IF(E30&gt;100,"No",IF(E30&lt;95,"No","Yes")))</f>
        <v>Yes</v>
      </c>
      <c r="G30" s="32">
        <v>100</v>
      </c>
      <c r="H30" s="30" t="str">
        <f>IF($B30="N/A","N/A",IF(G30&gt;100,"No",IF(G30&lt;95,"No","Yes")))</f>
        <v>Yes</v>
      </c>
      <c r="I30" s="32">
        <v>0</v>
      </c>
      <c r="J30" s="32">
        <v>0</v>
      </c>
      <c r="K30" s="30" t="str">
        <f t="shared" si="6"/>
        <v>Yes</v>
      </c>
    </row>
    <row r="31" spans="1:11">
      <c r="A31" s="76" t="s">
        <v>178</v>
      </c>
      <c r="B31" s="25" t="s">
        <v>122</v>
      </c>
      <c r="C31" s="32">
        <v>1.1513790674</v>
      </c>
      <c r="D31" s="30" t="str">
        <f>IF($B31="N/A","N/A",IF(C31&gt;1,"Yes","No"))</f>
        <v>Yes</v>
      </c>
      <c r="E31" s="32">
        <v>1.1542959157999999</v>
      </c>
      <c r="F31" s="30" t="str">
        <f>IF($B31="N/A","N/A",IF(E31&gt;1,"Yes","No"))</f>
        <v>Yes</v>
      </c>
      <c r="G31" s="32">
        <v>1.1540504479</v>
      </c>
      <c r="H31" s="30" t="str">
        <f>IF($B31="N/A","N/A",IF(G31&gt;1,"Yes","No"))</f>
        <v>Yes</v>
      </c>
      <c r="I31" s="32">
        <v>0.25330000000000003</v>
      </c>
      <c r="J31" s="32">
        <v>-2.1000000000000001E-2</v>
      </c>
      <c r="K31" s="30" t="str">
        <f t="shared" si="6"/>
        <v>Yes</v>
      </c>
    </row>
    <row r="32" spans="1:11">
      <c r="A32" s="76" t="s">
        <v>1050</v>
      </c>
      <c r="B32" s="25" t="s">
        <v>52</v>
      </c>
      <c r="C32" s="32">
        <v>99.887561298999998</v>
      </c>
      <c r="D32" s="30" t="str">
        <f>IF($B32="N/A","N/A",IF(C32&gt;100,"No",IF(C32&lt;95,"No","Yes")))</f>
        <v>Yes</v>
      </c>
      <c r="E32" s="32">
        <v>99.853329617</v>
      </c>
      <c r="F32" s="30" t="str">
        <f>IF($B32="N/A","N/A",IF(E32&gt;100,"No",IF(E32&lt;95,"No","Yes")))</f>
        <v>Yes</v>
      </c>
      <c r="G32" s="32">
        <v>99.851248428000005</v>
      </c>
      <c r="H32" s="30" t="str">
        <f>IF($B32="N/A","N/A",IF(G32&gt;100,"No",IF(G32&lt;95,"No","Yes")))</f>
        <v>Yes</v>
      </c>
      <c r="I32" s="32">
        <v>-3.4000000000000002E-2</v>
      </c>
      <c r="J32" s="32">
        <v>-2E-3</v>
      </c>
      <c r="K32" s="30" t="str">
        <f t="shared" si="6"/>
        <v>Yes</v>
      </c>
    </row>
    <row r="33" spans="1:11">
      <c r="A33" s="76" t="s">
        <v>179</v>
      </c>
      <c r="B33" s="25" t="s">
        <v>123</v>
      </c>
      <c r="C33" s="32">
        <v>10.169953210999999</v>
      </c>
      <c r="D33" s="30" t="str">
        <f>IF($B33="N/A","N/A",IF(C33&gt;3,"Yes","No"))</f>
        <v>Yes</v>
      </c>
      <c r="E33" s="32">
        <v>10.352678837999999</v>
      </c>
      <c r="F33" s="30" t="str">
        <f>IF($B33="N/A","N/A",IF(E33&gt;3,"Yes","No"))</f>
        <v>Yes</v>
      </c>
      <c r="G33" s="32">
        <v>10.497097261</v>
      </c>
      <c r="H33" s="30" t="str">
        <f>IF($B33="N/A","N/A",IF(G33&gt;3,"Yes","No"))</f>
        <v>Yes</v>
      </c>
      <c r="I33" s="32">
        <v>1.7969999999999999</v>
      </c>
      <c r="J33" s="32">
        <v>1.395</v>
      </c>
      <c r="K33" s="30" t="str">
        <f t="shared" si="6"/>
        <v>Yes</v>
      </c>
    </row>
    <row r="34" spans="1:11">
      <c r="A34" s="76" t="s">
        <v>767</v>
      </c>
      <c r="B34" s="25" t="s">
        <v>15</v>
      </c>
      <c r="C34" s="32">
        <v>4.8039517178000004</v>
      </c>
      <c r="D34" s="30" t="str">
        <f>IF($B34="N/A","N/A",IF(C34&gt;=8,"No",IF(C34&lt;2,"No","Yes")))</f>
        <v>Yes</v>
      </c>
      <c r="E34" s="32">
        <v>4.7885476881000004</v>
      </c>
      <c r="F34" s="30" t="str">
        <f>IF($B34="N/A","N/A",IF(E34&gt;=8,"No",IF(E34&lt;2,"No","Yes")))</f>
        <v>Yes</v>
      </c>
      <c r="G34" s="32">
        <v>4.6780352615999998</v>
      </c>
      <c r="H34" s="30" t="str">
        <f>IF($B34="N/A","N/A",IF(G34&gt;=8,"No",IF(G34&lt;2,"No","Yes")))</f>
        <v>Yes</v>
      </c>
      <c r="I34" s="32">
        <v>-0.32100000000000001</v>
      </c>
      <c r="J34" s="32">
        <v>-2.31</v>
      </c>
      <c r="K34" s="30" t="str">
        <f t="shared" si="6"/>
        <v>Yes</v>
      </c>
    </row>
    <row r="35" spans="1:11">
      <c r="A35" s="76" t="s">
        <v>180</v>
      </c>
      <c r="B35" s="25" t="s">
        <v>15</v>
      </c>
      <c r="C35" s="32">
        <v>4.8157089057000002</v>
      </c>
      <c r="D35" s="30" t="str">
        <f>IF($B35="N/A","N/A",IF(C35&gt;=8,"No",IF(C35&lt;2,"No","Yes")))</f>
        <v>Yes</v>
      </c>
      <c r="E35" s="32">
        <v>4.8014507758000002</v>
      </c>
      <c r="F35" s="30" t="str">
        <f>IF($B35="N/A","N/A",IF(E35&gt;=8,"No",IF(E35&lt;2,"No","Yes")))</f>
        <v>Yes</v>
      </c>
      <c r="G35" s="32">
        <v>4.7074190644999998</v>
      </c>
      <c r="H35" s="30" t="str">
        <f>IF($B35="N/A","N/A",IF(G35&gt;=8,"No",IF(G35&lt;2,"No","Yes")))</f>
        <v>Yes</v>
      </c>
      <c r="I35" s="32">
        <v>-0.29599999999999999</v>
      </c>
      <c r="J35" s="32">
        <v>-1.96</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98.436018314999998</v>
      </c>
      <c r="D37" s="30" t="str">
        <f>IF($B37="N/A","N/A",IF(C37&gt;100,"No",IF(C37&lt;95,"No","Yes")))</f>
        <v>Yes</v>
      </c>
      <c r="E37" s="32">
        <v>98.333532433000002</v>
      </c>
      <c r="F37" s="30" t="str">
        <f>IF($B37="N/A","N/A",IF(E37&gt;100,"No",IF(E37&lt;95,"No","Yes")))</f>
        <v>Yes</v>
      </c>
      <c r="G37" s="32">
        <v>98.246902073000001</v>
      </c>
      <c r="H37" s="30" t="str">
        <f>IF($B37="N/A","N/A",IF(G37&gt;100,"No",IF(G37&lt;95,"No","Yes")))</f>
        <v>Yes</v>
      </c>
      <c r="I37" s="32">
        <v>-0.104</v>
      </c>
      <c r="J37" s="32">
        <v>-8.7999999999999995E-2</v>
      </c>
      <c r="K37" s="30" t="str">
        <f t="shared" si="6"/>
        <v>Yes</v>
      </c>
    </row>
    <row r="38" spans="1:11">
      <c r="A38" s="76" t="s">
        <v>1052</v>
      </c>
      <c r="B38" s="25" t="s">
        <v>52</v>
      </c>
      <c r="C38" s="32">
        <v>97.931398845999993</v>
      </c>
      <c r="D38" s="30" t="str">
        <f>IF($B38="N/A","N/A",IF(C38&gt;100,"No",IF(C38&lt;95,"No","Yes")))</f>
        <v>Yes</v>
      </c>
      <c r="E38" s="32">
        <v>98.272475079000003</v>
      </c>
      <c r="F38" s="30" t="str">
        <f>IF($B38="N/A","N/A",IF(E38&gt;100,"No",IF(E38&lt;95,"No","Yes")))</f>
        <v>Yes</v>
      </c>
      <c r="G38" s="32">
        <v>98.337557536999995</v>
      </c>
      <c r="H38" s="30" t="str">
        <f>IF($B38="N/A","N/A",IF(G38&gt;100,"No",IF(G38&lt;95,"No","Yes")))</f>
        <v>Yes</v>
      </c>
      <c r="I38" s="32">
        <v>0.3483</v>
      </c>
      <c r="J38" s="32">
        <v>6.6199999999999995E-2</v>
      </c>
      <c r="K38" s="30" t="str">
        <f t="shared" si="6"/>
        <v>Yes</v>
      </c>
    </row>
    <row r="39" spans="1:11">
      <c r="A39" s="76" t="s">
        <v>1053</v>
      </c>
      <c r="B39" s="25" t="s">
        <v>53</v>
      </c>
      <c r="C39" s="32">
        <v>1.6689696279999999</v>
      </c>
      <c r="D39" s="30" t="str">
        <f>IF($B39="N/A","N/A",IF(C39&gt;5,"No",IF(C39&lt;=0,"No","Yes")))</f>
        <v>Yes</v>
      </c>
      <c r="E39" s="32">
        <v>1.4428118239000001</v>
      </c>
      <c r="F39" s="30" t="str">
        <f>IF($B39="N/A","N/A",IF(E39&gt;5,"No",IF(E39&lt;=0,"No","Yes")))</f>
        <v>Yes</v>
      </c>
      <c r="G39" s="32">
        <v>1.4555947828</v>
      </c>
      <c r="H39" s="30" t="str">
        <f>IF($B39="N/A","N/A",IF(G39&gt;5,"No",IF(G39&lt;=0,"No","Yes")))</f>
        <v>Yes</v>
      </c>
      <c r="I39" s="32">
        <v>-13.6</v>
      </c>
      <c r="J39" s="32">
        <v>0.88600000000000001</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3.6622165326</v>
      </c>
      <c r="D41" s="30" t="str">
        <f>IF($B41="N/A","N/A",IF(C41&gt;=2,"Yes","No"))</f>
        <v>Yes</v>
      </c>
      <c r="E41" s="32">
        <v>3.7082719440999998</v>
      </c>
      <c r="F41" s="30" t="str">
        <f>IF($B41="N/A","N/A",IF(E41&gt;=2,"Yes","No"))</f>
        <v>Yes</v>
      </c>
      <c r="G41" s="32">
        <v>3.7312640052999999</v>
      </c>
      <c r="H41" s="30" t="str">
        <f>IF($B41="N/A","N/A",IF(G41&gt;=2,"Yes","No"))</f>
        <v>Yes</v>
      </c>
      <c r="I41" s="32">
        <v>1.258</v>
      </c>
      <c r="J41" s="32">
        <v>0.62</v>
      </c>
      <c r="K41" s="30" t="str">
        <f t="shared" si="6"/>
        <v>Yes</v>
      </c>
    </row>
    <row r="42" spans="1:11">
      <c r="A42" s="76" t="s">
        <v>1055</v>
      </c>
      <c r="B42" s="25" t="s">
        <v>55</v>
      </c>
      <c r="C42" s="32">
        <v>7.3085155382</v>
      </c>
      <c r="D42" s="30" t="str">
        <f>IF($B42="N/A","N/A",IF(C42&gt;30,"No",IF(C42&lt;5,"No","Yes")))</f>
        <v>Yes</v>
      </c>
      <c r="E42" s="32">
        <v>6.9930580442999997</v>
      </c>
      <c r="F42" s="30" t="str">
        <f>IF($B42="N/A","N/A",IF(E42&gt;30,"No",IF(E42&lt;5,"No","Yes")))</f>
        <v>Yes</v>
      </c>
      <c r="G42" s="32">
        <v>6.7531936898999998</v>
      </c>
      <c r="H42" s="30" t="str">
        <f>IF($B42="N/A","N/A",IF(G42&gt;30,"No",IF(G42&lt;5,"No","Yes")))</f>
        <v>Yes</v>
      </c>
      <c r="I42" s="32">
        <v>-4.32</v>
      </c>
      <c r="J42" s="32">
        <v>-3.43</v>
      </c>
      <c r="K42" s="30" t="str">
        <f t="shared" si="6"/>
        <v>Yes</v>
      </c>
    </row>
    <row r="43" spans="1:11">
      <c r="A43" s="76" t="s">
        <v>1056</v>
      </c>
      <c r="B43" s="25" t="s">
        <v>9</v>
      </c>
      <c r="C43" s="32">
        <v>22.747839280000001</v>
      </c>
      <c r="D43" s="30" t="str">
        <f>IF($B43="N/A","N/A",IF(C43&gt;75,"No",IF(C43&lt;15,"No","Yes")))</f>
        <v>Yes</v>
      </c>
      <c r="E43" s="32">
        <v>23.113526859</v>
      </c>
      <c r="F43" s="30" t="str">
        <f>IF($B43="N/A","N/A",IF(E43&gt;75,"No",IF(E43&lt;15,"No","Yes")))</f>
        <v>Yes</v>
      </c>
      <c r="G43" s="32">
        <v>23.119697133999999</v>
      </c>
      <c r="H43" s="30" t="str">
        <f>IF($B43="N/A","N/A",IF(G43&gt;75,"No",IF(G43&lt;15,"No","Yes")))</f>
        <v>Yes</v>
      </c>
      <c r="I43" s="32">
        <v>1.6080000000000001</v>
      </c>
      <c r="J43" s="32">
        <v>2.6700000000000002E-2</v>
      </c>
      <c r="K43" s="30" t="str">
        <f t="shared" si="6"/>
        <v>Yes</v>
      </c>
    </row>
    <row r="44" spans="1:11">
      <c r="A44" s="76" t="s">
        <v>1057</v>
      </c>
      <c r="B44" s="25" t="s">
        <v>10</v>
      </c>
      <c r="C44" s="32">
        <v>69.943645180999994</v>
      </c>
      <c r="D44" s="30" t="str">
        <f>IF($B44="N/A","N/A",IF(C44&gt;70,"No",IF(C44&lt;25,"No","Yes")))</f>
        <v>Yes</v>
      </c>
      <c r="E44" s="32">
        <v>69.893415097000002</v>
      </c>
      <c r="F44" s="30" t="str">
        <f>IF($B44="N/A","N/A",IF(E44&gt;70,"No",IF(E44&lt;25,"No","Yes")))</f>
        <v>Yes</v>
      </c>
      <c r="G44" s="32">
        <v>70.127109176000005</v>
      </c>
      <c r="H44" s="30" t="str">
        <f>IF($B44="N/A","N/A",IF(G44&gt;70,"No",IF(G44&lt;25,"No","Yes")))</f>
        <v>No</v>
      </c>
      <c r="I44" s="32">
        <v>-7.1999999999999995E-2</v>
      </c>
      <c r="J44" s="32">
        <v>0.33439999999999998</v>
      </c>
      <c r="K44" s="30" t="str">
        <f t="shared" si="6"/>
        <v>Yes</v>
      </c>
    </row>
    <row r="45" spans="1:11">
      <c r="A45" s="76" t="s">
        <v>1058</v>
      </c>
      <c r="B45" s="25" t="s">
        <v>17</v>
      </c>
      <c r="C45" s="32">
        <v>58.751253081999998</v>
      </c>
      <c r="D45" s="30" t="str">
        <f>IF($B45="N/A","N/A",IF(C45&gt;70,"No",IF(C45&lt;35,"No","Yes")))</f>
        <v>Yes</v>
      </c>
      <c r="E45" s="32">
        <v>59.687545626999999</v>
      </c>
      <c r="F45" s="30" t="str">
        <f>IF($B45="N/A","N/A",IF(E45&gt;70,"No",IF(E45&lt;35,"No","Yes")))</f>
        <v>Yes</v>
      </c>
      <c r="G45" s="32">
        <v>59.014792163000003</v>
      </c>
      <c r="H45" s="30" t="str">
        <f>IF($B45="N/A","N/A",IF(G45&gt;70,"No",IF(G45&lt;35,"No","Yes")))</f>
        <v>Yes</v>
      </c>
      <c r="I45" s="32">
        <v>1.5940000000000001</v>
      </c>
      <c r="J45" s="32">
        <v>-1.1299999999999999</v>
      </c>
      <c r="K45" s="30" t="str">
        <f t="shared" si="6"/>
        <v>Yes</v>
      </c>
    </row>
    <row r="46" spans="1:11">
      <c r="A46" s="76" t="s">
        <v>188</v>
      </c>
      <c r="B46" s="25" t="s">
        <v>122</v>
      </c>
      <c r="C46" s="32">
        <v>2.0102261983999998</v>
      </c>
      <c r="D46" s="30" t="str">
        <f>IF($B46="N/A","N/A",IF(C46&gt;1,"Yes","No"))</f>
        <v>Yes</v>
      </c>
      <c r="E46" s="32">
        <v>2.0256404554</v>
      </c>
      <c r="F46" s="30" t="str">
        <f>IF($B46="N/A","N/A",IF(E46&gt;1,"Yes","No"))</f>
        <v>Yes</v>
      </c>
      <c r="G46" s="32">
        <v>2.0358073973000002</v>
      </c>
      <c r="H46" s="30" t="str">
        <f>IF($B46="N/A","N/A",IF(G46&gt;1,"Yes","No"))</f>
        <v>Yes</v>
      </c>
      <c r="I46" s="32">
        <v>0.76680000000000004</v>
      </c>
      <c r="J46" s="32">
        <v>0.50190000000000001</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99.997776196000004</v>
      </c>
      <c r="F48" s="30" t="str">
        <f>IF($B48="N/A","N/A",IF(E48&gt;15,"No",IF(E48&lt;-15,"No","Yes")))</f>
        <v>N/A</v>
      </c>
      <c r="G48" s="32">
        <v>99.995672822000003</v>
      </c>
      <c r="H48" s="30" t="str">
        <f>IF($B48="N/A","N/A",IF(G48&gt;15,"No",IF(G48&lt;-15,"No","Yes")))</f>
        <v>N/A</v>
      </c>
      <c r="I48" s="32">
        <v>-2E-3</v>
      </c>
      <c r="J48" s="32">
        <v>-2E-3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26.704191389999998</v>
      </c>
      <c r="D52" s="30" t="str">
        <f>IF($B52="N/A","N/A",IF(C52&gt;15,"No",IF(C52&lt;-15,"No","Yes")))</f>
        <v>N/A</v>
      </c>
      <c r="E52" s="32">
        <v>25.418441976</v>
      </c>
      <c r="F52" s="30" t="str">
        <f>IF($B52="N/A","N/A",IF(E52&gt;15,"No",IF(E52&lt;-15,"No","Yes")))</f>
        <v>N/A</v>
      </c>
      <c r="G52" s="32">
        <v>24.542094141</v>
      </c>
      <c r="H52" s="30" t="str">
        <f>IF($B52="N/A","N/A",IF(G52&gt;15,"No",IF(G52&lt;-15,"No","Yes")))</f>
        <v>N/A</v>
      </c>
      <c r="I52" s="32">
        <v>-4.8099999999999996</v>
      </c>
      <c r="J52" s="32">
        <v>-3.45</v>
      </c>
      <c r="K52" s="30" t="str">
        <f t="shared" si="6"/>
        <v>Yes</v>
      </c>
    </row>
    <row r="53" spans="1:11" ht="25.5">
      <c r="A53" s="76" t="s">
        <v>1065</v>
      </c>
      <c r="B53" s="25" t="s">
        <v>49</v>
      </c>
      <c r="C53" s="32">
        <v>10.454089787999999</v>
      </c>
      <c r="D53" s="30" t="str">
        <f>IF($B53="N/A","N/A",IF(C53&gt;15,"No",IF(C53&lt;-15,"No","Yes")))</f>
        <v>N/A</v>
      </c>
      <c r="E53" s="32">
        <v>10.56026759</v>
      </c>
      <c r="F53" s="30" t="str">
        <f>IF($B53="N/A","N/A",IF(E53&gt;15,"No",IF(E53&lt;-15,"No","Yes")))</f>
        <v>N/A</v>
      </c>
      <c r="G53" s="32">
        <v>10.819921218999999</v>
      </c>
      <c r="H53" s="30" t="str">
        <f>IF($B53="N/A","N/A",IF(G53&gt;15,"No",IF(G53&lt;-15,"No","Yes")))</f>
        <v>N/A</v>
      </c>
      <c r="I53" s="32">
        <v>1.016</v>
      </c>
      <c r="J53" s="32">
        <v>2.4590000000000001</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90.078978027000005</v>
      </c>
      <c r="D55" s="30" t="str">
        <f>IF($B55="N/A","N/A",IF(C55&gt;90,"No",IF(C55&lt;75,"No","Yes")))</f>
        <v>No</v>
      </c>
      <c r="E55" s="32">
        <v>89.724445505999995</v>
      </c>
      <c r="F55" s="30" t="str">
        <f>IF($B55="N/A","N/A",IF(E55&gt;90,"No",IF(E55&lt;75,"No","Yes")))</f>
        <v>Yes</v>
      </c>
      <c r="G55" s="32">
        <v>88.902366618000002</v>
      </c>
      <c r="H55" s="30" t="str">
        <f>IF($B55="N/A","N/A",IF(G55&gt;90,"No",IF(G55&lt;75,"No","Yes")))</f>
        <v>Yes</v>
      </c>
      <c r="I55" s="32">
        <v>-0.39400000000000002</v>
      </c>
      <c r="J55" s="32">
        <v>-0.91600000000000004</v>
      </c>
      <c r="K55" s="30" t="str">
        <f>IF(J55="Div by 0", "N/A", IF(J55="N/A","N/A", IF(J55&gt;30, "No", IF(J55&lt;-30, "No", "Yes"))))</f>
        <v>Yes</v>
      </c>
    </row>
    <row r="56" spans="1:11">
      <c r="A56" s="76" t="s">
        <v>637</v>
      </c>
      <c r="B56" s="25" t="s">
        <v>124</v>
      </c>
      <c r="C56" s="32">
        <v>7.5239101573999996</v>
      </c>
      <c r="D56" s="30" t="str">
        <f>IF($B56="N/A","N/A",IF(C56&gt;10,"No",IF(C56&lt;1,"No","Yes")))</f>
        <v>Yes</v>
      </c>
      <c r="E56" s="32">
        <v>7.7761849771999998</v>
      </c>
      <c r="F56" s="30" t="str">
        <f>IF($B56="N/A","N/A",IF(E56&gt;10,"No",IF(E56&lt;1,"No","Yes")))</f>
        <v>Yes</v>
      </c>
      <c r="G56" s="32">
        <v>7.6278273970999999</v>
      </c>
      <c r="H56" s="30" t="str">
        <f>IF($B56="N/A","N/A",IF(G56&gt;10,"No",IF(G56&lt;1,"No","Yes")))</f>
        <v>Yes</v>
      </c>
      <c r="I56" s="32">
        <v>3.3530000000000002</v>
      </c>
      <c r="J56" s="32">
        <v>-1.91</v>
      </c>
      <c r="K56" s="30" t="str">
        <f>IF(J56="Div by 0", "N/A", IF(J56="N/A","N/A", IF(J56&gt;30, "No", IF(J56&lt;-30, "No", "Yes"))))</f>
        <v>Yes</v>
      </c>
    </row>
    <row r="57" spans="1:11">
      <c r="A57" s="76" t="s">
        <v>638</v>
      </c>
      <c r="B57" s="25" t="s">
        <v>163</v>
      </c>
      <c r="C57" s="32">
        <v>1.4197079303</v>
      </c>
      <c r="D57" s="30" t="str">
        <f>IF($B57="N/A","N/A",IF(C57&gt;2,"No",IF(C57&lt;=0,"No","Yes")))</f>
        <v>Yes</v>
      </c>
      <c r="E57" s="32">
        <v>1.5277611861</v>
      </c>
      <c r="F57" s="30" t="str">
        <f>IF($B57="N/A","N/A",IF(E57&gt;2,"No",IF(E57&lt;=0,"No","Yes")))</f>
        <v>Yes</v>
      </c>
      <c r="G57" s="32">
        <v>2.5511213825999999</v>
      </c>
      <c r="H57" s="30" t="str">
        <f>IF($B57="N/A","N/A",IF(G57&gt;2,"No",IF(G57&lt;=0,"No","Yes")))</f>
        <v>No</v>
      </c>
      <c r="I57" s="32">
        <v>7.6109999999999998</v>
      </c>
      <c r="J57" s="32">
        <v>66.98</v>
      </c>
      <c r="K57" s="30" t="str">
        <f>IF(J57="Div by 0", "N/A", IF(J57="N/A","N/A", IF(J57&gt;30, "No", IF(J57&lt;-30, "No", "Yes"))))</f>
        <v>No</v>
      </c>
    </row>
    <row r="58" spans="1:11">
      <c r="A58" s="76" t="s">
        <v>639</v>
      </c>
      <c r="B58" s="25" t="s">
        <v>164</v>
      </c>
      <c r="C58" s="32">
        <v>0.97740388519999999</v>
      </c>
      <c r="D58" s="30" t="str">
        <f>IF($B58="N/A","N/A",IF(C58&gt;3,"No",IF(C58&lt;=0,"No","Yes")))</f>
        <v>Yes</v>
      </c>
      <c r="E58" s="32">
        <v>0.9702809966</v>
      </c>
      <c r="F58" s="30" t="str">
        <f>IF($B58="N/A","N/A",IF(E58&gt;3,"No",IF(E58&lt;=0,"No","Yes")))</f>
        <v>Yes</v>
      </c>
      <c r="G58" s="32">
        <v>0.91868460200000002</v>
      </c>
      <c r="H58" s="30" t="str">
        <f>IF($B58="N/A","N/A",IF(G58&gt;3,"No",IF(G58&lt;=0,"No","Yes")))</f>
        <v>Yes</v>
      </c>
      <c r="I58" s="32">
        <v>-0.72899999999999998</v>
      </c>
      <c r="J58" s="32">
        <v>-5.32</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55812</v>
      </c>
      <c r="D60" s="30" t="str">
        <f>IF($B60="N/A","N/A",IF(C60&gt;15,"No",IF(C60&lt;-15,"No","Yes")))</f>
        <v>N/A</v>
      </c>
      <c r="E60" s="26">
        <v>64571</v>
      </c>
      <c r="F60" s="30" t="str">
        <f>IF($B60="N/A","N/A",IF(E60&gt;15,"No",IF(E60&lt;-15,"No","Yes")))</f>
        <v>N/A</v>
      </c>
      <c r="G60" s="26">
        <v>59818</v>
      </c>
      <c r="H60" s="30" t="str">
        <f>IF($B60="N/A","N/A",IF(G60&gt;15,"No",IF(G60&lt;-15,"No","Yes")))</f>
        <v>N/A</v>
      </c>
      <c r="I60" s="32">
        <v>15.69</v>
      </c>
      <c r="J60" s="32">
        <v>-7.36</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536.66109439000002</v>
      </c>
      <c r="D63" s="30" t="str">
        <f>IF($B63="N/A","N/A",IF(C63&gt;15,"No",IF(C63&lt;-15,"No","Yes")))</f>
        <v>N/A</v>
      </c>
      <c r="E63" s="124">
        <v>485.59043532999999</v>
      </c>
      <c r="F63" s="30" t="str">
        <f>IF($B63="N/A","N/A",IF(E63&gt;15,"No",IF(E63&lt;-15,"No","Yes")))</f>
        <v>N/A</v>
      </c>
      <c r="G63" s="124">
        <v>506.55296064999999</v>
      </c>
      <c r="H63" s="30" t="str">
        <f>IF($B63="N/A","N/A",IF(G63&gt;15,"No",IF(G63&lt;-15,"No","Yes")))</f>
        <v>N/A</v>
      </c>
      <c r="I63" s="32">
        <v>-9.52</v>
      </c>
      <c r="J63" s="32">
        <v>4.3170000000000002</v>
      </c>
      <c r="K63" s="30" t="str">
        <f t="shared" si="7"/>
        <v>Yes</v>
      </c>
    </row>
    <row r="64" spans="1:11">
      <c r="A64" s="76" t="s">
        <v>1047</v>
      </c>
      <c r="B64" s="25" t="s">
        <v>49</v>
      </c>
      <c r="C64" s="32">
        <v>1.1915000358000001</v>
      </c>
      <c r="D64" s="30" t="str">
        <f>IF($B64="N/A","N/A",IF(C64&gt;15,"No",IF(C64&lt;-15,"No","Yes")))</f>
        <v>N/A</v>
      </c>
      <c r="E64" s="32">
        <v>0.92301497580000003</v>
      </c>
      <c r="F64" s="30" t="str">
        <f>IF($B64="N/A","N/A",IF(E64&gt;15,"No",IF(E64&lt;-15,"No","Yes")))</f>
        <v>N/A</v>
      </c>
      <c r="G64" s="32">
        <v>0.84589922770000003</v>
      </c>
      <c r="H64" s="30" t="str">
        <f>IF($B64="N/A","N/A",IF(G64&gt;15,"No",IF(G64&lt;-15,"No","Yes")))</f>
        <v>N/A</v>
      </c>
      <c r="I64" s="32">
        <v>-22.5</v>
      </c>
      <c r="J64" s="32">
        <v>-8.35</v>
      </c>
      <c r="K64" s="30" t="str">
        <f t="shared" si="7"/>
        <v>Yes</v>
      </c>
    </row>
    <row r="65" spans="1:11">
      <c r="A65" s="76" t="s">
        <v>1048</v>
      </c>
      <c r="B65" s="25" t="s">
        <v>49</v>
      </c>
      <c r="C65" s="124">
        <v>1429.6390977000001</v>
      </c>
      <c r="D65" s="30" t="str">
        <f>IF($B65="N/A","N/A",IF(C65&gt;15,"No",IF(C65&lt;-15,"No","Yes")))</f>
        <v>N/A</v>
      </c>
      <c r="E65" s="124">
        <v>1400.2600671</v>
      </c>
      <c r="F65" s="30" t="str">
        <f>IF($B65="N/A","N/A",IF(E65&gt;15,"No",IF(E65&lt;-15,"No","Yes")))</f>
        <v>N/A</v>
      </c>
      <c r="G65" s="124">
        <v>1591.5988142000001</v>
      </c>
      <c r="H65" s="30" t="str">
        <f>IF($B65="N/A","N/A",IF(G65&gt;15,"No",IF(G65&lt;-15,"No","Yes")))</f>
        <v>N/A</v>
      </c>
      <c r="I65" s="32">
        <v>-2.0499999999999998</v>
      </c>
      <c r="J65" s="32">
        <v>13.66</v>
      </c>
      <c r="K65" s="30" t="str">
        <f t="shared" si="7"/>
        <v>Yes</v>
      </c>
    </row>
    <row r="66" spans="1:11">
      <c r="A66" s="76" t="s">
        <v>1049</v>
      </c>
      <c r="B66" s="25" t="s">
        <v>52</v>
      </c>
      <c r="C66" s="32">
        <v>35.535368738000003</v>
      </c>
      <c r="D66" s="30" t="str">
        <f>IF($B66="N/A","N/A",IF(C66&gt;100,"No",IF(C66&lt;95,"No","Yes")))</f>
        <v>No</v>
      </c>
      <c r="E66" s="32">
        <v>29.799755308000002</v>
      </c>
      <c r="F66" s="30" t="str">
        <f>IF($B66="N/A","N/A",IF(E66&gt;100,"No",IF(E66&lt;95,"No","Yes")))</f>
        <v>No</v>
      </c>
      <c r="G66" s="32">
        <v>29.519542612999999</v>
      </c>
      <c r="H66" s="30" t="str">
        <f>IF($B66="N/A","N/A",IF(G66&gt;100,"No",IF(G66&lt;95,"No","Yes")))</f>
        <v>No</v>
      </c>
      <c r="I66" s="32">
        <v>-16.100000000000001</v>
      </c>
      <c r="J66" s="32">
        <v>-0.94</v>
      </c>
      <c r="K66" s="30" t="str">
        <f t="shared" si="7"/>
        <v>Yes</v>
      </c>
    </row>
    <row r="67" spans="1:11">
      <c r="A67" s="76" t="s">
        <v>178</v>
      </c>
      <c r="B67" s="25" t="s">
        <v>122</v>
      </c>
      <c r="C67" s="32">
        <v>1.1822215498999999</v>
      </c>
      <c r="D67" s="30" t="str">
        <f>IF($B67="N/A","N/A",IF(C67&gt;1,"Yes","No"))</f>
        <v>Yes</v>
      </c>
      <c r="E67" s="32">
        <v>1.1823615008999999</v>
      </c>
      <c r="F67" s="30" t="str">
        <f>IF($B67="N/A","N/A",IF(E67&gt;1,"Yes","No"))</f>
        <v>Yes</v>
      </c>
      <c r="G67" s="32">
        <v>1.1825235021</v>
      </c>
      <c r="H67" s="30" t="str">
        <f>IF($B67="N/A","N/A",IF(G67&gt;1,"Yes","No"))</f>
        <v>Yes</v>
      </c>
      <c r="I67" s="32">
        <v>1.18E-2</v>
      </c>
      <c r="J67" s="32">
        <v>1.37E-2</v>
      </c>
      <c r="K67" s="30" t="str">
        <f t="shared" si="7"/>
        <v>Yes</v>
      </c>
    </row>
    <row r="68" spans="1:11">
      <c r="A68" s="76" t="s">
        <v>1050</v>
      </c>
      <c r="B68" s="25" t="s">
        <v>52</v>
      </c>
      <c r="C68" s="32">
        <v>94.556726151999996</v>
      </c>
      <c r="D68" s="30" t="str">
        <f>IF($B68="N/A","N/A",IF(C68&gt;100,"No",IF(C68&lt;95,"No","Yes")))</f>
        <v>No</v>
      </c>
      <c r="E68" s="32">
        <v>94.115005187999998</v>
      </c>
      <c r="F68" s="30" t="str">
        <f>IF($B68="N/A","N/A",IF(E68&gt;100,"No",IF(E68&lt;95,"No","Yes")))</f>
        <v>No</v>
      </c>
      <c r="G68" s="32">
        <v>92.948610786000003</v>
      </c>
      <c r="H68" s="30" t="str">
        <f>IF($B68="N/A","N/A",IF(G68&gt;100,"No",IF(G68&lt;95,"No","Yes")))</f>
        <v>No</v>
      </c>
      <c r="I68" s="32">
        <v>-0.46700000000000003</v>
      </c>
      <c r="J68" s="32">
        <v>-1.24</v>
      </c>
      <c r="K68" s="30" t="str">
        <f t="shared" si="7"/>
        <v>Yes</v>
      </c>
    </row>
    <row r="69" spans="1:11">
      <c r="A69" s="76" t="s">
        <v>179</v>
      </c>
      <c r="B69" s="25" t="s">
        <v>123</v>
      </c>
      <c r="C69" s="32">
        <v>7.8821578808000003</v>
      </c>
      <c r="D69" s="30" t="str">
        <f>IF($B69="N/A","N/A",IF(C69&gt;3,"Yes","No"))</f>
        <v>Yes</v>
      </c>
      <c r="E69" s="32">
        <v>7.2391107601</v>
      </c>
      <c r="F69" s="30" t="str">
        <f>IF($B69="N/A","N/A",IF(E69&gt;3,"Yes","No"))</f>
        <v>Yes</v>
      </c>
      <c r="G69" s="32">
        <v>7.3894964028999999</v>
      </c>
      <c r="H69" s="30" t="str">
        <f>IF($B69="N/A","N/A",IF(G69&gt;3,"Yes","No"))</f>
        <v>Yes</v>
      </c>
      <c r="I69" s="32">
        <v>-8.16</v>
      </c>
      <c r="J69" s="32">
        <v>2.077</v>
      </c>
      <c r="K69" s="30" t="str">
        <f t="shared" si="7"/>
        <v>Yes</v>
      </c>
    </row>
    <row r="70" spans="1:11">
      <c r="A70" s="76" t="s">
        <v>767</v>
      </c>
      <c r="B70" s="25" t="s">
        <v>15</v>
      </c>
      <c r="C70" s="32">
        <v>6.2207882991999996</v>
      </c>
      <c r="D70" s="30" t="str">
        <f>IF($B70="N/A","N/A",IF(C70&gt;=8,"No",IF(C70&lt;2,"No","Yes")))</f>
        <v>Yes</v>
      </c>
      <c r="E70" s="32">
        <v>6.2362571831000002</v>
      </c>
      <c r="F70" s="30" t="str">
        <f>IF($B70="N/A","N/A",IF(E70&gt;=8,"No",IF(E70&lt;2,"No","Yes")))</f>
        <v>Yes</v>
      </c>
      <c r="G70" s="32">
        <v>6.4853373904999998</v>
      </c>
      <c r="H70" s="30" t="str">
        <f>IF($B70="N/A","N/A",IF(G70&gt;=8,"No",IF(G70&lt;2,"No","Yes")))</f>
        <v>Yes</v>
      </c>
      <c r="I70" s="32">
        <v>0.2487</v>
      </c>
      <c r="J70" s="32">
        <v>3.9940000000000002</v>
      </c>
      <c r="K70" s="30" t="str">
        <f t="shared" si="7"/>
        <v>Yes</v>
      </c>
    </row>
    <row r="71" spans="1:11">
      <c r="A71" s="76" t="s">
        <v>1051</v>
      </c>
      <c r="B71" s="25" t="s">
        <v>54</v>
      </c>
      <c r="C71" s="32" t="s">
        <v>49</v>
      </c>
      <c r="D71" s="30" t="str">
        <f>IF(OR($B71="N/A",$C71="N/A"),"N/A",IF(C71&gt;100,"No",IF(C71&lt;98,"No","Yes")))</f>
        <v>N/A</v>
      </c>
      <c r="E71" s="32">
        <v>54.742841214000002</v>
      </c>
      <c r="F71" s="30" t="str">
        <f>IF(OR($B71="N/A",$E71="N/A"),"N/A",IF(E71&gt;100,"No",IF(E71&lt;98,"No","Yes")))</f>
        <v>No</v>
      </c>
      <c r="G71" s="32">
        <v>53.647731452000002</v>
      </c>
      <c r="H71" s="30" t="str">
        <f>IF($B71="N/A","N/A",IF(G71&gt;100,"No",IF(G71&lt;98,"No","Yes")))</f>
        <v>No</v>
      </c>
      <c r="I71" s="32" t="s">
        <v>49</v>
      </c>
      <c r="J71" s="32">
        <v>-2</v>
      </c>
      <c r="K71" s="30" t="str">
        <f t="shared" si="7"/>
        <v>Yes</v>
      </c>
    </row>
    <row r="72" spans="1:11">
      <c r="A72" s="76" t="s">
        <v>181</v>
      </c>
      <c r="B72" s="25" t="s">
        <v>52</v>
      </c>
      <c r="C72" s="32">
        <v>58.075324303000002</v>
      </c>
      <c r="D72" s="30" t="str">
        <f>IF($B72="N/A","N/A",IF(C72&gt;100,"No",IF(C72&lt;95,"No","Yes")))</f>
        <v>No</v>
      </c>
      <c r="E72" s="32">
        <v>54.121819393000003</v>
      </c>
      <c r="F72" s="30" t="str">
        <f>IF($B72="N/A","N/A",IF(E72&gt;100,"No",IF(E72&lt;95,"No","Yes")))</f>
        <v>No</v>
      </c>
      <c r="G72" s="32">
        <v>52.897121267999999</v>
      </c>
      <c r="H72" s="30" t="str">
        <f>IF($B72="N/A","N/A",IF(G72&gt;100,"No",IF(G72&lt;95,"No","Yes")))</f>
        <v>No</v>
      </c>
      <c r="I72" s="32">
        <v>-6.81</v>
      </c>
      <c r="J72" s="32">
        <v>-2.2599999999999998</v>
      </c>
      <c r="K72" s="30" t="str">
        <f t="shared" si="7"/>
        <v>Yes</v>
      </c>
    </row>
    <row r="73" spans="1:11">
      <c r="A73" s="76" t="s">
        <v>1052</v>
      </c>
      <c r="B73" s="25" t="s">
        <v>52</v>
      </c>
      <c r="C73" s="32">
        <v>99.998208270999996</v>
      </c>
      <c r="D73" s="30" t="str">
        <f>IF($B73="N/A","N/A",IF(C73&gt;100,"No",IF(C73&lt;95,"No","Yes")))</f>
        <v>Yes</v>
      </c>
      <c r="E73" s="32">
        <v>99.998451317000004</v>
      </c>
      <c r="F73" s="30" t="str">
        <f>IF($B73="N/A","N/A",IF(E73&gt;100,"No",IF(E73&lt;95,"No","Yes")))</f>
        <v>Yes</v>
      </c>
      <c r="G73" s="32">
        <v>99.998328262000001</v>
      </c>
      <c r="H73" s="30" t="str">
        <f>IF($B73="N/A","N/A",IF(G73&gt;100,"No",IF(G73&lt;95,"No","Yes")))</f>
        <v>Yes</v>
      </c>
      <c r="I73" s="32">
        <v>2.0000000000000001E-4</v>
      </c>
      <c r="J73" s="32">
        <v>0</v>
      </c>
      <c r="K73" s="30" t="str">
        <f t="shared" si="7"/>
        <v>Yes</v>
      </c>
    </row>
    <row r="74" spans="1:11">
      <c r="A74" s="76" t="s">
        <v>1054</v>
      </c>
      <c r="B74" s="25" t="s">
        <v>54</v>
      </c>
      <c r="C74" s="32">
        <v>99.967748870999998</v>
      </c>
      <c r="D74" s="30" t="str">
        <f>IF($B74="N/A","N/A",IF(C74&gt;100,"No",IF(C74&lt;98,"No","Yes")))</f>
        <v>Yes</v>
      </c>
      <c r="E74" s="32">
        <v>99.982964488999997</v>
      </c>
      <c r="F74" s="30" t="str">
        <f>IF($B74="N/A","N/A",IF(E74&gt;100,"No",IF(E74&lt;98,"No","Yes")))</f>
        <v>Yes</v>
      </c>
      <c r="G74" s="32">
        <v>99.978267411000004</v>
      </c>
      <c r="H74" s="30" t="str">
        <f>IF($B74="N/A","N/A",IF(G74&gt;100,"No",IF(G74&lt;98,"No","Yes")))</f>
        <v>Yes</v>
      </c>
      <c r="I74" s="32">
        <v>1.52E-2</v>
      </c>
      <c r="J74" s="32">
        <v>-5.0000000000000001E-3</v>
      </c>
      <c r="K74" s="30" t="str">
        <f t="shared" si="7"/>
        <v>Yes</v>
      </c>
    </row>
    <row r="75" spans="1:11">
      <c r="A75" s="76" t="s">
        <v>184</v>
      </c>
      <c r="B75" s="25" t="s">
        <v>16</v>
      </c>
      <c r="C75" s="32">
        <v>3.4638133133000002</v>
      </c>
      <c r="D75" s="30" t="str">
        <f>IF($B75="N/A","N/A",IF(C75&gt;=2,"Yes","No"))</f>
        <v>Yes</v>
      </c>
      <c r="E75" s="32">
        <v>3.3556071870999999</v>
      </c>
      <c r="F75" s="30" t="str">
        <f>IF($B75="N/A","N/A",IF(E75&gt;=2,"Yes","No"))</f>
        <v>Yes</v>
      </c>
      <c r="G75" s="32">
        <v>3.4451132848000001</v>
      </c>
      <c r="H75" s="30" t="str">
        <f>IF($B75="N/A","N/A",IF(G75&gt;=2,"Yes","No"))</f>
        <v>Yes</v>
      </c>
      <c r="I75" s="32">
        <v>-3.12</v>
      </c>
      <c r="J75" s="32">
        <v>2.6669999999999998</v>
      </c>
      <c r="K75" s="30" t="str">
        <f t="shared" si="7"/>
        <v>Yes</v>
      </c>
    </row>
    <row r="76" spans="1:11">
      <c r="A76" s="76" t="s">
        <v>1055</v>
      </c>
      <c r="B76" s="25" t="s">
        <v>55</v>
      </c>
      <c r="C76" s="32">
        <v>6.5455066853000003</v>
      </c>
      <c r="D76" s="30" t="str">
        <f>IF($B76="N/A","N/A",IF(C76&gt;30,"No",IF(C76&lt;5,"No","Yes")))</f>
        <v>Yes</v>
      </c>
      <c r="E76" s="32">
        <v>6.6171003717000003</v>
      </c>
      <c r="F76" s="30" t="str">
        <f>IF($B76="N/A","N/A",IF(E76&gt;30,"No",IF(E76&lt;5,"No","Yes")))</f>
        <v>Yes</v>
      </c>
      <c r="G76" s="32">
        <v>6.4342446284000001</v>
      </c>
      <c r="H76" s="30" t="str">
        <f>IF($B76="N/A","N/A",IF(G76&gt;30,"No",IF(G76&lt;5,"No","Yes")))</f>
        <v>Yes</v>
      </c>
      <c r="I76" s="32">
        <v>1.0940000000000001</v>
      </c>
      <c r="J76" s="32">
        <v>-2.76</v>
      </c>
      <c r="K76" s="30" t="str">
        <f t="shared" si="7"/>
        <v>Yes</v>
      </c>
    </row>
    <row r="77" spans="1:11">
      <c r="A77" s="76" t="s">
        <v>1056</v>
      </c>
      <c r="B77" s="25" t="s">
        <v>9</v>
      </c>
      <c r="C77" s="32">
        <v>41.972255081</v>
      </c>
      <c r="D77" s="30" t="str">
        <f>IF($B77="N/A","N/A",IF(C77&gt;75,"No",IF(C77&lt;15,"No","Yes")))</f>
        <v>Yes</v>
      </c>
      <c r="E77" s="32">
        <v>40.831784386999999</v>
      </c>
      <c r="F77" s="30" t="str">
        <f>IF($B77="N/A","N/A",IF(E77&gt;75,"No",IF(E77&lt;15,"No","Yes")))</f>
        <v>Yes</v>
      </c>
      <c r="G77" s="32">
        <v>40.739068639999999</v>
      </c>
      <c r="H77" s="30" t="str">
        <f>IF($B77="N/A","N/A",IF(G77&gt;75,"No",IF(G77&lt;15,"No","Yes")))</f>
        <v>Yes</v>
      </c>
      <c r="I77" s="32">
        <v>-2.72</v>
      </c>
      <c r="J77" s="32">
        <v>-0.22700000000000001</v>
      </c>
      <c r="K77" s="30" t="str">
        <f t="shared" si="7"/>
        <v>Yes</v>
      </c>
    </row>
    <row r="78" spans="1:11">
      <c r="A78" s="76" t="s">
        <v>1057</v>
      </c>
      <c r="B78" s="25" t="s">
        <v>10</v>
      </c>
      <c r="C78" s="32">
        <v>51.482238234</v>
      </c>
      <c r="D78" s="30" t="str">
        <f>IF($B78="N/A","N/A",IF(C78&gt;70,"No",IF(C78&lt;25,"No","Yes")))</f>
        <v>Yes</v>
      </c>
      <c r="E78" s="32">
        <v>52.551115242000002</v>
      </c>
      <c r="F78" s="30" t="str">
        <f>IF($B78="N/A","N/A",IF(E78&gt;70,"No",IF(E78&lt;25,"No","Yes")))</f>
        <v>Yes</v>
      </c>
      <c r="G78" s="32">
        <v>52.826686731999999</v>
      </c>
      <c r="H78" s="30" t="str">
        <f>IF($B78="N/A","N/A",IF(G78&gt;70,"No",IF(G78&lt;25,"No","Yes")))</f>
        <v>Yes</v>
      </c>
      <c r="I78" s="32">
        <v>2.0760000000000001</v>
      </c>
      <c r="J78" s="32">
        <v>0.52439999999999998</v>
      </c>
      <c r="K78" s="30" t="str">
        <f t="shared" si="7"/>
        <v>Yes</v>
      </c>
    </row>
    <row r="79" spans="1:11">
      <c r="A79" s="76" t="s">
        <v>1058</v>
      </c>
      <c r="B79" s="25" t="s">
        <v>17</v>
      </c>
      <c r="C79" s="32">
        <v>15.862180176000001</v>
      </c>
      <c r="D79" s="30" t="str">
        <f>IF($B79="N/A","N/A",IF(C79&gt;70,"No",IF(C79&lt;35,"No","Yes")))</f>
        <v>No</v>
      </c>
      <c r="E79" s="32">
        <v>13.411593440000001</v>
      </c>
      <c r="F79" s="30" t="str">
        <f>IF($B79="N/A","N/A",IF(E79&gt;70,"No",IF(E79&lt;35,"No","Yes")))</f>
        <v>No</v>
      </c>
      <c r="G79" s="32">
        <v>13.355511719000001</v>
      </c>
      <c r="H79" s="30" t="str">
        <f>IF($B79="N/A","N/A",IF(G79&gt;70,"No",IF(G79&lt;35,"No","Yes")))</f>
        <v>No</v>
      </c>
      <c r="I79" s="32">
        <v>-15.4</v>
      </c>
      <c r="J79" s="32">
        <v>-0.41799999999999998</v>
      </c>
      <c r="K79" s="30" t="str">
        <f t="shared" si="7"/>
        <v>Yes</v>
      </c>
    </row>
    <row r="80" spans="1:11">
      <c r="A80" s="76" t="s">
        <v>188</v>
      </c>
      <c r="B80" s="25" t="s">
        <v>122</v>
      </c>
      <c r="C80" s="32">
        <v>1.125946007</v>
      </c>
      <c r="D80" s="30" t="str">
        <f>IF($B80="N/A","N/A",IF(C80&gt;1,"Yes","No"))</f>
        <v>Yes</v>
      </c>
      <c r="E80" s="32">
        <v>1.1310623556999999</v>
      </c>
      <c r="F80" s="30" t="str">
        <f>IF($B80="N/A","N/A",IF(E80&gt;1,"Yes","No"))</f>
        <v>Yes</v>
      </c>
      <c r="G80" s="32">
        <v>1.1121542120000001</v>
      </c>
      <c r="H80" s="30" t="str">
        <f>IF($B80="N/A","N/A",IF(G80&gt;1,"Yes","No"))</f>
        <v>Yes</v>
      </c>
      <c r="I80" s="32">
        <v>0.45440000000000003</v>
      </c>
      <c r="J80" s="32">
        <v>-1.67</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99.096351518999995</v>
      </c>
      <c r="D82" s="30" t="str">
        <f>IF($B82="N/A","N/A",IF(C82&gt;15,"No",IF(C82&lt;-15,"No","Yes")))</f>
        <v>N/A</v>
      </c>
      <c r="E82" s="32">
        <v>98.868360276999994</v>
      </c>
      <c r="F82" s="30" t="str">
        <f>IF($B82="N/A","N/A",IF(E82&gt;15,"No",IF(E82&lt;-15,"No","Yes")))</f>
        <v>N/A</v>
      </c>
      <c r="G82" s="32">
        <v>98.310176493</v>
      </c>
      <c r="H82" s="30" t="str">
        <f>IF($B82="N/A","N/A",IF(G82&gt;15,"No",IF(G82&lt;-15,"No","Yes")))</f>
        <v>N/A</v>
      </c>
      <c r="I82" s="32">
        <v>-0.23</v>
      </c>
      <c r="J82" s="32">
        <v>-0.56499999999999995</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99.988601391000003</v>
      </c>
      <c r="D84" s="30" t="str">
        <f>IF($B84="N/A","N/A",IF(C84&gt;15,"No",IF(C84&lt;-15,"No","Yes")))</f>
        <v>N/A</v>
      </c>
      <c r="E84" s="32">
        <v>100</v>
      </c>
      <c r="F84" s="30" t="str">
        <f>IF($B84="N/A","N/A",IF(E84&gt;15,"No",IF(E84&lt;-15,"No","Yes")))</f>
        <v>N/A</v>
      </c>
      <c r="G84" s="32">
        <v>100</v>
      </c>
      <c r="H84" s="30" t="str">
        <f>IF($B84="N/A","N/A",IF(G84&gt;15,"No",IF(G84&lt;-15,"No","Yes")))</f>
        <v>N/A</v>
      </c>
      <c r="I84" s="32">
        <v>1.14E-2</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361253</v>
      </c>
      <c r="D7" s="154" t="str">
        <f>IF($B7="N/A","N/A",IF(C7&gt;15,"No",IF(C7&lt;-15,"No","Yes")))</f>
        <v>N/A</v>
      </c>
      <c r="E7" s="150">
        <v>360422</v>
      </c>
      <c r="F7" s="154" t="str">
        <f>IF($B7="N/A","N/A",IF(E7&gt;15,"No",IF(E7&lt;-15,"No","Yes")))</f>
        <v>N/A</v>
      </c>
      <c r="G7" s="150">
        <v>366490</v>
      </c>
      <c r="H7" s="154" t="str">
        <f>IF($B7="N/A","N/A",IF(G7&gt;15,"No",IF(G7&lt;-15,"No","Yes")))</f>
        <v>N/A</v>
      </c>
      <c r="I7" s="155">
        <v>-0.23</v>
      </c>
      <c r="J7" s="155">
        <v>1.6839999999999999</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v>
      </c>
      <c r="H12" s="30" t="str">
        <f t="shared" si="3"/>
        <v>No</v>
      </c>
      <c r="I12" s="32" t="s">
        <v>49</v>
      </c>
      <c r="J12" s="32" t="s">
        <v>49</v>
      </c>
      <c r="K12" s="30" t="str">
        <f t="shared" si="0"/>
        <v>N/A</v>
      </c>
    </row>
    <row r="13" spans="1:12">
      <c r="A13" s="131" t="s">
        <v>46</v>
      </c>
      <c r="B13" s="25" t="s">
        <v>49</v>
      </c>
      <c r="C13" s="26">
        <v>361253</v>
      </c>
      <c r="D13" s="30" t="str">
        <f>IF($B13="N/A","N/A",IF(C13&gt;15,"No",IF(C13&lt;-15,"No","Yes")))</f>
        <v>N/A</v>
      </c>
      <c r="E13" s="26">
        <v>360422</v>
      </c>
      <c r="F13" s="30" t="str">
        <f>IF($B13="N/A","N/A",IF(E13&gt;15,"No",IF(E13&lt;-15,"No","Yes")))</f>
        <v>N/A</v>
      </c>
      <c r="G13" s="26">
        <v>366490</v>
      </c>
      <c r="H13" s="30" t="str">
        <f>IF($B13="N/A","N/A",IF(G13&gt;15,"No",IF(G13&lt;-15,"No","Yes")))</f>
        <v>N/A</v>
      </c>
      <c r="I13" s="32">
        <v>-0.23</v>
      </c>
      <c r="J13" s="32">
        <v>1.6839999999999999</v>
      </c>
      <c r="K13" s="30" t="str">
        <f t="shared" si="0"/>
        <v>Yes</v>
      </c>
    </row>
    <row r="14" spans="1:12">
      <c r="A14" s="132" t="s">
        <v>633</v>
      </c>
      <c r="B14" s="25" t="s">
        <v>51</v>
      </c>
      <c r="C14" s="32">
        <v>3.2008038688</v>
      </c>
      <c r="D14" s="30" t="str">
        <f>IF($B14="N/A","N/A",IF(C14&gt;20,"No",IF(C14&lt;5,"No","Yes")))</f>
        <v>No</v>
      </c>
      <c r="E14" s="32">
        <v>4.5840708947</v>
      </c>
      <c r="F14" s="30" t="str">
        <f>IF($B14="N/A","N/A",IF(E14&gt;20,"No",IF(E14&lt;5,"No","Yes")))</f>
        <v>No</v>
      </c>
      <c r="G14" s="32">
        <v>6.0702884117</v>
      </c>
      <c r="H14" s="30" t="str">
        <f>IF($B14="N/A","N/A",IF(G14&gt;20,"No",IF(G14&lt;5,"No","Yes")))</f>
        <v>Yes</v>
      </c>
      <c r="I14" s="32">
        <v>43.22</v>
      </c>
      <c r="J14" s="32">
        <v>32.42</v>
      </c>
      <c r="K14" s="30" t="str">
        <f t="shared" si="0"/>
        <v>No</v>
      </c>
    </row>
    <row r="15" spans="1:12">
      <c r="A15" s="132" t="s">
        <v>634</v>
      </c>
      <c r="B15" s="25" t="s">
        <v>50</v>
      </c>
      <c r="C15" s="32">
        <v>32.672393032000002</v>
      </c>
      <c r="D15" s="30" t="str">
        <f>IF($B15="N/A","N/A",IF(C15&gt;1,"Yes","No"))</f>
        <v>Yes</v>
      </c>
      <c r="E15" s="32">
        <v>23.845381247999999</v>
      </c>
      <c r="F15" s="30" t="str">
        <f>IF($B15="N/A","N/A",IF(E15&gt;1,"Yes","No"))</f>
        <v>Yes</v>
      </c>
      <c r="G15" s="32">
        <v>30.785833174</v>
      </c>
      <c r="H15" s="30" t="str">
        <f>IF($B15="N/A","N/A",IF(G15&gt;1,"Yes","No"))</f>
        <v>Yes</v>
      </c>
      <c r="I15" s="32">
        <v>-27</v>
      </c>
      <c r="J15" s="32">
        <v>29.11</v>
      </c>
      <c r="K15" s="30" t="str">
        <f t="shared" si="0"/>
        <v>Yes</v>
      </c>
    </row>
    <row r="16" spans="1:12">
      <c r="A16" s="132" t="s">
        <v>635</v>
      </c>
      <c r="B16" s="25" t="s">
        <v>49</v>
      </c>
      <c r="C16" s="133">
        <v>4580.8078962999998</v>
      </c>
      <c r="D16" s="30" t="str">
        <f>IF($B16="N/A","N/A",IF(C16&gt;15,"No",IF(C16&lt;-15,"No","Yes")))</f>
        <v>N/A</v>
      </c>
      <c r="E16" s="133">
        <v>3938.3262589999999</v>
      </c>
      <c r="F16" s="30" t="str">
        <f>IF($B16="N/A","N/A",IF(E16&gt;15,"No",IF(E16&lt;-15,"No","Yes")))</f>
        <v>N/A</v>
      </c>
      <c r="G16" s="133">
        <v>4243.5064390999996</v>
      </c>
      <c r="H16" s="30" t="str">
        <f>IF($B16="N/A","N/A",IF(G16&gt;15,"No",IF(G16&lt;-15,"No","Yes")))</f>
        <v>N/A</v>
      </c>
      <c r="I16" s="32">
        <v>-14</v>
      </c>
      <c r="J16" s="32">
        <v>7.7489999999999997</v>
      </c>
      <c r="K16" s="30" t="str">
        <f t="shared" si="0"/>
        <v>Yes</v>
      </c>
    </row>
    <row r="17" spans="1:11">
      <c r="A17" s="51" t="s">
        <v>770</v>
      </c>
      <c r="B17" s="25" t="s">
        <v>49</v>
      </c>
      <c r="C17" s="26">
        <v>13</v>
      </c>
      <c r="D17" s="25" t="s">
        <v>49</v>
      </c>
      <c r="E17" s="26">
        <v>678</v>
      </c>
      <c r="F17" s="25" t="s">
        <v>49</v>
      </c>
      <c r="G17" s="26">
        <v>71</v>
      </c>
      <c r="H17" s="30" t="str">
        <f>IF($B17="N/A","N/A",IF(G17&gt;15,"No",IF(G17&lt;-15,"No","Yes")))</f>
        <v>N/A</v>
      </c>
      <c r="I17" s="32">
        <v>5115</v>
      </c>
      <c r="J17" s="32">
        <v>-89.5</v>
      </c>
      <c r="K17" s="30" t="str">
        <f t="shared" si="0"/>
        <v>No</v>
      </c>
    </row>
    <row r="18" spans="1:11" ht="25.5">
      <c r="A18" s="51" t="s">
        <v>771</v>
      </c>
      <c r="B18" s="25" t="s">
        <v>49</v>
      </c>
      <c r="C18" s="133">
        <v>3380.7692308000001</v>
      </c>
      <c r="D18" s="30" t="str">
        <f>IF($B18="N/A","N/A",IF(C18&gt;60,"No",IF(C18&lt;15,"No","Yes")))</f>
        <v>N/A</v>
      </c>
      <c r="E18" s="133">
        <v>2685.6002950000002</v>
      </c>
      <c r="F18" s="30" t="str">
        <f>IF($B18="N/A","N/A",IF(E18&gt;60,"No",IF(E18&lt;15,"No","Yes")))</f>
        <v>N/A</v>
      </c>
      <c r="G18" s="133">
        <v>3188.6197182999999</v>
      </c>
      <c r="H18" s="30" t="str">
        <f>IF($B18="N/A","N/A",IF(G18&gt;60,"No",IF(G18&lt;15,"No","Yes")))</f>
        <v>N/A</v>
      </c>
      <c r="I18" s="32">
        <v>-20.6</v>
      </c>
      <c r="J18" s="32">
        <v>18.73</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349690</v>
      </c>
      <c r="D23" s="30" t="str">
        <f>IF($B23="N/A","N/A",IF(C23&gt;15,"No",IF(C23&lt;-15,"No","Yes")))</f>
        <v>N/A</v>
      </c>
      <c r="E23" s="26">
        <v>343900</v>
      </c>
      <c r="F23" s="30" t="str">
        <f>IF($B23="N/A","N/A",IF(E23&gt;15,"No",IF(E23&lt;-15,"No","Yes")))</f>
        <v>N/A</v>
      </c>
      <c r="G23" s="26">
        <v>344243</v>
      </c>
      <c r="H23" s="30" t="str">
        <f>IF($B23="N/A","N/A",IF(G23&gt;15,"No",IF(G23&lt;-15,"No","Yes")))</f>
        <v>N/A</v>
      </c>
      <c r="I23" s="32">
        <v>-1.66</v>
      </c>
      <c r="J23" s="32">
        <v>9.9699999999999997E-2</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99.563736751999997</v>
      </c>
      <c r="D27" s="30" t="str">
        <f>IF($B27="N/A","N/A",IF(C27&gt;100,"No",IF(C27&lt;50,"No","Yes")))</f>
        <v>Yes</v>
      </c>
      <c r="E27" s="78">
        <v>106.5501902</v>
      </c>
      <c r="F27" s="30" t="str">
        <f>IF($B27="N/A","N/A",IF(E27&gt;100,"No",IF(E27&lt;50,"No","Yes")))</f>
        <v>No</v>
      </c>
      <c r="G27" s="78">
        <v>111.9168007</v>
      </c>
      <c r="H27" s="30" t="str">
        <f>IF($B27="N/A","N/A",IF(G27&gt;100,"No",IF(G27&lt;50,"No","Yes")))</f>
        <v>No</v>
      </c>
      <c r="I27" s="32">
        <v>7.0170000000000003</v>
      </c>
      <c r="J27" s="32">
        <v>5.0369999999999999</v>
      </c>
      <c r="K27" s="30" t="str">
        <f>IF(J27="Div by 0", "N/A", IF(J27="N/A","N/A", IF(J27&gt;30, "No", IF(J27&lt;-30, "No", "Yes"))))</f>
        <v>Yes</v>
      </c>
    </row>
    <row r="28" spans="1:11">
      <c r="A28" s="131" t="s">
        <v>194</v>
      </c>
      <c r="B28" s="25" t="s">
        <v>49</v>
      </c>
      <c r="C28" s="78">
        <v>244.90174675</v>
      </c>
      <c r="D28" s="30" t="str">
        <f>IF($B28="N/A","N/A",IF(C28&gt;15,"No",IF(C28&lt;-15,"No","Yes")))</f>
        <v>N/A</v>
      </c>
      <c r="E28" s="78">
        <v>256.18567621</v>
      </c>
      <c r="F28" s="30" t="str">
        <f>IF($B28="N/A","N/A",IF(E28&gt;15,"No",IF(E28&lt;-15,"No","Yes")))</f>
        <v>N/A</v>
      </c>
      <c r="G28" s="78">
        <v>255.22699975</v>
      </c>
      <c r="H28" s="30" t="str">
        <f>IF($B28="N/A","N/A",IF(G28&gt;15,"No",IF(G28&lt;-15,"No","Yes")))</f>
        <v>N/A</v>
      </c>
      <c r="I28" s="32">
        <v>4.6079999999999997</v>
      </c>
      <c r="J28" s="32">
        <v>-0.374</v>
      </c>
      <c r="K28" s="30" t="str">
        <f>IF(J28="Div by 0", "N/A", IF(J28="N/A","N/A", IF(J28&gt;30, "No", IF(J28&lt;-30, "No", "Yes"))))</f>
        <v>Yes</v>
      </c>
    </row>
    <row r="29" spans="1:11">
      <c r="A29" s="131" t="s">
        <v>758</v>
      </c>
      <c r="B29" s="25" t="s">
        <v>49</v>
      </c>
      <c r="C29" s="78">
        <v>546.23573034000003</v>
      </c>
      <c r="D29" s="30" t="str">
        <f>IF($B29="N/A","N/A",IF(C29&gt;15,"No",IF(C29&lt;-15,"No","Yes")))</f>
        <v>N/A</v>
      </c>
      <c r="E29" s="78">
        <v>581.11772221000001</v>
      </c>
      <c r="F29" s="30" t="str">
        <f>IF($B29="N/A","N/A",IF(E29&gt;15,"No",IF(E29&lt;-15,"No","Yes")))</f>
        <v>N/A</v>
      </c>
      <c r="G29" s="78">
        <v>617.06349256999999</v>
      </c>
      <c r="H29" s="30" t="str">
        <f>IF($B29="N/A","N/A",IF(G29&gt;15,"No",IF(G29&lt;-15,"No","Yes")))</f>
        <v>N/A</v>
      </c>
      <c r="I29" s="32">
        <v>6.3860000000000001</v>
      </c>
      <c r="J29" s="32">
        <v>6.1859999999999999</v>
      </c>
      <c r="K29" s="30" t="str">
        <f>IF(J29="Div by 0", "N/A", IF(J29="N/A","N/A", IF(J29&gt;30, "No", IF(J29&lt;-30, "No", "Yes"))))</f>
        <v>Yes</v>
      </c>
    </row>
    <row r="30" spans="1:11">
      <c r="A30" s="131" t="s">
        <v>762</v>
      </c>
      <c r="B30" s="25" t="s">
        <v>49</v>
      </c>
      <c r="C30" s="78">
        <v>522.76681272999997</v>
      </c>
      <c r="D30" s="30" t="str">
        <f>IF($B30="N/A","N/A",IF(C30&gt;15,"No",IF(C30&lt;-15,"No","Yes")))</f>
        <v>N/A</v>
      </c>
      <c r="E30" s="78">
        <v>536.46550519000004</v>
      </c>
      <c r="F30" s="30" t="str">
        <f>IF($B30="N/A","N/A",IF(E30&gt;15,"No",IF(E30&lt;-15,"No","Yes")))</f>
        <v>N/A</v>
      </c>
      <c r="G30" s="78">
        <v>523.94735180999999</v>
      </c>
      <c r="H30" s="30" t="str">
        <f>IF($B30="N/A","N/A",IF(G30&gt;15,"No",IF(G30&lt;-15,"No","Yes")))</f>
        <v>N/A</v>
      </c>
      <c r="I30" s="32">
        <v>2.62</v>
      </c>
      <c r="J30" s="32">
        <v>-2.33</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77.925591237999996</v>
      </c>
      <c r="D32" s="30" t="str">
        <f>IF($B32="N/A","N/A",IF(C32&gt;99,"No",IF(C32&lt;75,"No","Yes")))</f>
        <v>Yes</v>
      </c>
      <c r="E32" s="32">
        <v>77.612678103999997</v>
      </c>
      <c r="F32" s="30" t="str">
        <f>IF($B32="N/A","N/A",IF(E32&gt;99,"No",IF(E32&lt;75,"No","Yes")))</f>
        <v>Yes</v>
      </c>
      <c r="G32" s="32">
        <v>77.226552174000005</v>
      </c>
      <c r="H32" s="30" t="str">
        <f>IF($B32="N/A","N/A",IF(G32&gt;99,"No",IF(G32&lt;75,"No","Yes")))</f>
        <v>Yes</v>
      </c>
      <c r="I32" s="32">
        <v>-0.40200000000000002</v>
      </c>
      <c r="J32" s="32">
        <v>-0.498</v>
      </c>
      <c r="K32" s="30" t="str">
        <f t="shared" ref="K32:K43" si="7">IF(J32="Div by 0", "N/A", IF(J32="N/A","N/A", IF(J32&gt;30, "No", IF(J32&lt;-30, "No", "Yes"))))</f>
        <v>Yes</v>
      </c>
    </row>
    <row r="33" spans="1:11">
      <c r="A33" s="131" t="s">
        <v>111</v>
      </c>
      <c r="B33" s="25" t="s">
        <v>49</v>
      </c>
      <c r="C33" s="30">
        <v>91.268926743999998</v>
      </c>
      <c r="D33" s="30" t="str">
        <f>IF($B33="N/A","N/A",IF(C33&gt;15,"No",IF(C33&lt;-15,"No","Yes")))</f>
        <v>N/A</v>
      </c>
      <c r="E33" s="30">
        <v>90.601700948000001</v>
      </c>
      <c r="F33" s="30" t="str">
        <f>IF($B33="N/A","N/A",IF(E33&gt;15,"No",IF(E33&lt;-15,"No","Yes")))</f>
        <v>N/A</v>
      </c>
      <c r="G33" s="30">
        <v>88.561089648999996</v>
      </c>
      <c r="H33" s="30" t="str">
        <f>IF($B33="N/A","N/A",IF(G33&gt;15,"No",IF(G33&lt;-15,"No","Yes")))</f>
        <v>N/A</v>
      </c>
      <c r="I33" s="32">
        <v>-0.73099999999999998</v>
      </c>
      <c r="J33" s="32">
        <v>-2.25</v>
      </c>
      <c r="K33" s="30" t="str">
        <f t="shared" si="7"/>
        <v>Yes</v>
      </c>
    </row>
    <row r="34" spans="1:11">
      <c r="A34" s="131" t="s">
        <v>113</v>
      </c>
      <c r="B34" s="25" t="s">
        <v>49</v>
      </c>
      <c r="C34" s="26">
        <v>28.102357804</v>
      </c>
      <c r="D34" s="30" t="str">
        <f>IF($B34="N/A","N/A",IF(C34&gt;15,"No",IF(C34&lt;-15,"No","Yes")))</f>
        <v>N/A</v>
      </c>
      <c r="E34" s="134">
        <v>27.960173679</v>
      </c>
      <c r="F34" s="30" t="str">
        <f>IF($B34="N/A","N/A",IF(E34&gt;15,"No",IF(E34&lt;-15,"No","Yes")))</f>
        <v>N/A</v>
      </c>
      <c r="G34" s="134">
        <v>28.162884338000001</v>
      </c>
      <c r="H34" s="30" t="str">
        <f>IF($B34="N/A","N/A",IF(G34&gt;15,"No",IF(G34&lt;-15,"No","Yes")))</f>
        <v>N/A</v>
      </c>
      <c r="I34" s="32">
        <v>-0.50600000000000001</v>
      </c>
      <c r="J34" s="32">
        <v>0.72499999999999998</v>
      </c>
      <c r="K34" s="30" t="str">
        <f t="shared" si="7"/>
        <v>Yes</v>
      </c>
    </row>
    <row r="35" spans="1:11">
      <c r="A35" s="131" t="s">
        <v>196</v>
      </c>
      <c r="B35" s="80" t="s">
        <v>61</v>
      </c>
      <c r="C35" s="30">
        <v>17.795475993</v>
      </c>
      <c r="D35" s="30" t="str">
        <f>IF($B35="N/A","N/A",IF(C35&gt;20,"No",IF(C35&lt;=0,"No","Yes")))</f>
        <v>Yes</v>
      </c>
      <c r="E35" s="30">
        <v>17.913056121</v>
      </c>
      <c r="F35" s="30" t="str">
        <f>IF($B35="N/A","N/A",IF(E35&gt;20,"No",IF(E35&lt;=0,"No","Yes")))</f>
        <v>Yes</v>
      </c>
      <c r="G35" s="30">
        <v>17.836818759</v>
      </c>
      <c r="H35" s="30" t="str">
        <f>IF($B35="N/A","N/A",IF(G35&gt;20,"No",IF(G35&lt;=0,"No","Yes")))</f>
        <v>Yes</v>
      </c>
      <c r="I35" s="32">
        <v>0.66069999999999995</v>
      </c>
      <c r="J35" s="32">
        <v>-0.42599999999999999</v>
      </c>
      <c r="K35" s="30" t="str">
        <f t="shared" si="7"/>
        <v>Yes</v>
      </c>
    </row>
    <row r="36" spans="1:11">
      <c r="A36" s="131" t="s">
        <v>112</v>
      </c>
      <c r="B36" s="25" t="s">
        <v>49</v>
      </c>
      <c r="C36" s="30">
        <v>99.995179097000005</v>
      </c>
      <c r="D36" s="30" t="str">
        <f>IF($B36="N/A","N/A",IF(C36&gt;15,"No",IF(C36&lt;-15,"No","Yes")))</f>
        <v>N/A</v>
      </c>
      <c r="E36" s="30">
        <v>99.990260215000006</v>
      </c>
      <c r="F36" s="30" t="str">
        <f>IF($B36="N/A","N/A",IF(E36&gt;15,"No",IF(E36&lt;-15,"No","Yes")))</f>
        <v>N/A</v>
      </c>
      <c r="G36" s="30">
        <v>99.998371388999999</v>
      </c>
      <c r="H36" s="30" t="str">
        <f>IF($B36="N/A","N/A",IF(G36&gt;15,"No",IF(G36&lt;-15,"No","Yes")))</f>
        <v>N/A</v>
      </c>
      <c r="I36" s="32">
        <v>-5.0000000000000001E-3</v>
      </c>
      <c r="J36" s="32">
        <v>8.0999999999999996E-3</v>
      </c>
      <c r="K36" s="30" t="str">
        <f t="shared" si="7"/>
        <v>Yes</v>
      </c>
    </row>
    <row r="37" spans="1:11">
      <c r="A37" s="131" t="s">
        <v>114</v>
      </c>
      <c r="B37" s="25" t="s">
        <v>49</v>
      </c>
      <c r="C37" s="134">
        <v>30.023028959000001</v>
      </c>
      <c r="D37" s="30" t="str">
        <f>IF($B37="N/A","N/A",IF(C37&gt;15,"No",IF(C37&lt;-15,"No","Yes")))</f>
        <v>N/A</v>
      </c>
      <c r="E37" s="134">
        <v>29.996509570000001</v>
      </c>
      <c r="F37" s="30" t="str">
        <f>IF($B37="N/A","N/A",IF(E37&gt;15,"No",IF(E37&lt;-15,"No","Yes")))</f>
        <v>N/A</v>
      </c>
      <c r="G37" s="134">
        <v>29.803390824000001</v>
      </c>
      <c r="H37" s="30" t="str">
        <f>IF($B37="N/A","N/A",IF(G37&gt;15,"No",IF(G37&lt;-15,"No","Yes")))</f>
        <v>N/A</v>
      </c>
      <c r="I37" s="32">
        <v>-8.7999999999999995E-2</v>
      </c>
      <c r="J37" s="32">
        <v>-0.64400000000000002</v>
      </c>
      <c r="K37" s="30" t="str">
        <f t="shared" si="7"/>
        <v>Yes</v>
      </c>
    </row>
    <row r="38" spans="1:11">
      <c r="A38" s="131" t="s">
        <v>759</v>
      </c>
      <c r="B38" s="80" t="s">
        <v>62</v>
      </c>
      <c r="C38" s="30">
        <v>1.9142669220999999</v>
      </c>
      <c r="D38" s="30" t="str">
        <f>IF($B38="N/A","N/A",IF(C38&gt;10,"No",IF(C38&lt;=0,"No","Yes")))</f>
        <v>Yes</v>
      </c>
      <c r="E38" s="30">
        <v>1.9976737424</v>
      </c>
      <c r="F38" s="30" t="str">
        <f>IF($B38="N/A","N/A",IF(E38&gt;10,"No",IF(E38&lt;=0,"No","Yes")))</f>
        <v>Yes</v>
      </c>
      <c r="G38" s="30">
        <v>2.1548731564999999</v>
      </c>
      <c r="H38" s="30" t="str">
        <f>IF($B38="N/A","N/A",IF(G38&gt;10,"No",IF(G38&lt;=0,"No","Yes")))</f>
        <v>Yes</v>
      </c>
      <c r="I38" s="32">
        <v>4.3570000000000002</v>
      </c>
      <c r="J38" s="32">
        <v>7.8689999999999998</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8.6420675231999997</v>
      </c>
      <c r="D40" s="30" t="str">
        <f>IF($B40="N/A","N/A",IF(C40&gt;15,"No",IF(C40&lt;-15,"No","Yes")))</f>
        <v>N/A</v>
      </c>
      <c r="E40" s="134">
        <v>8.3177583696999999</v>
      </c>
      <c r="F40" s="30" t="str">
        <f>IF($B40="N/A","N/A",IF(E40&gt;15,"No",IF(E40&lt;-15,"No","Yes")))</f>
        <v>N/A</v>
      </c>
      <c r="G40" s="134">
        <v>8.4036128336000004</v>
      </c>
      <c r="H40" s="30" t="str">
        <f>IF($B40="N/A","N/A",IF(G40&gt;15,"No",IF(G40&lt;-15,"No","Yes")))</f>
        <v>N/A</v>
      </c>
      <c r="I40" s="32">
        <v>-3.75</v>
      </c>
      <c r="J40" s="32">
        <v>1.032</v>
      </c>
      <c r="K40" s="30" t="str">
        <f t="shared" si="7"/>
        <v>Yes</v>
      </c>
    </row>
    <row r="41" spans="1:11">
      <c r="A41" s="131" t="s">
        <v>763</v>
      </c>
      <c r="B41" s="80" t="s">
        <v>53</v>
      </c>
      <c r="C41" s="30">
        <v>2.3646658468999999</v>
      </c>
      <c r="D41" s="30" t="str">
        <f>IF($B41="N/A","N/A",IF(C41&gt;5,"No",IF(C41&lt;=0,"No","Yes")))</f>
        <v>Yes</v>
      </c>
      <c r="E41" s="30">
        <v>2.4765920326000002</v>
      </c>
      <c r="F41" s="30" t="str">
        <f>IF($B41="N/A","N/A",IF(E41&gt;5,"No",IF(E41&lt;=0,"No","Yes")))</f>
        <v>Yes</v>
      </c>
      <c r="G41" s="30">
        <v>2.7817559107999998</v>
      </c>
      <c r="H41" s="30" t="str">
        <f>IF($B41="N/A","N/A",IF(G41&gt;5,"No",IF(G41&lt;=0,"No","Yes")))</f>
        <v>Yes</v>
      </c>
      <c r="I41" s="32">
        <v>4.7329999999999997</v>
      </c>
      <c r="J41" s="32">
        <v>12.32</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4.4434635384999996</v>
      </c>
      <c r="D43" s="30" t="str">
        <f>IF($B43="N/A","N/A",IF(C43&gt;15,"No",IF(C43&lt;-15,"No","Yes")))</f>
        <v>N/A</v>
      </c>
      <c r="E43" s="134">
        <v>4.3670306445999998</v>
      </c>
      <c r="F43" s="30" t="str">
        <f>IF($B43="N/A","N/A",IF(E43&gt;15,"No",IF(E43&lt;-15,"No","Yes")))</f>
        <v>N/A</v>
      </c>
      <c r="G43" s="134">
        <v>4.3002297409999999</v>
      </c>
      <c r="H43" s="30" t="str">
        <f>IF($B43="N/A","N/A",IF(G43&gt;15,"No",IF(G43&lt;-15,"No","Yes")))</f>
        <v>N/A</v>
      </c>
      <c r="I43" s="32">
        <v>-1.72</v>
      </c>
      <c r="J43" s="32">
        <v>-1.53</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11.477880408000001</v>
      </c>
      <c r="D45" s="30" t="str">
        <f>IF($B45="N/A","N/A",IF(C45&gt;20,"No",IF(C45&lt;1,"No","Yes")))</f>
        <v>Yes</v>
      </c>
      <c r="E45" s="30">
        <v>11.843849956</v>
      </c>
      <c r="F45" s="30" t="str">
        <f>IF($B45="N/A","N/A",IF(E45&gt;20,"No",IF(E45&lt;1,"No","Yes")))</f>
        <v>Yes</v>
      </c>
      <c r="G45" s="30">
        <v>11.313519810000001</v>
      </c>
      <c r="H45" s="30" t="str">
        <f>IF($B45="N/A","N/A",IF(G45&gt;20,"No",IF(G45&lt;1,"No","Yes")))</f>
        <v>Yes</v>
      </c>
      <c r="I45" s="32">
        <v>3.1880000000000002</v>
      </c>
      <c r="J45" s="32">
        <v>-4.4800000000000004</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97.197231833999993</v>
      </c>
      <c r="D47" s="30" t="str">
        <f>IF($B47="N/A","N/A",IF(C47&gt;100,"No",IF(C47&lt;95,"No","Yes")))</f>
        <v>Yes</v>
      </c>
      <c r="E47" s="30">
        <v>97.678394882000006</v>
      </c>
      <c r="F47" s="30" t="str">
        <f>IF($B47="N/A","N/A",IF(E47&gt;100,"No",IF(E47&lt;95,"No","Yes")))</f>
        <v>Yes</v>
      </c>
      <c r="G47" s="30">
        <v>98.199237167000007</v>
      </c>
      <c r="H47" s="30" t="str">
        <f>IF($B47="N/A","N/A",IF(G47&gt;100,"No",IF(G47&lt;95,"No","Yes")))</f>
        <v>Yes</v>
      </c>
      <c r="I47" s="32">
        <v>0.495</v>
      </c>
      <c r="J47" s="32">
        <v>0.53320000000000001</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87.189224741999993</v>
      </c>
      <c r="D49" s="30" t="str">
        <f>IF($B49="N/A","N/A",IF(C49&gt;100,"No",IF(C49&lt;95,"No","Yes")))</f>
        <v>No</v>
      </c>
      <c r="E49" s="30">
        <v>86.938935736999994</v>
      </c>
      <c r="F49" s="30" t="str">
        <f>IF($B49="N/A","N/A",IF(E49&gt;100,"No",IF(E49&lt;95,"No","Yes")))</f>
        <v>No</v>
      </c>
      <c r="G49" s="30">
        <v>87.711296962000006</v>
      </c>
      <c r="H49" s="30" t="str">
        <f>IF($B49="N/A","N/A",IF(G49&gt;100,"No",IF(G49&lt;95,"No","Yes")))</f>
        <v>No</v>
      </c>
      <c r="I49" s="32">
        <v>-0.28699999999999998</v>
      </c>
      <c r="J49" s="32">
        <v>0.88839999999999997</v>
      </c>
      <c r="K49" s="30" t="str">
        <f>IF(J49="Div by 0", "N/A", IF(J49="N/A","N/A", IF(J49&gt;30, "No", IF(J49&lt;-30, "No", "Yes"))))</f>
        <v>Yes</v>
      </c>
    </row>
    <row r="50" spans="1:11">
      <c r="A50" s="131" t="s">
        <v>185</v>
      </c>
      <c r="B50" s="25" t="s">
        <v>55</v>
      </c>
      <c r="C50" s="30">
        <v>17.305144117000001</v>
      </c>
      <c r="D50" s="30" t="str">
        <f>IF($B50="N/A","N/A",IF(C50&gt;30,"No",IF(C50&lt;5,"No","Yes")))</f>
        <v>Yes</v>
      </c>
      <c r="E50" s="30">
        <v>16.182190961</v>
      </c>
      <c r="F50" s="30" t="str">
        <f>IF($B50="N/A","N/A",IF(E50&gt;30,"No",IF(E50&lt;5,"No","Yes")))</f>
        <v>Yes</v>
      </c>
      <c r="G50" s="30">
        <v>15.33781546</v>
      </c>
      <c r="H50" s="30" t="str">
        <f>IF($B50="N/A","N/A",IF(G50&gt;30,"No",IF(G50&lt;5,"No","Yes")))</f>
        <v>Yes</v>
      </c>
      <c r="I50" s="32">
        <v>-6.49</v>
      </c>
      <c r="J50" s="32">
        <v>-5.22</v>
      </c>
      <c r="K50" s="30" t="str">
        <f>IF(J50="Div by 0", "N/A", IF(J50="N/A","N/A", IF(J50&gt;30, "No", IF(J50&lt;-30, "No", "Yes"))))</f>
        <v>Yes</v>
      </c>
    </row>
    <row r="51" spans="1:11">
      <c r="A51" s="131" t="s">
        <v>186</v>
      </c>
      <c r="B51" s="25" t="s">
        <v>9</v>
      </c>
      <c r="C51" s="30">
        <v>50.241068968999997</v>
      </c>
      <c r="D51" s="30" t="str">
        <f>IF($B51="N/A","N/A",IF(C51&gt;75,"No",IF(C51&lt;15,"No","Yes")))</f>
        <v>Yes</v>
      </c>
      <c r="E51" s="30">
        <v>49.166340560999998</v>
      </c>
      <c r="F51" s="30" t="str">
        <f>IF($B51="N/A","N/A",IF(E51&gt;75,"No",IF(E51&lt;15,"No","Yes")))</f>
        <v>Yes</v>
      </c>
      <c r="G51" s="30">
        <v>47.979068689000002</v>
      </c>
      <c r="H51" s="30" t="str">
        <f>IF($B51="N/A","N/A",IF(G51&gt;75,"No",IF(G51&lt;15,"No","Yes")))</f>
        <v>Yes</v>
      </c>
      <c r="I51" s="32">
        <v>-2.14</v>
      </c>
      <c r="J51" s="32">
        <v>-2.41</v>
      </c>
      <c r="K51" s="30" t="str">
        <f>IF(J51="Div by 0", "N/A", IF(J51="N/A","N/A", IF(J51&gt;30, "No", IF(J51&lt;-30, "No", "Yes"))))</f>
        <v>Yes</v>
      </c>
    </row>
    <row r="52" spans="1:11">
      <c r="A52" s="131" t="s">
        <v>187</v>
      </c>
      <c r="B52" s="25" t="s">
        <v>10</v>
      </c>
      <c r="C52" s="30">
        <v>32.453786915000002</v>
      </c>
      <c r="D52" s="30" t="str">
        <f>IF($B52="N/A","N/A",IF(C52&gt;70,"No",IF(C52&lt;25,"No","Yes")))</f>
        <v>Yes</v>
      </c>
      <c r="E52" s="30">
        <v>34.651468477999998</v>
      </c>
      <c r="F52" s="30" t="str">
        <f>IF($B52="N/A","N/A",IF(E52&gt;70,"No",IF(E52&lt;25,"No","Yes")))</f>
        <v>Yes</v>
      </c>
      <c r="G52" s="30">
        <v>36.683115850999997</v>
      </c>
      <c r="H52" s="30" t="str">
        <f>IF($B52="N/A","N/A",IF(G52&gt;70,"No",IF(G52&lt;25,"No","Yes")))</f>
        <v>Yes</v>
      </c>
      <c r="I52" s="32">
        <v>6.7720000000000002</v>
      </c>
      <c r="J52" s="32">
        <v>5.8630000000000004</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99.998570161999993</v>
      </c>
      <c r="D54" s="30" t="str">
        <f>IF($B54="N/A","N/A",IF(C54&gt;100,"No",IF(C54&lt;95,"No","Yes")))</f>
        <v>Yes</v>
      </c>
      <c r="E54" s="30">
        <v>99.999127653000002</v>
      </c>
      <c r="F54" s="30" t="str">
        <f>IF($B54="N/A","N/A",IF(E54&gt;100,"No",IF(E54&lt;95,"No","Yes")))</f>
        <v>Yes</v>
      </c>
      <c r="G54" s="30">
        <v>99.999128522999996</v>
      </c>
      <c r="H54" s="30" t="str">
        <f>IF($B54="N/A","N/A",IF(G54&gt;100,"No",IF(G54&lt;95,"No","Yes")))</f>
        <v>Yes</v>
      </c>
      <c r="I54" s="32">
        <v>5.9999999999999995E-4</v>
      </c>
      <c r="J54" s="32">
        <v>0</v>
      </c>
      <c r="K54" s="30" t="str">
        <f>IF(J54="Div by 0", "N/A", IF(J54="N/A","N/A", IF(J54&gt;30, "No", IF(J54&lt;-30, "No", "Yes"))))</f>
        <v>Yes</v>
      </c>
    </row>
    <row r="55" spans="1:11">
      <c r="A55" s="131" t="s">
        <v>636</v>
      </c>
      <c r="B55" s="25" t="s">
        <v>64</v>
      </c>
      <c r="C55" s="30">
        <v>2.5651291143999999</v>
      </c>
      <c r="D55" s="30" t="str">
        <f>IF($B55="N/A","N/A",IF(C55&gt;5,"No",IF(C55&lt;1,"No","Yes")))</f>
        <v>Yes</v>
      </c>
      <c r="E55" s="30">
        <v>2.7028205874000002</v>
      </c>
      <c r="F55" s="30" t="str">
        <f>IF($B55="N/A","N/A",IF(E55&gt;5,"No",IF(E55&lt;1,"No","Yes")))</f>
        <v>Yes</v>
      </c>
      <c r="G55" s="30">
        <v>2.9322310111999998</v>
      </c>
      <c r="H55" s="30" t="str">
        <f>IF($B55="N/A","N/A",IF(G55&gt;5,"No",IF(G55&lt;1,"No","Yes")))</f>
        <v>Yes</v>
      </c>
      <c r="I55" s="32">
        <v>5.3680000000000003</v>
      </c>
      <c r="J55" s="32">
        <v>8.4879999999999995</v>
      </c>
      <c r="K55" s="30" t="str">
        <f>IF(J55="Div by 0", "N/A", IF(J55="N/A","N/A", IF(J55&gt;30, "No", IF(J55&lt;-30, "No", "Yes"))))</f>
        <v>Yes</v>
      </c>
    </row>
    <row r="56" spans="1:11">
      <c r="A56" s="131" t="s">
        <v>638</v>
      </c>
      <c r="B56" s="25" t="s">
        <v>65</v>
      </c>
      <c r="C56" s="30">
        <v>92.495353026999993</v>
      </c>
      <c r="D56" s="30" t="str">
        <f>IF($B56="N/A","N/A",IF(C56&gt;98,"No",IF(C56&lt;8,"No","Yes")))</f>
        <v>Yes</v>
      </c>
      <c r="E56" s="30">
        <v>92.162256470000003</v>
      </c>
      <c r="F56" s="30" t="str">
        <f>IF($B56="N/A","N/A",IF(E56&gt;98,"No",IF(E56&lt;8,"No","Yes")))</f>
        <v>Yes</v>
      </c>
      <c r="G56" s="30">
        <v>92.528824115999996</v>
      </c>
      <c r="H56" s="30" t="str">
        <f>IF($B56="N/A","N/A",IF(G56&gt;98,"No",IF(G56&lt;8,"No","Yes")))</f>
        <v>Yes</v>
      </c>
      <c r="I56" s="32">
        <v>-0.36</v>
      </c>
      <c r="J56" s="32">
        <v>0.3977</v>
      </c>
      <c r="K56" s="30" t="str">
        <f>IF(J56="Div by 0", "N/A", IF(J56="N/A","N/A", IF(J56&gt;30, "No", IF(J56&lt;-30, "No", "Yes"))))</f>
        <v>Yes</v>
      </c>
    </row>
    <row r="57" spans="1:11">
      <c r="A57" s="131" t="s">
        <v>639</v>
      </c>
      <c r="B57" s="80" t="s">
        <v>53</v>
      </c>
      <c r="C57" s="30">
        <v>0.71692070119999995</v>
      </c>
      <c r="D57" s="30" t="str">
        <f>IF($B57="N/A","N/A",IF(C57&gt;5,"No",IF(C57&lt;=0,"No","Yes")))</f>
        <v>Yes</v>
      </c>
      <c r="E57" s="30">
        <v>0.71387031109999999</v>
      </c>
      <c r="F57" s="30" t="str">
        <f>IF($B57="N/A","N/A",IF(E57&gt;5,"No",IF(E57&lt;=0,"No","Yes")))</f>
        <v>Yes</v>
      </c>
      <c r="G57" s="30">
        <v>0.58011346640000006</v>
      </c>
      <c r="H57" s="30" t="str">
        <f>IF($B57="N/A","N/A",IF(G57&gt;5,"No",IF(G57&lt;=0,"No","Yes")))</f>
        <v>Yes</v>
      </c>
      <c r="I57" s="32">
        <v>-0.42499999999999999</v>
      </c>
      <c r="J57" s="32">
        <v>-18.7</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11563</v>
      </c>
      <c r="D59" s="30" t="str">
        <f>IF($B59="N/A","N/A",IF(C59&gt;15,"No",IF(C59&lt;-15,"No","Yes")))</f>
        <v>N/A</v>
      </c>
      <c r="E59" s="26">
        <v>16522</v>
      </c>
      <c r="F59" s="30" t="str">
        <f>IF($B59="N/A","N/A",IF(E59&gt;15,"No",IF(E59&lt;-15,"No","Yes")))</f>
        <v>N/A</v>
      </c>
      <c r="G59" s="26">
        <v>22247</v>
      </c>
      <c r="H59" s="30" t="str">
        <f>IF($B59="N/A","N/A",IF(G59&gt;15,"No",IF(G59&lt;-15,"No","Yes")))</f>
        <v>N/A</v>
      </c>
      <c r="I59" s="32">
        <v>42.89</v>
      </c>
      <c r="J59" s="32">
        <v>34.65</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332.84173657000002</v>
      </c>
      <c r="D62" s="30" t="str">
        <f>IF($B62="N/A","N/A",IF(C62&gt;15,"No",IF(C62&lt;-15,"No","Yes")))</f>
        <v>N/A</v>
      </c>
      <c r="E62" s="78">
        <v>297.18823386999998</v>
      </c>
      <c r="F62" s="30" t="str">
        <f>IF($B62="N/A","N/A",IF(E62&gt;15,"No",IF(E62&lt;-15,"No","Yes")))</f>
        <v>N/A</v>
      </c>
      <c r="G62" s="78">
        <v>255.32269518999999</v>
      </c>
      <c r="H62" s="30" t="str">
        <f>IF($B62="N/A","N/A",IF(G62&gt;15,"No",IF(G62&lt;-15,"No","Yes")))</f>
        <v>N/A</v>
      </c>
      <c r="I62" s="32">
        <v>-10.7</v>
      </c>
      <c r="J62" s="32">
        <v>-14.1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0</v>
      </c>
      <c r="D64" s="30" t="str">
        <f>IF($B64="N/A","N/A",IF(C64&gt;99,"No",IF(C64&lt;75,"No","Yes")))</f>
        <v>No</v>
      </c>
      <c r="E64" s="32">
        <v>0</v>
      </c>
      <c r="F64" s="30" t="str">
        <f>IF($B64="N/A","N/A",IF(E64&gt;99,"No",IF(E64&lt;75,"No","Yes")))</f>
        <v>No</v>
      </c>
      <c r="G64" s="32">
        <v>0</v>
      </c>
      <c r="H64" s="30" t="str">
        <f>IF($B64="N/A","N/A",IF(G64&gt;99,"No",IF(G64&lt;75,"No","Yes")))</f>
        <v>No</v>
      </c>
      <c r="I64" s="32" t="s">
        <v>1207</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99.809737956999996</v>
      </c>
      <c r="D66" s="30" t="str">
        <f>IF($B66="N/A","N/A",IF(C66&gt;10,"No",IF(C66&lt;=0,"No","Yes")))</f>
        <v>No</v>
      </c>
      <c r="E66" s="30">
        <v>99.588427550999995</v>
      </c>
      <c r="F66" s="30" t="str">
        <f>IF($B66="N/A","N/A",IF(E66&gt;10,"No",IF(E66&lt;=0,"No","Yes")))</f>
        <v>No</v>
      </c>
      <c r="G66" s="30">
        <v>99.838180429000005</v>
      </c>
      <c r="H66" s="30" t="str">
        <f>IF($B66="N/A","N/A",IF(G66&gt;10,"No",IF(G66&lt;=0,"No","Yes")))</f>
        <v>No</v>
      </c>
      <c r="I66" s="32">
        <v>-0.222</v>
      </c>
      <c r="J66" s="32">
        <v>0.25080000000000002</v>
      </c>
      <c r="K66" s="30" t="str">
        <f>IF(J66="Div by 0", "N/A", IF(J66="N/A","N/A", IF(J66&gt;30, "No", IF(J66&lt;-30, "No", "Yes"))))</f>
        <v>Yes</v>
      </c>
    </row>
    <row r="67" spans="1:11">
      <c r="A67" s="131" t="s">
        <v>763</v>
      </c>
      <c r="B67" s="80" t="s">
        <v>53</v>
      </c>
      <c r="C67" s="30">
        <v>0.19026204269999999</v>
      </c>
      <c r="D67" s="30" t="str">
        <f>IF($B67="N/A","N/A",IF(C67&gt;5,"No",IF(C67&lt;=0,"No","Yes")))</f>
        <v>Yes</v>
      </c>
      <c r="E67" s="30">
        <v>0.4115724489</v>
      </c>
      <c r="F67" s="30" t="str">
        <f>IF($B67="N/A","N/A",IF(E67&gt;5,"No",IF(E67&lt;=0,"No","Yes")))</f>
        <v>Yes</v>
      </c>
      <c r="G67" s="30">
        <v>0.16181957120000001</v>
      </c>
      <c r="H67" s="30" t="str">
        <f>IF($B67="N/A","N/A",IF(G67&gt;5,"No",IF(G67&lt;=0,"No","Yes")))</f>
        <v>Yes</v>
      </c>
      <c r="I67" s="32">
        <v>116.3</v>
      </c>
      <c r="J67" s="32">
        <v>-60.7</v>
      </c>
      <c r="K67" s="30" t="str">
        <f>IF(J67="Div by 0", "N/A", IF(J67="N/A","N/A", IF(J67&gt;30, "No", IF(J67&lt;-30, "No", "Yes"))))</f>
        <v>No</v>
      </c>
    </row>
    <row r="68" spans="1:11">
      <c r="A68" s="192" t="s">
        <v>862</v>
      </c>
      <c r="B68" s="175"/>
      <c r="C68" s="175"/>
      <c r="D68" s="175"/>
      <c r="E68" s="175"/>
      <c r="F68" s="175"/>
      <c r="G68" s="175"/>
      <c r="H68" s="175"/>
      <c r="I68" s="175"/>
      <c r="J68" s="175"/>
      <c r="K68" s="176"/>
    </row>
    <row r="69" spans="1:11">
      <c r="A69" s="131" t="s">
        <v>863</v>
      </c>
      <c r="B69" s="25" t="s">
        <v>52</v>
      </c>
      <c r="C69" s="30">
        <v>99.974055175999993</v>
      </c>
      <c r="D69" s="30" t="str">
        <f>IF($B69="N/A","N/A",IF(C69&gt;100,"No",IF(C69&lt;95,"No","Yes")))</f>
        <v>Yes</v>
      </c>
      <c r="E69" s="30">
        <v>99.981842392000004</v>
      </c>
      <c r="F69" s="30" t="str">
        <f>IF($B69="N/A","N/A",IF(E69&gt;100,"No",IF(E69&lt;95,"No","Yes")))</f>
        <v>Yes</v>
      </c>
      <c r="G69" s="30">
        <v>99.982020047999995</v>
      </c>
      <c r="H69" s="30" t="str">
        <f>IF($B69="N/A","N/A",IF(G69&gt;100,"No",IF(G69&lt;95,"No","Yes")))</f>
        <v>Yes</v>
      </c>
      <c r="I69" s="32">
        <v>7.7999999999999996E-3</v>
      </c>
      <c r="J69" s="32">
        <v>2.0000000000000001E-4</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99.995505011999995</v>
      </c>
      <c r="H71" s="30" t="str">
        <f>IF($B71="N/A","N/A",IF(G71&gt;100,"No",IF(G71&lt;95,"No","Yes")))</f>
        <v>Yes</v>
      </c>
      <c r="I71" s="32">
        <v>0</v>
      </c>
      <c r="J71" s="32">
        <v>-4.0000000000000001E-3</v>
      </c>
      <c r="K71" s="30" t="str">
        <f>IF(J71="Div by 0", "N/A", IF(J71="N/A","N/A", IF(J71&gt;30, "No", IF(J71&lt;-30, "No", "Yes"))))</f>
        <v>Yes</v>
      </c>
    </row>
    <row r="72" spans="1:11">
      <c r="A72" s="131" t="s">
        <v>185</v>
      </c>
      <c r="B72" s="25" t="s">
        <v>55</v>
      </c>
      <c r="C72" s="30">
        <v>8.3023436824000001</v>
      </c>
      <c r="D72" s="30" t="str">
        <f>IF($B72="N/A","N/A",IF(C72&gt;30,"No",IF(C72&lt;5,"No","Yes")))</f>
        <v>Yes</v>
      </c>
      <c r="E72" s="30">
        <v>10.749303958</v>
      </c>
      <c r="F72" s="30" t="str">
        <f>IF($B72="N/A","N/A",IF(E72&gt;30,"No",IF(E72&lt;5,"No","Yes")))</f>
        <v>Yes</v>
      </c>
      <c r="G72" s="30">
        <v>13.323743594</v>
      </c>
      <c r="H72" s="30" t="str">
        <f>IF($B72="N/A","N/A",IF(G72&gt;30,"No",IF(G72&lt;5,"No","Yes")))</f>
        <v>Yes</v>
      </c>
      <c r="I72" s="32">
        <v>29.47</v>
      </c>
      <c r="J72" s="32">
        <v>23.95</v>
      </c>
      <c r="K72" s="30" t="str">
        <f>IF(J72="Div by 0", "N/A", IF(J72="N/A","N/A", IF(J72&gt;30, "No", IF(J72&lt;-30, "No", "Yes"))))</f>
        <v>Yes</v>
      </c>
    </row>
    <row r="73" spans="1:11">
      <c r="A73" s="131" t="s">
        <v>186</v>
      </c>
      <c r="B73" s="25" t="s">
        <v>9</v>
      </c>
      <c r="C73" s="30">
        <v>13.491308483999999</v>
      </c>
      <c r="D73" s="30" t="str">
        <f>IF($B73="N/A","N/A",IF(C73&gt;75,"No",IF(C73&lt;15,"No","Yes")))</f>
        <v>No</v>
      </c>
      <c r="E73" s="30">
        <v>6.6941048298999997</v>
      </c>
      <c r="F73" s="30" t="str">
        <f>IF($B73="N/A","N/A",IF(E73&gt;75,"No",IF(E73&lt;15,"No","Yes")))</f>
        <v>No</v>
      </c>
      <c r="G73" s="30">
        <v>8.2306931582999994</v>
      </c>
      <c r="H73" s="30" t="str">
        <f>IF($B73="N/A","N/A",IF(G73&gt;75,"No",IF(G73&lt;15,"No","Yes")))</f>
        <v>No</v>
      </c>
      <c r="I73" s="32">
        <v>-50.4</v>
      </c>
      <c r="J73" s="32">
        <v>22.95</v>
      </c>
      <c r="K73" s="30" t="str">
        <f>IF(J73="Div by 0", "N/A", IF(J73="N/A","N/A", IF(J73&gt;30, "No", IF(J73&lt;-30, "No", "Yes"))))</f>
        <v>Yes</v>
      </c>
    </row>
    <row r="74" spans="1:11">
      <c r="A74" s="131" t="s">
        <v>187</v>
      </c>
      <c r="B74" s="25" t="s">
        <v>10</v>
      </c>
      <c r="C74" s="30">
        <v>78.206347833999999</v>
      </c>
      <c r="D74" s="30" t="str">
        <f>IF($B74="N/A","N/A",IF(C74&gt;70,"No",IF(C74&lt;25,"No","Yes")))</f>
        <v>No</v>
      </c>
      <c r="E74" s="30">
        <v>82.556591212000001</v>
      </c>
      <c r="F74" s="30" t="str">
        <f>IF($B74="N/A","N/A",IF(E74&gt;70,"No",IF(E74&lt;25,"No","Yes")))</f>
        <v>No</v>
      </c>
      <c r="G74" s="30">
        <v>78.445563246999995</v>
      </c>
      <c r="H74" s="30" t="str">
        <f>IF($B74="N/A","N/A",IF(G74&gt;70,"No",IF(G74&lt;25,"No","Yes")))</f>
        <v>No</v>
      </c>
      <c r="I74" s="32">
        <v>5.5629999999999997</v>
      </c>
      <c r="J74" s="32">
        <v>-4.9800000000000004</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99.852979331</v>
      </c>
      <c r="D76" s="30" t="str">
        <f>IF($B76="N/A","N/A",IF(C76&gt;100,"No",IF(C76&lt;95,"No","Yes")))</f>
        <v>Yes</v>
      </c>
      <c r="E76" s="30">
        <v>99.866844208000003</v>
      </c>
      <c r="F76" s="30" t="str">
        <f>IF($B76="N/A","N/A",IF(E76&gt;100,"No",IF(E76&lt;95,"No","Yes")))</f>
        <v>Yes</v>
      </c>
      <c r="G76" s="30">
        <v>99.644895941000001</v>
      </c>
      <c r="H76" s="30" t="str">
        <f>IF($B76="N/A","N/A",IF(G76&gt;100,"No",IF(G76&lt;95,"No","Yes")))</f>
        <v>Yes</v>
      </c>
      <c r="I76" s="32">
        <v>1.3899999999999999E-2</v>
      </c>
      <c r="J76" s="32">
        <v>-0.222</v>
      </c>
      <c r="K76" s="30" t="str">
        <f>IF(J76="Div by 0", "N/A", IF(J76="N/A","N/A", IF(J76&gt;30, "No", IF(J76&lt;-30, "No", "Yes"))))</f>
        <v>Yes</v>
      </c>
    </row>
    <row r="77" spans="1:11">
      <c r="A77" s="131" t="s">
        <v>636</v>
      </c>
      <c r="B77" s="25" t="s">
        <v>64</v>
      </c>
      <c r="C77" s="30">
        <v>39.237222174000003</v>
      </c>
      <c r="D77" s="30" t="str">
        <f>IF($B77="N/A","N/A",IF(C77&gt;5,"No",IF(C77&lt;1,"No","Yes")))</f>
        <v>No</v>
      </c>
      <c r="E77" s="30">
        <v>20.911511922999999</v>
      </c>
      <c r="F77" s="30" t="str">
        <f>IF($B77="N/A","N/A",IF(E77&gt;5,"No",IF(E77&lt;1,"No","Yes")))</f>
        <v>No</v>
      </c>
      <c r="G77" s="30">
        <v>20.344316087999999</v>
      </c>
      <c r="H77" s="30" t="str">
        <f>IF($B77="N/A","N/A",IF(G77&gt;5,"No",IF(G77&lt;1,"No","Yes")))</f>
        <v>No</v>
      </c>
      <c r="I77" s="32">
        <v>-46.7</v>
      </c>
      <c r="J77" s="32">
        <v>-2.71</v>
      </c>
      <c r="K77" s="30" t="str">
        <f>IF(J77="Div by 0", "N/A", IF(J77="N/A","N/A", IF(J77&gt;30, "No", IF(J77&lt;-30, "No", "Yes"))))</f>
        <v>Yes</v>
      </c>
    </row>
    <row r="78" spans="1:11">
      <c r="A78" s="131" t="s">
        <v>638</v>
      </c>
      <c r="B78" s="25" t="s">
        <v>65</v>
      </c>
      <c r="C78" s="30">
        <v>55.582461299000002</v>
      </c>
      <c r="D78" s="30" t="str">
        <f>IF($B78="N/A","N/A",IF(C78&gt;98,"No",IF(C78&lt;8,"No","Yes")))</f>
        <v>Yes</v>
      </c>
      <c r="E78" s="30">
        <v>75.251180245</v>
      </c>
      <c r="F78" s="30" t="str">
        <f>IF($B78="N/A","N/A",IF(E78&gt;98,"No",IF(E78&lt;8,"No","Yes")))</f>
        <v>Yes</v>
      </c>
      <c r="G78" s="30">
        <v>76.199038072999997</v>
      </c>
      <c r="H78" s="30" t="str">
        <f>IF($B78="N/A","N/A",IF(G78&gt;98,"No",IF(G78&lt;8,"No","Yes")))</f>
        <v>Yes</v>
      </c>
      <c r="I78" s="32">
        <v>35.39</v>
      </c>
      <c r="J78" s="32">
        <v>1.26</v>
      </c>
      <c r="K78" s="30" t="str">
        <f>IF(J78="Div by 0", "N/A", IF(J78="N/A","N/A", IF(J78&gt;30, "No", IF(J78&lt;-30, "No", "Yes"))))</f>
        <v>Yes</v>
      </c>
    </row>
    <row r="79" spans="1:11">
      <c r="A79" s="131" t="s">
        <v>639</v>
      </c>
      <c r="B79" s="80" t="s">
        <v>53</v>
      </c>
      <c r="C79" s="30">
        <v>8.6482746700000002E-2</v>
      </c>
      <c r="D79" s="30" t="str">
        <f>IF($B79="N/A","N/A",IF(C79&gt;5,"No",IF(C79&lt;=0,"No","Yes")))</f>
        <v>Yes</v>
      </c>
      <c r="E79" s="30">
        <v>1.8157607999999999E-2</v>
      </c>
      <c r="F79" s="30" t="str">
        <f>IF($B79="N/A","N/A",IF(E79&gt;5,"No",IF(E79&lt;=0,"No","Yes")))</f>
        <v>Yes</v>
      </c>
      <c r="G79" s="30">
        <v>3.1464916599999997E-2</v>
      </c>
      <c r="H79" s="30" t="str">
        <f>IF($B79="N/A","N/A",IF(G79&gt;5,"No",IF(G79&lt;=0,"No","Yes")))</f>
        <v>Yes</v>
      </c>
      <c r="I79" s="32">
        <v>-79</v>
      </c>
      <c r="J79" s="32">
        <v>73.290000000000006</v>
      </c>
      <c r="K79" s="30" t="str">
        <f>IF(J79="Div by 0", "N/A", IF(J79="N/A","N/A", IF(J79&gt;30, "No", IF(J79&lt;-30, "No", "Yes"))))</f>
        <v>No</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3"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32873083</v>
      </c>
      <c r="D7" s="154" t="str">
        <f>IF($B7="N/A","N/A",IF(C7&gt;15,"No",IF(C7&lt;-15,"No","Yes")))</f>
        <v>N/A</v>
      </c>
      <c r="E7" s="150">
        <v>39875988</v>
      </c>
      <c r="F7" s="154" t="str">
        <f>IF($B7="N/A","N/A",IF(E7&gt;15,"No",IF(E7&lt;-15,"No","Yes")))</f>
        <v>N/A</v>
      </c>
      <c r="G7" s="150">
        <v>44128759</v>
      </c>
      <c r="H7" s="154" t="str">
        <f>IF($B7="N/A","N/A",IF(G7&gt;15,"No",IF(G7&lt;-15,"No","Yes")))</f>
        <v>N/A</v>
      </c>
      <c r="I7" s="155">
        <v>21.3</v>
      </c>
      <c r="J7" s="155">
        <v>10.66</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22.821212114000001</v>
      </c>
      <c r="D10" s="30" t="str">
        <f>IF($B10="N/A","N/A",IF(C10&gt;15,"No",IF(C10&lt;-15,"No","Yes")))</f>
        <v>N/A</v>
      </c>
      <c r="E10" s="30">
        <v>20.156418444</v>
      </c>
      <c r="F10" s="30" t="str">
        <f>IF($B10="N/A","N/A",IF(E10&gt;15,"No",IF(E10&lt;-15,"No","Yes")))</f>
        <v>N/A</v>
      </c>
      <c r="G10" s="30">
        <v>19.224229714</v>
      </c>
      <c r="H10" s="30" t="str">
        <f>IF($B10="N/A","N/A",IF(G10&gt;15,"No",IF(G10&lt;-15,"No","Yes")))</f>
        <v>N/A</v>
      </c>
      <c r="I10" s="32">
        <v>-11.7</v>
      </c>
      <c r="J10" s="32">
        <v>-4.62</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96.411295781000007</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0</v>
      </c>
      <c r="H14" s="30" t="str">
        <f>IF($B14="N/A","N/A",IF(G14&gt;100,"No",IF(G14&lt;95,"No","Yes")))</f>
        <v>No</v>
      </c>
      <c r="I14" s="116" t="s">
        <v>49</v>
      </c>
      <c r="J14" s="116" t="s">
        <v>49</v>
      </c>
      <c r="K14" s="30" t="str">
        <f t="shared" si="0"/>
        <v>N/A</v>
      </c>
    </row>
    <row r="15" spans="1:12">
      <c r="A15" s="117" t="s">
        <v>1091</v>
      </c>
      <c r="B15" s="25" t="s">
        <v>49</v>
      </c>
      <c r="C15" s="112">
        <v>25371047</v>
      </c>
      <c r="D15" s="30" t="str">
        <f>IF($B15="N/A","N/A",IF(C15&gt;15,"No",IF(C15&lt;-15,"No","Yes")))</f>
        <v>N/A</v>
      </c>
      <c r="E15" s="26">
        <v>31838417</v>
      </c>
      <c r="F15" s="30" t="str">
        <f>IF($B15="N/A","N/A",IF(E15&gt;15,"No",IF(E15&lt;-15,"No","Yes")))</f>
        <v>N/A</v>
      </c>
      <c r="G15" s="26">
        <v>35645345</v>
      </c>
      <c r="H15" s="30" t="str">
        <f>IF($B15="N/A","N/A",IF(G15&gt;15,"No",IF(G15&lt;-15,"No","Yes")))</f>
        <v>N/A</v>
      </c>
      <c r="I15" s="32">
        <v>25.49</v>
      </c>
      <c r="J15" s="32">
        <v>11.96</v>
      </c>
      <c r="K15" s="30" t="str">
        <f t="shared" si="0"/>
        <v>Yes</v>
      </c>
    </row>
    <row r="16" spans="1:12">
      <c r="A16" s="113" t="s">
        <v>633</v>
      </c>
      <c r="B16" s="25" t="s">
        <v>51</v>
      </c>
      <c r="C16" s="114">
        <v>8.7440183291999993</v>
      </c>
      <c r="D16" s="30" t="str">
        <f>IF($B16="N/A","N/A",IF(C16&gt;20,"No",IF(C16&lt;5,"No","Yes")))</f>
        <v>Yes</v>
      </c>
      <c r="E16" s="30">
        <v>11.606886737</v>
      </c>
      <c r="F16" s="30" t="str">
        <f>IF($B16="N/A","N/A",IF(E16&gt;20,"No",IF(E16&lt;5,"No","Yes")))</f>
        <v>Yes</v>
      </c>
      <c r="G16" s="30">
        <v>9.4386461963000006</v>
      </c>
      <c r="H16" s="30" t="str">
        <f>IF($B16="N/A","N/A",IF(G16&gt;20,"No",IF(G16&lt;5,"No","Yes")))</f>
        <v>Yes</v>
      </c>
      <c r="I16" s="32">
        <v>32.74</v>
      </c>
      <c r="J16" s="32">
        <v>-18.7</v>
      </c>
      <c r="K16" s="30" t="str">
        <f t="shared" si="0"/>
        <v>Yes</v>
      </c>
    </row>
    <row r="17" spans="1:11">
      <c r="A17" s="113" t="s">
        <v>634</v>
      </c>
      <c r="B17" s="25" t="s">
        <v>165</v>
      </c>
      <c r="C17" s="114">
        <v>9.9211987585999992</v>
      </c>
      <c r="D17" s="30" t="str">
        <f>IF($B17="N/A","N/A",IF(C17&gt;1,"Yes","No"))</f>
        <v>Yes</v>
      </c>
      <c r="E17" s="30">
        <v>8.3506601474999993</v>
      </c>
      <c r="F17" s="30" t="str">
        <f>IF($B17="N/A","N/A",IF(E17&gt;1,"Yes","No"))</f>
        <v>Yes</v>
      </c>
      <c r="G17" s="30">
        <v>8.2621559702000003</v>
      </c>
      <c r="H17" s="30" t="str">
        <f>IF($B17="N/A","N/A",IF(G17&gt;1,"Yes","No"))</f>
        <v>Yes</v>
      </c>
      <c r="I17" s="32">
        <v>-15.8</v>
      </c>
      <c r="J17" s="32">
        <v>-1.06</v>
      </c>
      <c r="K17" s="30" t="str">
        <f t="shared" si="0"/>
        <v>Yes</v>
      </c>
    </row>
    <row r="18" spans="1:11">
      <c r="A18" s="113" t="s">
        <v>635</v>
      </c>
      <c r="B18" s="25" t="s">
        <v>49</v>
      </c>
      <c r="C18" s="118">
        <v>76.883221327000001</v>
      </c>
      <c r="D18" s="30" t="str">
        <f>IF($B18="N/A","N/A",IF(C18&gt;15,"No",IF(C18&lt;-15,"No","Yes")))</f>
        <v>N/A</v>
      </c>
      <c r="E18" s="78">
        <v>55.372845484000003</v>
      </c>
      <c r="F18" s="30" t="str">
        <f>IF($B18="N/A","N/A",IF(E18&gt;15,"No",IF(E18&lt;-15,"No","Yes")))</f>
        <v>N/A</v>
      </c>
      <c r="G18" s="78">
        <v>64.052908348000003</v>
      </c>
      <c r="H18" s="30" t="str">
        <f>IF($B18="N/A","N/A",IF(G18&gt;15,"No",IF(G18&lt;-15,"No","Yes")))</f>
        <v>N/A</v>
      </c>
      <c r="I18" s="32">
        <v>-28</v>
      </c>
      <c r="J18" s="32">
        <v>15.68</v>
      </c>
      <c r="K18" s="30" t="str">
        <f t="shared" si="0"/>
        <v>Yes</v>
      </c>
    </row>
    <row r="19" spans="1:11">
      <c r="A19" s="111" t="s">
        <v>198</v>
      </c>
      <c r="B19" s="25" t="s">
        <v>49</v>
      </c>
      <c r="C19" s="119">
        <v>1.4297410000000001E-4</v>
      </c>
      <c r="D19" s="30" t="str">
        <f>IF($B19="N/A","N/A",IF(C19&gt;15,"No",IF(C19&lt;-15,"No","Yes")))</f>
        <v>N/A</v>
      </c>
      <c r="E19" s="120">
        <v>1.6651624999999999E-3</v>
      </c>
      <c r="F19" s="30" t="str">
        <f>IF($B19="N/A","N/A",IF(E19&gt;15,"No",IF(E19&lt;-15,"No","Yes")))</f>
        <v>N/A</v>
      </c>
      <c r="G19" s="120">
        <v>3.2813069000000002E-3</v>
      </c>
      <c r="H19" s="30" t="str">
        <f>IF($B19="N/A","N/A",IF(G19&gt;15,"No",IF(G19&lt;-15,"No","Yes")))</f>
        <v>N/A</v>
      </c>
      <c r="I19" s="32">
        <v>1065</v>
      </c>
      <c r="J19" s="32">
        <v>97.06</v>
      </c>
      <c r="K19" s="30" t="str">
        <f t="shared" si="0"/>
        <v>No</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22.821069139999999</v>
      </c>
      <c r="D21" s="30" t="str">
        <f>IF($B21="N/A","N/A",IF(C21&gt;15,"No",IF(C21&lt;-15,"No","Yes")))</f>
        <v>N/A</v>
      </c>
      <c r="E21" s="120">
        <v>20.154753282000001</v>
      </c>
      <c r="F21" s="30" t="str">
        <f>IF($B21="N/A","N/A",IF(E21&gt;15,"No",IF(E21&lt;-15,"No","Yes")))</f>
        <v>N/A</v>
      </c>
      <c r="G21" s="120">
        <v>19.220948407000002</v>
      </c>
      <c r="H21" s="30" t="str">
        <f>IF($B21="N/A","N/A",IF(G21&gt;15,"No",IF(G21&lt;-15,"No","Yes")))</f>
        <v>N/A</v>
      </c>
      <c r="I21" s="32">
        <v>-11.7</v>
      </c>
      <c r="J21" s="32">
        <v>-4.63</v>
      </c>
      <c r="K21" s="30" t="str">
        <f t="shared" si="0"/>
        <v>Yes</v>
      </c>
    </row>
    <row r="22" spans="1:11">
      <c r="A22" s="111" t="s">
        <v>201</v>
      </c>
      <c r="B22" s="25" t="s">
        <v>132</v>
      </c>
      <c r="C22" s="118">
        <v>3601.5319149000002</v>
      </c>
      <c r="D22" s="30" t="str">
        <f>IF($B22="N/A","N/A",IF(C22&gt;300,"No",IF(C22&lt;75,"No","Yes")))</f>
        <v>No</v>
      </c>
      <c r="E22" s="78">
        <v>3426.0572289000002</v>
      </c>
      <c r="F22" s="30" t="str">
        <f>IF($B22="N/A","N/A",IF(E22&gt;300,"No",IF(E22&lt;75,"No","Yes")))</f>
        <v>No</v>
      </c>
      <c r="G22" s="78">
        <v>3367.8653315000001</v>
      </c>
      <c r="H22" s="30" t="str">
        <f>IF($B22="N/A","N/A",IF(G22&gt;300,"No",IF(G22&lt;75,"No","Yes")))</f>
        <v>No</v>
      </c>
      <c r="I22" s="32">
        <v>-4.87</v>
      </c>
      <c r="J22" s="32">
        <v>-1.7</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2.9994504123999999</v>
      </c>
      <c r="D24" s="30" t="str">
        <f>IF($B24="N/A","N/A",IF(C24&gt;5,"No",IF(C24&lt;3,"No","Yes")))</f>
        <v>No</v>
      </c>
      <c r="E24" s="78">
        <v>2.9999953962000001</v>
      </c>
      <c r="F24" s="30" t="str">
        <f>IF($B24="N/A","N/A",IF(E24&gt;5,"No",IF(E24&lt;3,"No","Yes")))</f>
        <v>No</v>
      </c>
      <c r="G24" s="78">
        <v>3.0014200717000001</v>
      </c>
      <c r="H24" s="30" t="str">
        <f>IF($B24="N/A","N/A",IF(G24&gt;5,"No",IF(G24&lt;3,"No","Yes")))</f>
        <v>Yes</v>
      </c>
      <c r="I24" s="32">
        <v>1.8200000000000001E-2</v>
      </c>
      <c r="J24" s="32">
        <v>4.7500000000000001E-2</v>
      </c>
      <c r="K24" s="30" t="str">
        <f t="shared" si="0"/>
        <v>Yes</v>
      </c>
    </row>
    <row r="25" spans="1:11" ht="12.75" customHeight="1">
      <c r="A25" s="51" t="s">
        <v>770</v>
      </c>
      <c r="B25" s="25" t="s">
        <v>49</v>
      </c>
      <c r="C25" s="112">
        <v>20530</v>
      </c>
      <c r="D25" s="25" t="s">
        <v>49</v>
      </c>
      <c r="E25" s="26">
        <v>148812</v>
      </c>
      <c r="F25" s="25" t="s">
        <v>49</v>
      </c>
      <c r="G25" s="26">
        <v>105424</v>
      </c>
      <c r="H25" s="30" t="str">
        <f>IF($B25="N/A","N/A",IF(G25&gt;15,"No",IF(G25&lt;-15,"No","Yes")))</f>
        <v>N/A</v>
      </c>
      <c r="I25" s="25" t="s">
        <v>1210</v>
      </c>
      <c r="J25" s="32">
        <v>-29.2</v>
      </c>
      <c r="K25" s="30" t="str">
        <f t="shared" si="0"/>
        <v>Yes</v>
      </c>
    </row>
    <row r="26" spans="1:11" ht="25.5">
      <c r="A26" s="51" t="s">
        <v>771</v>
      </c>
      <c r="B26" s="25" t="s">
        <v>49</v>
      </c>
      <c r="C26" s="78">
        <v>20.963175840000002</v>
      </c>
      <c r="D26" s="25" t="s">
        <v>49</v>
      </c>
      <c r="E26" s="78">
        <v>68.314598285000002</v>
      </c>
      <c r="F26" s="25" t="s">
        <v>49</v>
      </c>
      <c r="G26" s="78">
        <v>82.273931931999996</v>
      </c>
      <c r="H26" s="25" t="s">
        <v>49</v>
      </c>
      <c r="I26" s="32">
        <v>225.9</v>
      </c>
      <c r="J26" s="32">
        <v>20.43</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1448</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0</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100</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8481966</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1207</v>
      </c>
      <c r="J48" s="32" t="s">
        <v>1207</v>
      </c>
      <c r="K48" s="30" t="str">
        <f t="shared" si="0"/>
        <v>N/A</v>
      </c>
    </row>
    <row r="49" spans="1:11">
      <c r="A49" s="51" t="s">
        <v>866</v>
      </c>
      <c r="B49" s="25" t="s">
        <v>49</v>
      </c>
      <c r="C49" s="116" t="s">
        <v>1207</v>
      </c>
      <c r="D49" s="30" t="str">
        <f t="shared" ref="D49:D50" si="25">IF($B49="N/A","N/A",IF(C49&gt;15,"No",IF(C49&lt;-15,"No","Yes")))</f>
        <v>N/A</v>
      </c>
      <c r="E49" s="32" t="s">
        <v>1207</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t="s">
        <v>1207</v>
      </c>
      <c r="D50" s="30" t="str">
        <f t="shared" si="25"/>
        <v>N/A</v>
      </c>
      <c r="E50" s="32" t="s">
        <v>1207</v>
      </c>
      <c r="F50" s="30" t="str">
        <f t="shared" si="26"/>
        <v>N/A</v>
      </c>
      <c r="G50" s="32" t="s">
        <v>1207</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23152598</v>
      </c>
      <c r="D52" s="30" t="str">
        <f>IF($B52="N/A","N/A",IF(C52&gt;15,"No",IF(C52&lt;-15,"No","Yes")))</f>
        <v>N/A</v>
      </c>
      <c r="E52" s="26">
        <v>28142968</v>
      </c>
      <c r="F52" s="30" t="str">
        <f>IF($B52="N/A","N/A",IF(E52&gt;15,"No",IF(E52&lt;-15,"No","Yes")))</f>
        <v>N/A</v>
      </c>
      <c r="G52" s="26">
        <v>32280907</v>
      </c>
      <c r="H52" s="30" t="str">
        <f>IF($B52="N/A","N/A",IF(G52&gt;15,"No",IF(G52&lt;-15,"No","Yes")))</f>
        <v>N/A</v>
      </c>
      <c r="I52" s="32">
        <v>21.55</v>
      </c>
      <c r="J52" s="32">
        <v>14.7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4.6979868090999997</v>
      </c>
      <c r="D55" s="30" t="str">
        <f t="shared" ref="D55:D61" si="29">IF($B55="N/A","N/A",IF(C55&gt;15,"No",IF(C55&lt;-15,"No","Yes")))</f>
        <v>N/A</v>
      </c>
      <c r="E55" s="32">
        <v>2.4263681073000001</v>
      </c>
      <c r="F55" s="30" t="str">
        <f t="shared" ref="F55:F61" si="30">IF($B55="N/A","N/A",IF(E55&gt;15,"No",IF(E55&lt;-15,"No","Yes")))</f>
        <v>N/A</v>
      </c>
      <c r="G55" s="32">
        <v>2.3644440968999998</v>
      </c>
      <c r="H55" s="30" t="str">
        <f t="shared" ref="H55:H61" si="31">IF($B55="N/A","N/A",IF(G55&gt;15,"No",IF(G55&lt;-15,"No","Yes")))</f>
        <v>N/A</v>
      </c>
      <c r="I55" s="32">
        <v>-48.4</v>
      </c>
      <c r="J55" s="32">
        <v>-2.5499999999999998</v>
      </c>
      <c r="K55" s="30" t="str">
        <f t="shared" si="28"/>
        <v>Yes</v>
      </c>
    </row>
    <row r="56" spans="1:11">
      <c r="A56" s="111" t="s">
        <v>204</v>
      </c>
      <c r="B56" s="25" t="s">
        <v>49</v>
      </c>
      <c r="C56" s="116">
        <v>0</v>
      </c>
      <c r="D56" s="30" t="str">
        <f t="shared" si="29"/>
        <v>N/A</v>
      </c>
      <c r="E56" s="32">
        <v>1.2376220000000001E-4</v>
      </c>
      <c r="F56" s="30" t="str">
        <f t="shared" si="30"/>
        <v>N/A</v>
      </c>
      <c r="G56" s="32">
        <v>7.3436999999999995E-5</v>
      </c>
      <c r="H56" s="30" t="str">
        <f t="shared" si="31"/>
        <v>N/A</v>
      </c>
      <c r="I56" s="32" t="s">
        <v>1207</v>
      </c>
      <c r="J56" s="32">
        <v>-40.700000000000003</v>
      </c>
      <c r="K56" s="30" t="str">
        <f t="shared" si="28"/>
        <v>No</v>
      </c>
    </row>
    <row r="57" spans="1:11" ht="12.75" customHeight="1">
      <c r="A57" s="111" t="s">
        <v>205</v>
      </c>
      <c r="B57" s="25" t="s">
        <v>49</v>
      </c>
      <c r="C57" s="116">
        <v>0</v>
      </c>
      <c r="D57" s="30" t="str">
        <f t="shared" si="29"/>
        <v>N/A</v>
      </c>
      <c r="E57" s="32">
        <v>3.8786449999999998E-4</v>
      </c>
      <c r="F57" s="30" t="str">
        <f t="shared" si="30"/>
        <v>N/A</v>
      </c>
      <c r="G57" s="32">
        <v>3.7395199999999999E-4</v>
      </c>
      <c r="H57" s="30" t="str">
        <f t="shared" si="31"/>
        <v>N/A</v>
      </c>
      <c r="I57" s="32" t="s">
        <v>1207</v>
      </c>
      <c r="J57" s="32">
        <v>-3.59</v>
      </c>
      <c r="K57" s="30" t="str">
        <f t="shared" si="28"/>
        <v>Yes</v>
      </c>
    </row>
    <row r="58" spans="1:11">
      <c r="A58" s="111" t="s">
        <v>206</v>
      </c>
      <c r="B58" s="25" t="s">
        <v>49</v>
      </c>
      <c r="C58" s="116">
        <v>5.2665673591999997</v>
      </c>
      <c r="D58" s="30" t="str">
        <f t="shared" si="29"/>
        <v>N/A</v>
      </c>
      <c r="E58" s="32">
        <v>2.6819221227000001</v>
      </c>
      <c r="F58" s="30" t="str">
        <f t="shared" si="30"/>
        <v>N/A</v>
      </c>
      <c r="G58" s="32">
        <v>2.6058694087999998</v>
      </c>
      <c r="H58" s="30" t="str">
        <f t="shared" si="31"/>
        <v>N/A</v>
      </c>
      <c r="I58" s="32">
        <v>-49.1</v>
      </c>
      <c r="J58" s="32">
        <v>-2.84</v>
      </c>
      <c r="K58" s="30" t="str">
        <f t="shared" si="28"/>
        <v>Yes</v>
      </c>
    </row>
    <row r="59" spans="1:11">
      <c r="A59" s="111" t="s">
        <v>798</v>
      </c>
      <c r="B59" s="25" t="s">
        <v>49</v>
      </c>
      <c r="C59" s="116">
        <v>50.749773103999999</v>
      </c>
      <c r="D59" s="30" t="str">
        <f t="shared" si="29"/>
        <v>N/A</v>
      </c>
      <c r="E59" s="32">
        <v>19.980431049</v>
      </c>
      <c r="F59" s="30" t="str">
        <f t="shared" si="30"/>
        <v>N/A</v>
      </c>
      <c r="G59" s="32">
        <v>18.468524435999999</v>
      </c>
      <c r="H59" s="30" t="str">
        <f t="shared" si="31"/>
        <v>N/A</v>
      </c>
      <c r="I59" s="32">
        <v>-60.6</v>
      </c>
      <c r="J59" s="32">
        <v>-7.57</v>
      </c>
      <c r="K59" s="30" t="str">
        <f t="shared" si="28"/>
        <v>Yes</v>
      </c>
    </row>
    <row r="60" spans="1:11">
      <c r="A60" s="111" t="s">
        <v>799</v>
      </c>
      <c r="B60" s="25" t="s">
        <v>49</v>
      </c>
      <c r="C60" s="116">
        <v>34.280906496</v>
      </c>
      <c r="D60" s="30" t="str">
        <f t="shared" si="29"/>
        <v>N/A</v>
      </c>
      <c r="E60" s="32">
        <v>7.3225010281999996</v>
      </c>
      <c r="F60" s="30" t="str">
        <f t="shared" si="30"/>
        <v>N/A</v>
      </c>
      <c r="G60" s="32">
        <v>7.9106278614000001</v>
      </c>
      <c r="H60" s="30" t="str">
        <f t="shared" si="31"/>
        <v>N/A</v>
      </c>
      <c r="I60" s="32">
        <v>-78.599999999999994</v>
      </c>
      <c r="J60" s="32">
        <v>8.032</v>
      </c>
      <c r="K60" s="30" t="str">
        <f t="shared" si="28"/>
        <v>Yes</v>
      </c>
    </row>
    <row r="61" spans="1:11">
      <c r="A61" s="111" t="s">
        <v>868</v>
      </c>
      <c r="B61" s="25" t="s">
        <v>49</v>
      </c>
      <c r="C61" s="116">
        <v>47.249617516000001</v>
      </c>
      <c r="D61" s="30" t="str">
        <f t="shared" si="29"/>
        <v>N/A</v>
      </c>
      <c r="E61" s="32">
        <v>52.619531813000002</v>
      </c>
      <c r="F61" s="30" t="str">
        <f t="shared" si="30"/>
        <v>N/A</v>
      </c>
      <c r="G61" s="32">
        <v>52.725364872999997</v>
      </c>
      <c r="H61" s="30" t="str">
        <f t="shared" si="31"/>
        <v>N/A</v>
      </c>
      <c r="I61" s="32">
        <v>11.36</v>
      </c>
      <c r="J61" s="32">
        <v>0.2011</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92.764172728999995</v>
      </c>
      <c r="D63" s="30" t="str">
        <f>IF($B63="N/A","N/A",IF(C63&gt;95,"Yes","No"))</f>
        <v>No</v>
      </c>
      <c r="E63" s="32">
        <v>91.315297662000006</v>
      </c>
      <c r="F63" s="30" t="str">
        <f>IF($B63="N/A","N/A",IF(E63&gt;95,"Yes","No"))</f>
        <v>No</v>
      </c>
      <c r="G63" s="32">
        <v>87.713796270000003</v>
      </c>
      <c r="H63" s="30" t="str">
        <f>IF($B63="N/A","N/A",IF(G63&gt;95,"Yes","No"))</f>
        <v>No</v>
      </c>
      <c r="I63" s="32">
        <v>-1.56</v>
      </c>
      <c r="J63" s="32">
        <v>-3.94</v>
      </c>
      <c r="K63" s="30" t="str">
        <f t="shared" ref="K63:K73" si="32">IF(J63="Div by 0", "N/A", IF(J63="N/A","N/A", IF(J63&gt;30, "No", IF(J63&lt;-30, "No", "Yes"))))</f>
        <v>Yes</v>
      </c>
    </row>
    <row r="64" spans="1:11">
      <c r="A64" s="111" t="s">
        <v>207</v>
      </c>
      <c r="B64" s="80" t="s">
        <v>84</v>
      </c>
      <c r="C64" s="116">
        <v>35.781841847999999</v>
      </c>
      <c r="D64" s="30" t="str">
        <f>IF($B64="N/A","N/A",IF(C64&gt;90,"No",IF(C64&lt;50,"No","Yes")))</f>
        <v>No</v>
      </c>
      <c r="E64" s="32">
        <v>31.570870563</v>
      </c>
      <c r="F64" s="30" t="str">
        <f>IF($B64="N/A","N/A",IF(E64&gt;90,"No",IF(E64&lt;50,"No","Yes")))</f>
        <v>No</v>
      </c>
      <c r="G64" s="32">
        <v>31.879593717999999</v>
      </c>
      <c r="H64" s="30" t="str">
        <f>IF($B64="N/A","N/A",IF(G64&gt;90,"No",IF(G64&lt;50,"No","Yes")))</f>
        <v>No</v>
      </c>
      <c r="I64" s="32">
        <v>-11.8</v>
      </c>
      <c r="J64" s="32">
        <v>0.97789999999999999</v>
      </c>
      <c r="K64" s="30" t="str">
        <f t="shared" si="32"/>
        <v>Yes</v>
      </c>
    </row>
    <row r="65" spans="1:11">
      <c r="A65" s="111" t="s">
        <v>208</v>
      </c>
      <c r="B65" s="80" t="s">
        <v>53</v>
      </c>
      <c r="C65" s="116">
        <v>8.7890525287999992</v>
      </c>
      <c r="D65" s="30" t="str">
        <f t="shared" ref="D65:D70" si="33">IF($B65="N/A","N/A",IF(C65&gt;5,"No",IF(C65&lt;=0,"No","Yes")))</f>
        <v>No</v>
      </c>
      <c r="E65" s="32">
        <v>16.450425555999999</v>
      </c>
      <c r="F65" s="30" t="str">
        <f t="shared" ref="F65:F70" si="34">IF($B65="N/A","N/A",IF(E65&gt;5,"No",IF(E65&lt;=0,"No","Yes")))</f>
        <v>No</v>
      </c>
      <c r="G65" s="32">
        <v>13.946265512</v>
      </c>
      <c r="H65" s="30" t="str">
        <f t="shared" ref="H65:H70" si="35">IF($B65="N/A","N/A",IF(G65&gt;5,"No",IF(G65&lt;=0,"No","Yes")))</f>
        <v>No</v>
      </c>
      <c r="I65" s="32">
        <v>87.17</v>
      </c>
      <c r="J65" s="32">
        <v>-15.2</v>
      </c>
      <c r="K65" s="30" t="str">
        <f t="shared" si="32"/>
        <v>Yes</v>
      </c>
    </row>
    <row r="66" spans="1:11">
      <c r="A66" s="111" t="s">
        <v>209</v>
      </c>
      <c r="B66" s="80" t="s">
        <v>53</v>
      </c>
      <c r="C66" s="116">
        <v>24.648460618000001</v>
      </c>
      <c r="D66" s="30" t="str">
        <f t="shared" si="33"/>
        <v>No</v>
      </c>
      <c r="E66" s="32">
        <v>22.083221642000002</v>
      </c>
      <c r="F66" s="30" t="str">
        <f t="shared" si="34"/>
        <v>No</v>
      </c>
      <c r="G66" s="32">
        <v>21.342749136999998</v>
      </c>
      <c r="H66" s="30" t="str">
        <f t="shared" si="35"/>
        <v>No</v>
      </c>
      <c r="I66" s="32">
        <v>-10.4</v>
      </c>
      <c r="J66" s="32">
        <v>-3.35</v>
      </c>
      <c r="K66" s="30" t="str">
        <f t="shared" si="32"/>
        <v>Yes</v>
      </c>
    </row>
    <row r="67" spans="1:11">
      <c r="A67" s="111" t="s">
        <v>210</v>
      </c>
      <c r="B67" s="80" t="s">
        <v>53</v>
      </c>
      <c r="C67" s="116">
        <v>0.13530231030000001</v>
      </c>
      <c r="D67" s="30" t="str">
        <f t="shared" si="33"/>
        <v>Yes</v>
      </c>
      <c r="E67" s="32">
        <v>0.1150020851</v>
      </c>
      <c r="F67" s="30" t="str">
        <f t="shared" si="34"/>
        <v>Yes</v>
      </c>
      <c r="G67" s="32">
        <v>0.1054772098</v>
      </c>
      <c r="H67" s="30" t="str">
        <f t="shared" si="35"/>
        <v>Yes</v>
      </c>
      <c r="I67" s="32">
        <v>-15</v>
      </c>
      <c r="J67" s="32">
        <v>-8.2799999999999994</v>
      </c>
      <c r="K67" s="30" t="str">
        <f t="shared" si="32"/>
        <v>Yes</v>
      </c>
    </row>
    <row r="68" spans="1:11">
      <c r="A68" s="111" t="s">
        <v>800</v>
      </c>
      <c r="B68" s="25" t="s">
        <v>49</v>
      </c>
      <c r="C68" s="116">
        <v>8.22499488E-2</v>
      </c>
      <c r="D68" s="30" t="str">
        <f t="shared" si="33"/>
        <v>N/A</v>
      </c>
      <c r="E68" s="32">
        <v>7.5716960599999994E-2</v>
      </c>
      <c r="F68" s="30" t="str">
        <f t="shared" si="34"/>
        <v>N/A</v>
      </c>
      <c r="G68" s="32">
        <v>6.2541613199999999E-2</v>
      </c>
      <c r="H68" s="30" t="str">
        <f t="shared" si="35"/>
        <v>N/A</v>
      </c>
      <c r="I68" s="32">
        <v>-7.94</v>
      </c>
      <c r="J68" s="32">
        <v>-17.399999999999999</v>
      </c>
      <c r="K68" s="30" t="str">
        <f t="shared" si="32"/>
        <v>Yes</v>
      </c>
    </row>
    <row r="69" spans="1:11">
      <c r="A69" s="111" t="s">
        <v>801</v>
      </c>
      <c r="B69" s="25" t="s">
        <v>49</v>
      </c>
      <c r="C69" s="116">
        <v>7.5585470000000005E-4</v>
      </c>
      <c r="D69" s="30" t="str">
        <f t="shared" si="33"/>
        <v>N/A</v>
      </c>
      <c r="E69" s="32">
        <v>5.8273880000000002E-4</v>
      </c>
      <c r="F69" s="30" t="str">
        <f t="shared" si="34"/>
        <v>N/A</v>
      </c>
      <c r="G69" s="32">
        <v>6.4744149999999996E-4</v>
      </c>
      <c r="H69" s="30" t="str">
        <f t="shared" si="35"/>
        <v>N/A</v>
      </c>
      <c r="I69" s="32">
        <v>-22.9</v>
      </c>
      <c r="J69" s="32">
        <v>11.1</v>
      </c>
      <c r="K69" s="30" t="str">
        <f t="shared" si="32"/>
        <v>Yes</v>
      </c>
    </row>
    <row r="70" spans="1:11" ht="12.75" customHeight="1">
      <c r="A70" s="111" t="s">
        <v>802</v>
      </c>
      <c r="B70" s="25" t="s">
        <v>49</v>
      </c>
      <c r="C70" s="116">
        <v>1.6412840000000001E-4</v>
      </c>
      <c r="D70" s="30" t="str">
        <f t="shared" si="33"/>
        <v>N/A</v>
      </c>
      <c r="E70" s="32">
        <v>1.172584E-4</v>
      </c>
      <c r="F70" s="30" t="str">
        <f t="shared" si="34"/>
        <v>N/A</v>
      </c>
      <c r="G70" s="32">
        <v>2.354333E-4</v>
      </c>
      <c r="H70" s="30" t="str">
        <f t="shared" si="35"/>
        <v>N/A</v>
      </c>
      <c r="I70" s="32">
        <v>-28.6</v>
      </c>
      <c r="J70" s="32">
        <v>100.8</v>
      </c>
      <c r="K70" s="30" t="str">
        <f t="shared" si="32"/>
        <v>No</v>
      </c>
    </row>
    <row r="71" spans="1:11">
      <c r="A71" s="111" t="s">
        <v>211</v>
      </c>
      <c r="B71" s="25" t="s">
        <v>124</v>
      </c>
      <c r="C71" s="116">
        <v>6.4671359991999999</v>
      </c>
      <c r="D71" s="30" t="str">
        <f>IF($B71="N/A","N/A",IF(C71&gt;10,"No",IF(C71&lt;1,"No","Yes")))</f>
        <v>Yes</v>
      </c>
      <c r="E71" s="32">
        <v>5.6808365059000003</v>
      </c>
      <c r="F71" s="30" t="str">
        <f>IF($B71="N/A","N/A",IF(E71&gt;10,"No",IF(E71&lt;1,"No","Yes")))</f>
        <v>Yes</v>
      </c>
      <c r="G71" s="32">
        <v>5.52326798</v>
      </c>
      <c r="H71" s="30" t="str">
        <f>IF($B71="N/A","N/A",IF(G71&gt;10,"No",IF(G71&lt;1,"No","Yes")))</f>
        <v>Yes</v>
      </c>
      <c r="I71" s="32">
        <v>-12.2</v>
      </c>
      <c r="J71" s="32">
        <v>-2.77</v>
      </c>
      <c r="K71" s="30" t="str">
        <f t="shared" si="32"/>
        <v>Yes</v>
      </c>
    </row>
    <row r="72" spans="1:11">
      <c r="A72" s="111" t="s">
        <v>212</v>
      </c>
      <c r="B72" s="122" t="s">
        <v>62</v>
      </c>
      <c r="C72" s="116">
        <v>3.1071243062999998</v>
      </c>
      <c r="D72" s="30" t="str">
        <f>IF($B72="N/A","N/A",IF(C72&gt;10,"No",IF(C72&lt;=0,"No","Yes")))</f>
        <v>Yes</v>
      </c>
      <c r="E72" s="32">
        <v>2.7801261046999999</v>
      </c>
      <c r="F72" s="30" t="str">
        <f>IF($B72="N/A","N/A",IF(E72&gt;10,"No",IF(E72&lt;=0,"No","Yes")))</f>
        <v>Yes</v>
      </c>
      <c r="G72" s="32">
        <v>2.649680816</v>
      </c>
      <c r="H72" s="30" t="str">
        <f>IF($B72="N/A","N/A",IF(G72&gt;10,"No",IF(G72&lt;=0,"No","Yes")))</f>
        <v>Yes</v>
      </c>
      <c r="I72" s="32">
        <v>-10.5</v>
      </c>
      <c r="J72" s="32">
        <v>-4.6900000000000004</v>
      </c>
      <c r="K72" s="30" t="str">
        <f t="shared" si="32"/>
        <v>Yes</v>
      </c>
    </row>
    <row r="73" spans="1:11">
      <c r="A73" s="111" t="s">
        <v>213</v>
      </c>
      <c r="B73" s="80" t="s">
        <v>85</v>
      </c>
      <c r="C73" s="116">
        <v>7.2358099942000003</v>
      </c>
      <c r="D73" s="30" t="str">
        <f>IF($B73="N/A","N/A",IF(C73&gt;=5,"No",IF(C73&lt;0,"No","Yes")))</f>
        <v>No</v>
      </c>
      <c r="E73" s="32">
        <v>8.6846668055999992</v>
      </c>
      <c r="F73" s="30" t="str">
        <f>IF($B73="N/A","N/A",IF(E73&gt;=5,"No",IF(E73&lt;0,"No","Yes")))</f>
        <v>No</v>
      </c>
      <c r="G73" s="32">
        <v>12.286175849999999</v>
      </c>
      <c r="H73" s="30" t="str">
        <f>IF($B73="N/A","N/A",IF(G73&gt;=5,"No",IF(G73&lt;0,"No","Yes")))</f>
        <v>No</v>
      </c>
      <c r="I73" s="32">
        <v>20.02</v>
      </c>
      <c r="J73" s="32">
        <v>41.47</v>
      </c>
      <c r="K73" s="30" t="str">
        <f t="shared" si="32"/>
        <v>No</v>
      </c>
    </row>
    <row r="74" spans="1:11">
      <c r="A74" s="193" t="s">
        <v>687</v>
      </c>
      <c r="B74" s="199"/>
      <c r="C74" s="199"/>
      <c r="D74" s="199"/>
      <c r="E74" s="199"/>
      <c r="F74" s="199"/>
      <c r="G74" s="199"/>
      <c r="H74" s="199"/>
      <c r="I74" s="199"/>
      <c r="J74" s="199"/>
      <c r="K74" s="200"/>
    </row>
    <row r="75" spans="1:11">
      <c r="A75" s="111" t="s">
        <v>47</v>
      </c>
      <c r="B75" s="80" t="s">
        <v>56</v>
      </c>
      <c r="C75" s="116">
        <v>0.20484526189999999</v>
      </c>
      <c r="D75" s="30" t="str">
        <f>IF($B75="N/A","N/A",IF(C75&gt;15,"No",IF(C75&lt;=0,"No","Yes")))</f>
        <v>Yes</v>
      </c>
      <c r="E75" s="32">
        <v>0.22667474160000001</v>
      </c>
      <c r="F75" s="30" t="str">
        <f>IF($B75="N/A","N/A",IF(E75&gt;15,"No",IF(E75&lt;=0,"No","Yes")))</f>
        <v>Yes</v>
      </c>
      <c r="G75" s="32">
        <v>0.33890621469999999</v>
      </c>
      <c r="H75" s="30" t="str">
        <f>IF($B75="N/A","N/A",IF(G75&gt;15,"No",IF(G75&lt;=0,"No","Yes")))</f>
        <v>Yes</v>
      </c>
      <c r="I75" s="32">
        <v>10.66</v>
      </c>
      <c r="J75" s="32">
        <v>49.51</v>
      </c>
      <c r="K75" s="30" t="str">
        <f>IF(J75="Div by 0", "N/A", IF(J75="N/A","N/A", IF(J75&gt;30, "No", IF(J75&lt;-30, "No", "Yes"))))</f>
        <v>No</v>
      </c>
    </row>
    <row r="76" spans="1:11">
      <c r="A76" s="111" t="s">
        <v>177</v>
      </c>
      <c r="B76" s="25" t="s">
        <v>49</v>
      </c>
      <c r="C76" s="118">
        <v>57.073249414999999</v>
      </c>
      <c r="D76" s="30" t="str">
        <f>IF($B76="N/A","N/A",IF(C76&gt;15,"No",IF(C76&lt;-15,"No","Yes")))</f>
        <v>N/A</v>
      </c>
      <c r="E76" s="78">
        <v>50.908312823999999</v>
      </c>
      <c r="F76" s="30" t="str">
        <f>IF($B76="N/A","N/A",IF(E76&gt;15,"No",IF(E76&lt;-15,"No","Yes")))</f>
        <v>N/A</v>
      </c>
      <c r="G76" s="78">
        <v>47.293815469999998</v>
      </c>
      <c r="H76" s="30" t="str">
        <f>IF($B76="N/A","N/A",IF(G76&gt;15,"No",IF(G76&lt;-15,"No","Yes")))</f>
        <v>N/A</v>
      </c>
      <c r="I76" s="32">
        <v>-10.8</v>
      </c>
      <c r="J76" s="32">
        <v>-7.1</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20.632297939000001</v>
      </c>
      <c r="D78" s="30" t="str">
        <f>IF($B78="N/A","N/A",IF(C78&gt;35,"No",IF(C78&lt;10,"No","Yes")))</f>
        <v>Yes</v>
      </c>
      <c r="E78" s="32">
        <v>17.608583429999999</v>
      </c>
      <c r="F78" s="30" t="str">
        <f>IF($B78="N/A","N/A",IF(E78&gt;35,"No",IF(E78&lt;10,"No","Yes")))</f>
        <v>Yes</v>
      </c>
      <c r="G78" s="32">
        <v>16.710543479999998</v>
      </c>
      <c r="H78" s="30" t="str">
        <f>IF($B78="N/A","N/A",IF(G78&gt;35,"No",IF(G78&lt;10,"No","Yes")))</f>
        <v>Yes</v>
      </c>
      <c r="I78" s="32">
        <v>-14.7</v>
      </c>
      <c r="J78" s="32">
        <v>-5.0999999999999996</v>
      </c>
      <c r="K78" s="30" t="str">
        <f t="shared" ref="K78:K103" si="36">IF(J78="Div by 0", "N/A", IF(J78="N/A","N/A", IF(J78&gt;30, "No", IF(J78&lt;-30, "No", "Yes"))))</f>
        <v>Yes</v>
      </c>
    </row>
    <row r="79" spans="1:11">
      <c r="A79" s="111" t="s">
        <v>215</v>
      </c>
      <c r="B79" s="25" t="s">
        <v>69</v>
      </c>
      <c r="C79" s="116">
        <v>6.6691824391000001</v>
      </c>
      <c r="D79" s="30" t="str">
        <f>IF($B79="N/A","N/A",IF(C79&gt;20,"No",IF(C79&lt;2,"No","Yes")))</f>
        <v>Yes</v>
      </c>
      <c r="E79" s="32">
        <v>6.3929007060999998</v>
      </c>
      <c r="F79" s="30" t="str">
        <f>IF($B79="N/A","N/A",IF(E79&gt;20,"No",IF(E79&lt;2,"No","Yes")))</f>
        <v>Yes</v>
      </c>
      <c r="G79" s="32">
        <v>7.1946274619999997</v>
      </c>
      <c r="H79" s="30" t="str">
        <f>IF($B79="N/A","N/A",IF(G79&gt;20,"No",IF(G79&lt;2,"No","Yes")))</f>
        <v>Yes</v>
      </c>
      <c r="I79" s="32">
        <v>-4.1399999999999997</v>
      </c>
      <c r="J79" s="32">
        <v>12.54</v>
      </c>
      <c r="K79" s="30" t="str">
        <f t="shared" si="36"/>
        <v>Yes</v>
      </c>
    </row>
    <row r="80" spans="1:11">
      <c r="A80" s="111" t="s">
        <v>216</v>
      </c>
      <c r="B80" s="25" t="s">
        <v>88</v>
      </c>
      <c r="C80" s="116">
        <v>1.0586241769</v>
      </c>
      <c r="D80" s="30" t="str">
        <f>IF($B80="N/A","N/A",IF(C80&gt;8,"No",IF(C80&lt;0.5,"No","Yes")))</f>
        <v>Yes</v>
      </c>
      <c r="E80" s="32">
        <v>0.93073694289999997</v>
      </c>
      <c r="F80" s="30" t="str">
        <f>IF($B80="N/A","N/A",IF(E80&gt;8,"No",IF(E80&lt;0.5,"No","Yes")))</f>
        <v>Yes</v>
      </c>
      <c r="G80" s="32">
        <v>0.90681776690000004</v>
      </c>
      <c r="H80" s="30" t="str">
        <f>IF($B80="N/A","N/A",IF(G80&gt;8,"No",IF(G80&lt;0.5,"No","Yes")))</f>
        <v>Yes</v>
      </c>
      <c r="I80" s="32">
        <v>-12.1</v>
      </c>
      <c r="J80" s="32">
        <v>-2.57</v>
      </c>
      <c r="K80" s="30" t="str">
        <f t="shared" si="36"/>
        <v>Yes</v>
      </c>
    </row>
    <row r="81" spans="1:11">
      <c r="A81" s="111" t="s">
        <v>217</v>
      </c>
      <c r="B81" s="25" t="s">
        <v>70</v>
      </c>
      <c r="C81" s="116">
        <v>9.7007731054999997</v>
      </c>
      <c r="D81" s="30" t="str">
        <f>IF($B81="N/A","N/A",IF(C81&gt;25,"No",IF(C81&lt;3,"No","Yes")))</f>
        <v>Yes</v>
      </c>
      <c r="E81" s="32">
        <v>8.6131782546999993</v>
      </c>
      <c r="F81" s="30" t="str">
        <f>IF($B81="N/A","N/A",IF(E81&gt;25,"No",IF(E81&lt;3,"No","Yes")))</f>
        <v>Yes</v>
      </c>
      <c r="G81" s="32">
        <v>8.4366340760000007</v>
      </c>
      <c r="H81" s="30" t="str">
        <f>IF($B81="N/A","N/A",IF(G81&gt;25,"No",IF(G81&lt;3,"No","Yes")))</f>
        <v>Yes</v>
      </c>
      <c r="I81" s="32">
        <v>-11.2</v>
      </c>
      <c r="J81" s="32">
        <v>-2.0499999999999998</v>
      </c>
      <c r="K81" s="30" t="str">
        <f t="shared" si="36"/>
        <v>Yes</v>
      </c>
    </row>
    <row r="82" spans="1:11">
      <c r="A82" s="111" t="s">
        <v>218</v>
      </c>
      <c r="B82" s="25" t="s">
        <v>71</v>
      </c>
      <c r="C82" s="116">
        <v>2.5516790815000001</v>
      </c>
      <c r="D82" s="30" t="str">
        <f>IF($B82="N/A","N/A",IF(C82&gt;25,"No",IF(C82&lt;2,"No","Yes")))</f>
        <v>Yes</v>
      </c>
      <c r="E82" s="32">
        <v>2.4561872791999999</v>
      </c>
      <c r="F82" s="30" t="str">
        <f>IF($B82="N/A","N/A",IF(E82&gt;25,"No",IF(E82&lt;2,"No","Yes")))</f>
        <v>Yes</v>
      </c>
      <c r="G82" s="32">
        <v>2.4133615577</v>
      </c>
      <c r="H82" s="30" t="str">
        <f>IF($B82="N/A","N/A",IF(G82&gt;25,"No",IF(G82&lt;2,"No","Yes")))</f>
        <v>Yes</v>
      </c>
      <c r="I82" s="32">
        <v>-3.74</v>
      </c>
      <c r="J82" s="32">
        <v>-1.74</v>
      </c>
      <c r="K82" s="30" t="str">
        <f t="shared" si="36"/>
        <v>Yes</v>
      </c>
    </row>
    <row r="83" spans="1:11">
      <c r="A83" s="111" t="s">
        <v>219</v>
      </c>
      <c r="B83" s="25" t="s">
        <v>72</v>
      </c>
      <c r="C83" s="116">
        <v>1.0952636935</v>
      </c>
      <c r="D83" s="30" t="str">
        <f>IF($B83="N/A","N/A",IF(C83&gt;25,"No",IF(C83&lt;=0,"No","Yes")))</f>
        <v>Yes</v>
      </c>
      <c r="E83" s="32">
        <v>0.91611517310000001</v>
      </c>
      <c r="F83" s="30" t="str">
        <f>IF($B83="N/A","N/A",IF(E83&gt;25,"No",IF(E83&lt;=0,"No","Yes")))</f>
        <v>Yes</v>
      </c>
      <c r="G83" s="32">
        <v>0.8283967981</v>
      </c>
      <c r="H83" s="30" t="str">
        <f>IF($B83="N/A","N/A",IF(G83&gt;25,"No",IF(G83&lt;=0,"No","Yes")))</f>
        <v>Yes</v>
      </c>
      <c r="I83" s="32">
        <v>-16.399999999999999</v>
      </c>
      <c r="J83" s="32">
        <v>-9.58</v>
      </c>
      <c r="K83" s="30" t="str">
        <f t="shared" si="36"/>
        <v>Yes</v>
      </c>
    </row>
    <row r="84" spans="1:11">
      <c r="A84" s="111" t="s">
        <v>220</v>
      </c>
      <c r="B84" s="25" t="s">
        <v>74</v>
      </c>
      <c r="C84" s="116">
        <v>26.350952062000001</v>
      </c>
      <c r="D84" s="30" t="str">
        <f>IF($B84="N/A","N/A",IF(C84&gt;20,"No",IF(C84&lt;4,"No","Yes")))</f>
        <v>No</v>
      </c>
      <c r="E84" s="32">
        <v>23.161814347</v>
      </c>
      <c r="F84" s="30" t="str">
        <f>IF($B84="N/A","N/A",IF(E84&gt;20,"No",IF(E84&lt;4,"No","Yes")))</f>
        <v>No</v>
      </c>
      <c r="G84" s="32">
        <v>22.624057619999999</v>
      </c>
      <c r="H84" s="30" t="str">
        <f>IF($B84="N/A","N/A",IF(G84&gt;20,"No",IF(G84&lt;4,"No","Yes")))</f>
        <v>No</v>
      </c>
      <c r="I84" s="32">
        <v>-12.1</v>
      </c>
      <c r="J84" s="32">
        <v>-2.3199999999999998</v>
      </c>
      <c r="K84" s="30" t="str">
        <f t="shared" si="36"/>
        <v>Yes</v>
      </c>
    </row>
    <row r="85" spans="1:11">
      <c r="A85" s="111" t="s">
        <v>221</v>
      </c>
      <c r="B85" s="25" t="s">
        <v>75</v>
      </c>
      <c r="C85" s="116">
        <v>5.3665683700000001E-2</v>
      </c>
      <c r="D85" s="30" t="str">
        <f>IF($B85="N/A","N/A",IF(C85&gt;=3,"No",IF(C85&lt;0,"No","Yes")))</f>
        <v>Yes</v>
      </c>
      <c r="E85" s="32">
        <v>6.4232741900000001E-2</v>
      </c>
      <c r="F85" s="30" t="str">
        <f>IF($B85="N/A","N/A",IF(E85&gt;=3,"No",IF(E85&lt;0,"No","Yes")))</f>
        <v>Yes</v>
      </c>
      <c r="G85" s="32">
        <v>2.2490074400000001E-2</v>
      </c>
      <c r="H85" s="30" t="str">
        <f>IF($B85="N/A","N/A",IF(G85&gt;=3,"No",IF(G85&lt;0,"No","Yes")))</f>
        <v>Yes</v>
      </c>
      <c r="I85" s="32">
        <v>19.690000000000001</v>
      </c>
      <c r="J85" s="32">
        <v>-65</v>
      </c>
      <c r="K85" s="30" t="str">
        <f t="shared" si="36"/>
        <v>No</v>
      </c>
    </row>
    <row r="86" spans="1:11">
      <c r="A86" s="111" t="s">
        <v>222</v>
      </c>
      <c r="B86" s="25" t="s">
        <v>76</v>
      </c>
      <c r="C86" s="116">
        <v>13.428099948</v>
      </c>
      <c r="D86" s="30" t="str">
        <f>IF($B86="N/A","N/A",IF(C86&gt;=25,"No",IF(C86&lt;0,"No","Yes")))</f>
        <v>Yes</v>
      </c>
      <c r="E86" s="32">
        <v>14.976000399</v>
      </c>
      <c r="F86" s="30" t="str">
        <f>IF($B86="N/A","N/A",IF(E86&gt;=25,"No",IF(E86&lt;0,"No","Yes")))</f>
        <v>Yes</v>
      </c>
      <c r="G86" s="32">
        <v>15.551991770000001</v>
      </c>
      <c r="H86" s="30" t="str">
        <f>IF($B86="N/A","N/A",IF(G86&gt;=25,"No",IF(G86&lt;0,"No","Yes")))</f>
        <v>Yes</v>
      </c>
      <c r="I86" s="32">
        <v>11.53</v>
      </c>
      <c r="J86" s="32">
        <v>3.8460000000000001</v>
      </c>
      <c r="K86" s="30" t="str">
        <f t="shared" si="36"/>
        <v>Yes</v>
      </c>
    </row>
    <row r="87" spans="1:11">
      <c r="A87" s="111" t="s">
        <v>223</v>
      </c>
      <c r="B87" s="25" t="s">
        <v>123</v>
      </c>
      <c r="C87" s="116">
        <v>3.7345355368000002</v>
      </c>
      <c r="D87" s="30" t="str">
        <f>IF($B87="N/A","N/A",IF(C87&gt;3,"Yes","No"))</f>
        <v>Yes</v>
      </c>
      <c r="E87" s="32">
        <v>3.4606193632000002</v>
      </c>
      <c r="F87" s="30" t="str">
        <f>IF($B87="N/A","N/A",IF(E87&gt;3,"Yes","No"))</f>
        <v>Yes</v>
      </c>
      <c r="G87" s="32">
        <v>3.3566157233</v>
      </c>
      <c r="H87" s="30" t="str">
        <f>IF($B87="N/A","N/A",IF(G87&gt;3,"Yes","No"))</f>
        <v>Yes</v>
      </c>
      <c r="I87" s="32">
        <v>-7.33</v>
      </c>
      <c r="J87" s="32">
        <v>-3.01</v>
      </c>
      <c r="K87" s="30" t="str">
        <f t="shared" si="36"/>
        <v>Yes</v>
      </c>
    </row>
    <row r="88" spans="1:11">
      <c r="A88" s="111" t="s">
        <v>224</v>
      </c>
      <c r="B88" s="25" t="s">
        <v>122</v>
      </c>
      <c r="C88" s="116">
        <v>2.3088942329000002</v>
      </c>
      <c r="D88" s="30" t="str">
        <f>IF($B88="N/A","N/A",IF(C88&gt;1,"Yes","No"))</f>
        <v>Yes</v>
      </c>
      <c r="E88" s="32">
        <v>1.9439953881000001</v>
      </c>
      <c r="F88" s="30" t="str">
        <f>IF($B88="N/A","N/A",IF(E88&gt;1,"Yes","No"))</f>
        <v>Yes</v>
      </c>
      <c r="G88" s="32">
        <v>1.8146361253000001</v>
      </c>
      <c r="H88" s="30" t="str">
        <f>IF($B88="N/A","N/A",IF(G88&gt;1,"Yes","No"))</f>
        <v>Yes</v>
      </c>
      <c r="I88" s="32">
        <v>-15.8</v>
      </c>
      <c r="J88" s="32">
        <v>-6.65</v>
      </c>
      <c r="K88" s="30" t="str">
        <f t="shared" si="36"/>
        <v>Yes</v>
      </c>
    </row>
    <row r="89" spans="1:11">
      <c r="A89" s="111" t="s">
        <v>225</v>
      </c>
      <c r="B89" s="25" t="s">
        <v>49</v>
      </c>
      <c r="C89" s="116">
        <v>3.2311708600000003E-2</v>
      </c>
      <c r="D89" s="30" t="str">
        <f>IF($B89="N/A","N/A",IF(C89&gt;15,"No",IF(C89&lt;-15,"No","Yes")))</f>
        <v>N/A</v>
      </c>
      <c r="E89" s="32">
        <v>2.43364524E-2</v>
      </c>
      <c r="F89" s="30" t="str">
        <f>IF($B89="N/A","N/A",IF(E89&gt;15,"No",IF(E89&lt;-15,"No","Yes")))</f>
        <v>N/A</v>
      </c>
      <c r="G89" s="32">
        <v>2.3205667700000002E-2</v>
      </c>
      <c r="H89" s="30" t="str">
        <f>IF($B89="N/A","N/A",IF(G89&gt;15,"No",IF(G89&lt;-15,"No","Yes")))</f>
        <v>N/A</v>
      </c>
      <c r="I89" s="32">
        <v>-24.7</v>
      </c>
      <c r="J89" s="32">
        <v>-4.6500000000000004</v>
      </c>
      <c r="K89" s="30" t="str">
        <f t="shared" si="36"/>
        <v>Yes</v>
      </c>
    </row>
    <row r="90" spans="1:11">
      <c r="A90" s="111" t="s">
        <v>226</v>
      </c>
      <c r="B90" s="25" t="s">
        <v>49</v>
      </c>
      <c r="C90" s="116">
        <v>2.1595800000000001E-5</v>
      </c>
      <c r="D90" s="30" t="str">
        <f>IF($B90="N/A","N/A",IF(C90&gt;15,"No",IF(C90&lt;-15,"No","Yes")))</f>
        <v>N/A</v>
      </c>
      <c r="E90" s="32">
        <v>2.8426299999999999E-5</v>
      </c>
      <c r="F90" s="30" t="str">
        <f>IF($B90="N/A","N/A",IF(E90&gt;15,"No",IF(E90&lt;-15,"No","Yes")))</f>
        <v>N/A</v>
      </c>
      <c r="G90" s="32">
        <v>3.0978100000000001E-5</v>
      </c>
      <c r="H90" s="30" t="str">
        <f>IF($B90="N/A","N/A",IF(G90&gt;15,"No",IF(G90&lt;-15,"No","Yes")))</f>
        <v>N/A</v>
      </c>
      <c r="I90" s="32">
        <v>31.63</v>
      </c>
      <c r="J90" s="32">
        <v>8.9770000000000003</v>
      </c>
      <c r="K90" s="30" t="str">
        <f t="shared" si="36"/>
        <v>Yes</v>
      </c>
    </row>
    <row r="91" spans="1:11">
      <c r="A91" s="111" t="s">
        <v>227</v>
      </c>
      <c r="B91" s="25" t="s">
        <v>73</v>
      </c>
      <c r="C91" s="116">
        <v>4.7401030328999996</v>
      </c>
      <c r="D91" s="30" t="str">
        <f>IF($B91="N/A","N/A",IF(C91&gt;0,"Yes","No"))</f>
        <v>Yes</v>
      </c>
      <c r="E91" s="32">
        <v>12.314909359</v>
      </c>
      <c r="F91" s="30" t="str">
        <f>IF($B91="N/A","N/A",IF(E91&gt;0,"Yes","No"))</f>
        <v>Yes</v>
      </c>
      <c r="G91" s="32">
        <v>12.735828643</v>
      </c>
      <c r="H91" s="30" t="str">
        <f>IF($B91="N/A","N/A",IF(G91&gt;0,"Yes","No"))</f>
        <v>Yes</v>
      </c>
      <c r="I91" s="32">
        <v>159.80000000000001</v>
      </c>
      <c r="J91" s="32">
        <v>3.4180000000000001</v>
      </c>
      <c r="K91" s="30" t="str">
        <f t="shared" si="36"/>
        <v>Yes</v>
      </c>
    </row>
    <row r="92" spans="1:11">
      <c r="A92" s="111" t="s">
        <v>228</v>
      </c>
      <c r="B92" s="25" t="s">
        <v>73</v>
      </c>
      <c r="C92" s="116">
        <v>0.48356128329999998</v>
      </c>
      <c r="D92" s="30" t="str">
        <f>IF($B92="N/A","N/A",IF(C92&gt;0,"Yes","No"))</f>
        <v>Yes</v>
      </c>
      <c r="E92" s="32">
        <v>0.48986659830000001</v>
      </c>
      <c r="F92" s="30" t="str">
        <f>IF($B92="N/A","N/A",IF(E92&gt;0,"Yes","No"))</f>
        <v>Yes</v>
      </c>
      <c r="G92" s="32">
        <v>0.46323977199999999</v>
      </c>
      <c r="H92" s="30" t="str">
        <f>IF($B92="N/A","N/A",IF(G92&gt;0,"Yes","No"))</f>
        <v>Yes</v>
      </c>
      <c r="I92" s="32">
        <v>1.304</v>
      </c>
      <c r="J92" s="32">
        <v>-5.44</v>
      </c>
      <c r="K92" s="30" t="str">
        <f t="shared" si="36"/>
        <v>Yes</v>
      </c>
    </row>
    <row r="93" spans="1:11">
      <c r="A93" s="111" t="s">
        <v>229</v>
      </c>
      <c r="B93" s="25" t="s">
        <v>73</v>
      </c>
      <c r="C93" s="116">
        <v>0.27400380730000001</v>
      </c>
      <c r="D93" s="30" t="str">
        <f>IF($B93="N/A","N/A",IF(C93&gt;0,"Yes","No"))</f>
        <v>Yes</v>
      </c>
      <c r="E93" s="32">
        <v>0.2868993775</v>
      </c>
      <c r="F93" s="30" t="str">
        <f>IF($B93="N/A","N/A",IF(E93&gt;0,"Yes","No"))</f>
        <v>Yes</v>
      </c>
      <c r="G93" s="32">
        <v>0.26888030130000001</v>
      </c>
      <c r="H93" s="30" t="str">
        <f>IF($B93="N/A","N/A",IF(G93&gt;0,"Yes","No"))</f>
        <v>Yes</v>
      </c>
      <c r="I93" s="32">
        <v>4.7060000000000004</v>
      </c>
      <c r="J93" s="32">
        <v>-6.28</v>
      </c>
      <c r="K93" s="30" t="str">
        <f t="shared" si="36"/>
        <v>Yes</v>
      </c>
    </row>
    <row r="94" spans="1:11">
      <c r="A94" s="111" t="s">
        <v>230</v>
      </c>
      <c r="B94" s="25" t="s">
        <v>122</v>
      </c>
      <c r="C94" s="116">
        <v>3.6542551294000001</v>
      </c>
      <c r="D94" s="30" t="str">
        <f>IF($B94="N/A","N/A",IF(C94&gt;1,"Yes","No"))</f>
        <v>Yes</v>
      </c>
      <c r="E94" s="32">
        <v>2.8547664197999998</v>
      </c>
      <c r="F94" s="30" t="str">
        <f>IF($B94="N/A","N/A",IF(E94&gt;1,"Yes","No"))</f>
        <v>Yes</v>
      </c>
      <c r="G94" s="32">
        <v>2.7501984376999999</v>
      </c>
      <c r="H94" s="30" t="str">
        <f>IF($B94="N/A","N/A",IF(G94&gt;1,"Yes","No"))</f>
        <v>Yes</v>
      </c>
      <c r="I94" s="32">
        <v>-21.9</v>
      </c>
      <c r="J94" s="32">
        <v>-3.66</v>
      </c>
      <c r="K94" s="30" t="str">
        <f t="shared" si="36"/>
        <v>Yes</v>
      </c>
    </row>
    <row r="95" spans="1:11">
      <c r="A95" s="111" t="s">
        <v>231</v>
      </c>
      <c r="B95" s="25" t="s">
        <v>73</v>
      </c>
      <c r="C95" s="116">
        <v>8.3139697799999995E-2</v>
      </c>
      <c r="D95" s="30" t="str">
        <f>IF($B95="N/A","N/A",IF(C95&gt;0,"Yes","No"))</f>
        <v>Yes</v>
      </c>
      <c r="E95" s="32">
        <v>7.2458597799999996E-2</v>
      </c>
      <c r="F95" s="30" t="str">
        <f>IF($B95="N/A","N/A",IF(E95&gt;0,"Yes","No"))</f>
        <v>Yes</v>
      </c>
      <c r="G95" s="32">
        <v>7.0434823899999999E-2</v>
      </c>
      <c r="H95" s="30" t="str">
        <f>IF($B95="N/A","N/A",IF(G95&gt;0,"Yes","No"))</f>
        <v>Yes</v>
      </c>
      <c r="I95" s="32">
        <v>-12.8</v>
      </c>
      <c r="J95" s="32">
        <v>-2.79</v>
      </c>
      <c r="K95" s="30" t="str">
        <f t="shared" si="36"/>
        <v>Yes</v>
      </c>
    </row>
    <row r="96" spans="1:11">
      <c r="A96" s="111" t="s">
        <v>232</v>
      </c>
      <c r="B96" s="25" t="s">
        <v>49</v>
      </c>
      <c r="C96" s="116">
        <v>2.9612227500000001E-2</v>
      </c>
      <c r="D96" s="30" t="str">
        <f>IF($B96="N/A","N/A",IF(C96&gt;15,"No",IF(C96&lt;-15,"No","Yes")))</f>
        <v>N/A</v>
      </c>
      <c r="E96" s="32">
        <v>3.2960276300000001E-2</v>
      </c>
      <c r="F96" s="30" t="str">
        <f>IF($B96="N/A","N/A",IF(E96&gt;15,"No",IF(E96&lt;-15,"No","Yes")))</f>
        <v>N/A</v>
      </c>
      <c r="G96" s="32">
        <v>4.4233577500000003E-2</v>
      </c>
      <c r="H96" s="30" t="str">
        <f>IF($B96="N/A","N/A",IF(G96&gt;15,"No",IF(G96&lt;-15,"No","Yes")))</f>
        <v>N/A</v>
      </c>
      <c r="I96" s="32">
        <v>11.31</v>
      </c>
      <c r="J96" s="32">
        <v>34.200000000000003</v>
      </c>
      <c r="K96" s="30" t="str">
        <f t="shared" si="36"/>
        <v>No</v>
      </c>
    </row>
    <row r="97" spans="1:11">
      <c r="A97" s="111" t="s">
        <v>233</v>
      </c>
      <c r="B97" s="25" t="s">
        <v>49</v>
      </c>
      <c r="C97" s="116">
        <v>1.4801492256</v>
      </c>
      <c r="D97" s="30" t="str">
        <f>IF($B97="N/A","N/A",IF(C97&gt;15,"No",IF(C97&lt;-15,"No","Yes")))</f>
        <v>N/A</v>
      </c>
      <c r="E97" s="32">
        <v>1.3455865778</v>
      </c>
      <c r="F97" s="30" t="str">
        <f>IF($B97="N/A","N/A",IF(E97&gt;15,"No",IF(E97&lt;-15,"No","Yes")))</f>
        <v>N/A</v>
      </c>
      <c r="G97" s="32">
        <v>1.3672633176</v>
      </c>
      <c r="H97" s="30" t="str">
        <f>IF($B97="N/A","N/A",IF(G97&gt;15,"No",IF(G97&lt;-15,"No","Yes")))</f>
        <v>N/A</v>
      </c>
      <c r="I97" s="32">
        <v>-9.09</v>
      </c>
      <c r="J97" s="32">
        <v>1.611</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v>
      </c>
      <c r="D100" s="30" t="str">
        <f>IF($B100="N/A","N/A",IF(C100&gt;15,"No",IF(C100&lt;-15,"No","Yes")))</f>
        <v>N/A</v>
      </c>
      <c r="E100" s="32">
        <v>0</v>
      </c>
      <c r="F100" s="30" t="str">
        <f>IF($B100="N/A","N/A",IF(E100&gt;15,"No",IF(E100&lt;-15,"No","Yes")))</f>
        <v>N/A</v>
      </c>
      <c r="G100" s="32">
        <v>0</v>
      </c>
      <c r="H100" s="30" t="str">
        <f>IF($B100="N/A","N/A",IF(G100&gt;15,"No",IF(G100&lt;-15,"No","Yes")))</f>
        <v>N/A</v>
      </c>
      <c r="I100" s="32" t="s">
        <v>1207</v>
      </c>
      <c r="J100" s="32" t="s">
        <v>1207</v>
      </c>
      <c r="K100" s="30" t="str">
        <f t="shared" si="36"/>
        <v>N/A</v>
      </c>
    </row>
    <row r="101" spans="1:11">
      <c r="A101" s="111" t="s">
        <v>237</v>
      </c>
      <c r="B101" s="25" t="s">
        <v>122</v>
      </c>
      <c r="C101" s="116">
        <v>1.6388743933000001</v>
      </c>
      <c r="D101" s="30" t="str">
        <f>IF($B101="N/A","N/A",IF(C101&gt;1,"Yes","No"))</f>
        <v>Yes</v>
      </c>
      <c r="E101" s="32">
        <v>2.0538238894999998</v>
      </c>
      <c r="F101" s="30" t="str">
        <f>IF($B101="N/A","N/A",IF(E101&gt;1,"Yes","No"))</f>
        <v>Yes</v>
      </c>
      <c r="G101" s="32">
        <v>2.3144733821000001</v>
      </c>
      <c r="H101" s="30" t="str">
        <f>IF($B101="N/A","N/A",IF(G101&gt;1,"Yes","No"))</f>
        <v>Yes</v>
      </c>
      <c r="I101" s="32">
        <v>25.32</v>
      </c>
      <c r="J101" s="32">
        <v>12.69</v>
      </c>
      <c r="K101" s="30" t="str">
        <f t="shared" si="36"/>
        <v>Yes</v>
      </c>
    </row>
    <row r="102" spans="1:11">
      <c r="A102" s="111" t="s">
        <v>238</v>
      </c>
      <c r="B102" s="25" t="s">
        <v>73</v>
      </c>
      <c r="C102" s="116">
        <v>0</v>
      </c>
      <c r="D102" s="30" t="str">
        <f>IF($B102="N/A","N/A",IF(C102&gt;0,"Yes","No"))</f>
        <v>No</v>
      </c>
      <c r="E102" s="32">
        <v>0</v>
      </c>
      <c r="F102" s="30" t="str">
        <f>IF($B102="N/A","N/A",IF(E102&gt;0,"Yes","No"))</f>
        <v>No</v>
      </c>
      <c r="G102" s="32">
        <v>0.1020386447</v>
      </c>
      <c r="H102" s="30" t="str">
        <f>IF($B102="N/A","N/A",IF(G102&gt;0,"Yes","No"))</f>
        <v>Yes</v>
      </c>
      <c r="I102" s="32" t="s">
        <v>1207</v>
      </c>
      <c r="J102" s="32" t="s">
        <v>1207</v>
      </c>
      <c r="K102" s="30" t="str">
        <f t="shared" si="36"/>
        <v>N/A</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3" t="s">
        <v>173</v>
      </c>
      <c r="B104" s="199"/>
      <c r="C104" s="199"/>
      <c r="D104" s="199"/>
      <c r="E104" s="199"/>
      <c r="F104" s="199"/>
      <c r="G104" s="199"/>
      <c r="H104" s="199"/>
      <c r="I104" s="199"/>
      <c r="J104" s="199"/>
      <c r="K104" s="200"/>
    </row>
    <row r="105" spans="1:11">
      <c r="A105" s="111" t="s">
        <v>240</v>
      </c>
      <c r="B105" s="25" t="s">
        <v>49</v>
      </c>
      <c r="C105" s="118">
        <v>72.862934605000007</v>
      </c>
      <c r="D105" s="30" t="str">
        <f>IF($B105="N/A","N/A",IF(C105&gt;15,"No",IF(C105&lt;-15,"No","Yes")))</f>
        <v>N/A</v>
      </c>
      <c r="E105" s="78">
        <v>71.968079735000003</v>
      </c>
      <c r="F105" s="30" t="str">
        <f>IF($B105="N/A","N/A",IF(E105&gt;15,"No",IF(E105&lt;-15,"No","Yes")))</f>
        <v>N/A</v>
      </c>
      <c r="G105" s="78">
        <v>70.040325726000006</v>
      </c>
      <c r="H105" s="30" t="str">
        <f>IF($B105="N/A","N/A",IF(G105&gt;15,"No",IF(G105&lt;-15,"No","Yes")))</f>
        <v>N/A</v>
      </c>
      <c r="I105" s="32">
        <v>-1.23</v>
      </c>
      <c r="J105" s="32">
        <v>-2.68</v>
      </c>
      <c r="K105" s="30" t="str">
        <f t="shared" ref="K105:K124" si="37">IF(J105="Div by 0", "N/A", IF(J105="N/A","N/A", IF(J105&gt;30, "No", IF(J105&lt;-30, "No", "Yes"))))</f>
        <v>Yes</v>
      </c>
    </row>
    <row r="106" spans="1:11">
      <c r="A106" s="113" t="s">
        <v>214</v>
      </c>
      <c r="B106" s="25" t="s">
        <v>78</v>
      </c>
      <c r="C106" s="118">
        <v>66.486730866000002</v>
      </c>
      <c r="D106" s="30" t="str">
        <f>IF($B106="N/A","N/A",IF(C106&gt;90,"No",IF(C106&lt;20,"No","Yes")))</f>
        <v>Yes</v>
      </c>
      <c r="E106" s="78">
        <v>77.249113625000007</v>
      </c>
      <c r="F106" s="30" t="str">
        <f>IF($B106="N/A","N/A",IF(E106&gt;90,"No",IF(E106&lt;20,"No","Yes")))</f>
        <v>Yes</v>
      </c>
      <c r="G106" s="78">
        <v>76.779867138</v>
      </c>
      <c r="H106" s="30" t="str">
        <f>IF($B106="N/A","N/A",IF(G106&gt;90,"No",IF(G106&lt;20,"No","Yes")))</f>
        <v>Yes</v>
      </c>
      <c r="I106" s="32">
        <v>16.190000000000001</v>
      </c>
      <c r="J106" s="32">
        <v>-0.60699999999999998</v>
      </c>
      <c r="K106" s="30" t="str">
        <f t="shared" si="37"/>
        <v>Yes</v>
      </c>
    </row>
    <row r="107" spans="1:11">
      <c r="A107" s="113" t="s">
        <v>215</v>
      </c>
      <c r="B107" s="25" t="s">
        <v>79</v>
      </c>
      <c r="C107" s="118">
        <v>46.136242793999998</v>
      </c>
      <c r="D107" s="30" t="str">
        <f>IF($B107="N/A","N/A",IF(C107&gt;60,"No",IF(C107&lt;10,"No","Yes")))</f>
        <v>Yes</v>
      </c>
      <c r="E107" s="78">
        <v>54.758933653</v>
      </c>
      <c r="F107" s="30" t="str">
        <f>IF($B107="N/A","N/A",IF(E107&gt;60,"No",IF(E107&lt;10,"No","Yes")))</f>
        <v>Yes</v>
      </c>
      <c r="G107" s="78">
        <v>61.779096668000001</v>
      </c>
      <c r="H107" s="30" t="str">
        <f>IF($B107="N/A","N/A",IF(G107&gt;60,"No",IF(G107&lt;10,"No","Yes")))</f>
        <v>No</v>
      </c>
      <c r="I107" s="32">
        <v>18.690000000000001</v>
      </c>
      <c r="J107" s="32">
        <v>12.82</v>
      </c>
      <c r="K107" s="30" t="str">
        <f t="shared" si="37"/>
        <v>Yes</v>
      </c>
    </row>
    <row r="108" spans="1:11">
      <c r="A108" s="113" t="s">
        <v>216</v>
      </c>
      <c r="B108" s="25" t="s">
        <v>80</v>
      </c>
      <c r="C108" s="118">
        <v>86.234803080000006</v>
      </c>
      <c r="D108" s="30" t="str">
        <f>IF($B108="N/A","N/A",IF(C108&gt;100,"No",IF(C108&lt;10,"No","Yes")))</f>
        <v>Yes</v>
      </c>
      <c r="E108" s="78">
        <v>91.519613495000002</v>
      </c>
      <c r="F108" s="30" t="str">
        <f>IF($B108="N/A","N/A",IF(E108&gt;100,"No",IF(E108&lt;10,"No","Yes")))</f>
        <v>Yes</v>
      </c>
      <c r="G108" s="78">
        <v>93.108714886000001</v>
      </c>
      <c r="H108" s="30" t="str">
        <f>IF($B108="N/A","N/A",IF(G108&gt;100,"No",IF(G108&lt;10,"No","Yes")))</f>
        <v>Yes</v>
      </c>
      <c r="I108" s="32">
        <v>6.1280000000000001</v>
      </c>
      <c r="J108" s="32">
        <v>1.736</v>
      </c>
      <c r="K108" s="30" t="str">
        <f t="shared" si="37"/>
        <v>Yes</v>
      </c>
    </row>
    <row r="109" spans="1:11">
      <c r="A109" s="113" t="s">
        <v>217</v>
      </c>
      <c r="B109" s="25" t="s">
        <v>81</v>
      </c>
      <c r="C109" s="118">
        <v>74.361547582</v>
      </c>
      <c r="D109" s="30" t="str">
        <f>IF($B109="N/A","N/A",IF(C109&gt;100,"No",IF(C109&lt;20,"No","Yes")))</f>
        <v>Yes</v>
      </c>
      <c r="E109" s="78">
        <v>79.457583815999996</v>
      </c>
      <c r="F109" s="30" t="str">
        <f>IF($B109="N/A","N/A",IF(E109&gt;100,"No",IF(E109&lt;20,"No","Yes")))</f>
        <v>Yes</v>
      </c>
      <c r="G109" s="78">
        <v>79.224624754999994</v>
      </c>
      <c r="H109" s="30" t="str">
        <f>IF($B109="N/A","N/A",IF(G109&gt;100,"No",IF(G109&lt;20,"No","Yes")))</f>
        <v>Yes</v>
      </c>
      <c r="I109" s="32">
        <v>6.8529999999999998</v>
      </c>
      <c r="J109" s="32">
        <v>-0.29299999999999998</v>
      </c>
      <c r="K109" s="30" t="str">
        <f t="shared" si="37"/>
        <v>Yes</v>
      </c>
    </row>
    <row r="110" spans="1:11">
      <c r="A110" s="113" t="s">
        <v>218</v>
      </c>
      <c r="B110" s="25" t="s">
        <v>81</v>
      </c>
      <c r="C110" s="118">
        <v>100.99174988999999</v>
      </c>
      <c r="D110" s="30" t="str">
        <f>IF($B110="N/A","N/A",IF(C110&gt;100,"No",IF(C110&lt;20,"No","Yes")))</f>
        <v>No</v>
      </c>
      <c r="E110" s="78">
        <v>99.995414065000006</v>
      </c>
      <c r="F110" s="30" t="str">
        <f>IF($B110="N/A","N/A",IF(E110&gt;100,"No",IF(E110&lt;20,"No","Yes")))</f>
        <v>Yes</v>
      </c>
      <c r="G110" s="78">
        <v>104.32204273000001</v>
      </c>
      <c r="H110" s="30" t="str">
        <f>IF($B110="N/A","N/A",IF(G110&gt;100,"No",IF(G110&lt;20,"No","Yes")))</f>
        <v>No</v>
      </c>
      <c r="I110" s="32">
        <v>-0.98699999999999999</v>
      </c>
      <c r="J110" s="32">
        <v>4.327</v>
      </c>
      <c r="K110" s="30" t="str">
        <f t="shared" si="37"/>
        <v>Yes</v>
      </c>
    </row>
    <row r="111" spans="1:11">
      <c r="A111" s="113" t="s">
        <v>219</v>
      </c>
      <c r="B111" s="25" t="s">
        <v>49</v>
      </c>
      <c r="C111" s="118">
        <v>115.67532396</v>
      </c>
      <c r="D111" s="30" t="str">
        <f>IF($B111="N/A","N/A",IF(C111&gt;15,"No",IF(C111&lt;-15,"No","Yes")))</f>
        <v>N/A</v>
      </c>
      <c r="E111" s="78">
        <v>130.87526278000001</v>
      </c>
      <c r="F111" s="30" t="str">
        <f>IF($B111="N/A","N/A",IF(E111&gt;15,"No",IF(E111&lt;-15,"No","Yes")))</f>
        <v>N/A</v>
      </c>
      <c r="G111" s="78">
        <v>139.05334798999999</v>
      </c>
      <c r="H111" s="30" t="str">
        <f>IF($B111="N/A","N/A",IF(G111&gt;15,"No",IF(G111&lt;-15,"No","Yes")))</f>
        <v>N/A</v>
      </c>
      <c r="I111" s="32">
        <v>13.14</v>
      </c>
      <c r="J111" s="32">
        <v>6.2489999999999997</v>
      </c>
      <c r="K111" s="30" t="str">
        <f t="shared" si="37"/>
        <v>Yes</v>
      </c>
    </row>
    <row r="112" spans="1:11">
      <c r="A112" s="113" t="s">
        <v>220</v>
      </c>
      <c r="B112" s="25" t="s">
        <v>82</v>
      </c>
      <c r="C112" s="118">
        <v>31.418958420999999</v>
      </c>
      <c r="D112" s="30" t="str">
        <f>IF($B112="N/A","N/A",IF(C112&gt;60,"No",IF(C112&lt;10,"No","Yes")))</f>
        <v>Yes</v>
      </c>
      <c r="E112" s="78">
        <v>34.111945959000003</v>
      </c>
      <c r="F112" s="30" t="str">
        <f>IF($B112="N/A","N/A",IF(E112&gt;60,"No",IF(E112&lt;10,"No","Yes")))</f>
        <v>Yes</v>
      </c>
      <c r="G112" s="78">
        <v>33.204664880999999</v>
      </c>
      <c r="H112" s="30" t="str">
        <f>IF($B112="N/A","N/A",IF(G112&gt;60,"No",IF(G112&lt;10,"No","Yes")))</f>
        <v>Yes</v>
      </c>
      <c r="I112" s="32">
        <v>8.5709999999999997</v>
      </c>
      <c r="J112" s="32">
        <v>-2.66</v>
      </c>
      <c r="K112" s="30" t="str">
        <f t="shared" si="37"/>
        <v>Yes</v>
      </c>
    </row>
    <row r="113" spans="1:11">
      <c r="A113" s="113" t="s">
        <v>221</v>
      </c>
      <c r="B113" s="25" t="s">
        <v>82</v>
      </c>
      <c r="C113" s="118">
        <v>63.717746478999999</v>
      </c>
      <c r="D113" s="30" t="str">
        <f>IF($B113="N/A","N/A",IF(C113&gt;60,"No",IF(C113&lt;10,"No","Yes")))</f>
        <v>No</v>
      </c>
      <c r="E113" s="78">
        <v>62.244233002999998</v>
      </c>
      <c r="F113" s="30" t="str">
        <f>IF($B113="N/A","N/A",IF(E113&gt;60,"No",IF(E113&lt;10,"No","Yes")))</f>
        <v>No</v>
      </c>
      <c r="G113" s="78">
        <v>93.411432507000001</v>
      </c>
      <c r="H113" s="30" t="str">
        <f>IF($B113="N/A","N/A",IF(G113&gt;60,"No",IF(G113&lt;10,"No","Yes")))</f>
        <v>No</v>
      </c>
      <c r="I113" s="32">
        <v>-2.31</v>
      </c>
      <c r="J113" s="32">
        <v>50.07</v>
      </c>
      <c r="K113" s="30" t="str">
        <f t="shared" si="37"/>
        <v>No</v>
      </c>
    </row>
    <row r="114" spans="1:11">
      <c r="A114" s="113" t="s">
        <v>222</v>
      </c>
      <c r="B114" s="25" t="s">
        <v>49</v>
      </c>
      <c r="C114" s="118">
        <v>134.52481542000001</v>
      </c>
      <c r="D114" s="30" t="str">
        <f t="shared" ref="D114:D124" si="38">IF($B114="N/A","N/A",IF(C114&gt;15,"No",IF(C114&lt;-15,"No","Yes")))</f>
        <v>N/A</v>
      </c>
      <c r="E114" s="78">
        <v>117.07072357</v>
      </c>
      <c r="F114" s="30" t="str">
        <f>IF($B114="N/A","N/A",IF(E114&gt;15,"No",IF(E114&lt;-15,"No","Yes")))</f>
        <v>N/A</v>
      </c>
      <c r="G114" s="78">
        <v>104.92915238</v>
      </c>
      <c r="H114" s="30" t="str">
        <f>IF($B114="N/A","N/A",IF(G114&gt;15,"No",IF(G114&lt;-15,"No","Yes")))</f>
        <v>N/A</v>
      </c>
      <c r="I114" s="32">
        <v>-13</v>
      </c>
      <c r="J114" s="32">
        <v>-10.4</v>
      </c>
      <c r="K114" s="30" t="str">
        <f t="shared" si="37"/>
        <v>Yes</v>
      </c>
    </row>
    <row r="115" spans="1:11">
      <c r="A115" s="113" t="s">
        <v>223</v>
      </c>
      <c r="B115" s="25" t="s">
        <v>49</v>
      </c>
      <c r="C115" s="118">
        <v>59.750672532999999</v>
      </c>
      <c r="D115" s="30" t="str">
        <f t="shared" si="38"/>
        <v>N/A</v>
      </c>
      <c r="E115" s="78">
        <v>64.644863392000005</v>
      </c>
      <c r="F115" s="30" t="str">
        <f t="shared" ref="F115:F123" si="39">IF($B115="N/A","N/A",IF(E115&gt;15,"No",IF(E115&lt;-15,"No","Yes")))</f>
        <v>N/A</v>
      </c>
      <c r="G115" s="78">
        <v>65.394535164999994</v>
      </c>
      <c r="H115" s="30" t="str">
        <f t="shared" ref="H115:H136" si="40">IF($B115="N/A","N/A",IF(G115&gt;15,"No",IF(G115&lt;-15,"No","Yes")))</f>
        <v>N/A</v>
      </c>
      <c r="I115" s="32">
        <v>8.1910000000000007</v>
      </c>
      <c r="J115" s="32">
        <v>1.1599999999999999</v>
      </c>
      <c r="K115" s="30" t="str">
        <f t="shared" si="37"/>
        <v>Yes</v>
      </c>
    </row>
    <row r="116" spans="1:11">
      <c r="A116" s="113" t="s">
        <v>224</v>
      </c>
      <c r="B116" s="25" t="s">
        <v>49</v>
      </c>
      <c r="C116" s="118">
        <v>87.860959015999995</v>
      </c>
      <c r="D116" s="30" t="str">
        <f t="shared" si="38"/>
        <v>N/A</v>
      </c>
      <c r="E116" s="78">
        <v>96.68315183</v>
      </c>
      <c r="F116" s="30" t="str">
        <f t="shared" si="39"/>
        <v>N/A</v>
      </c>
      <c r="G116" s="78">
        <v>95.824069062999996</v>
      </c>
      <c r="H116" s="30" t="str">
        <f t="shared" si="40"/>
        <v>N/A</v>
      </c>
      <c r="I116" s="32">
        <v>10.039999999999999</v>
      </c>
      <c r="J116" s="32">
        <v>-0.88900000000000001</v>
      </c>
      <c r="K116" s="30" t="str">
        <f t="shared" si="37"/>
        <v>Yes</v>
      </c>
    </row>
    <row r="117" spans="1:11">
      <c r="A117" s="113" t="s">
        <v>227</v>
      </c>
      <c r="B117" s="25" t="s">
        <v>49</v>
      </c>
      <c r="C117" s="118">
        <v>157.62095006999999</v>
      </c>
      <c r="D117" s="30" t="str">
        <f t="shared" si="38"/>
        <v>N/A</v>
      </c>
      <c r="E117" s="78">
        <v>67.459614153000004</v>
      </c>
      <c r="F117" s="30" t="str">
        <f t="shared" si="39"/>
        <v>N/A</v>
      </c>
      <c r="G117" s="78">
        <v>61.439513519000002</v>
      </c>
      <c r="H117" s="30" t="str">
        <f t="shared" si="40"/>
        <v>N/A</v>
      </c>
      <c r="I117" s="32">
        <v>-57.2</v>
      </c>
      <c r="J117" s="32">
        <v>-8.92</v>
      </c>
      <c r="K117" s="30" t="str">
        <f t="shared" si="37"/>
        <v>Yes</v>
      </c>
    </row>
    <row r="118" spans="1:11">
      <c r="A118" s="113" t="s">
        <v>228</v>
      </c>
      <c r="B118" s="25" t="s">
        <v>49</v>
      </c>
      <c r="C118" s="118">
        <v>161.53223112000001</v>
      </c>
      <c r="D118" s="30" t="str">
        <f t="shared" si="38"/>
        <v>N/A</v>
      </c>
      <c r="E118" s="78">
        <v>153.69573417000001</v>
      </c>
      <c r="F118" s="30" t="str">
        <f t="shared" si="39"/>
        <v>N/A</v>
      </c>
      <c r="G118" s="78">
        <v>148.50187242999999</v>
      </c>
      <c r="H118" s="30" t="str">
        <f t="shared" si="40"/>
        <v>N/A</v>
      </c>
      <c r="I118" s="32">
        <v>-4.8499999999999996</v>
      </c>
      <c r="J118" s="32">
        <v>-3.38</v>
      </c>
      <c r="K118" s="30" t="str">
        <f t="shared" si="37"/>
        <v>Yes</v>
      </c>
    </row>
    <row r="119" spans="1:11">
      <c r="A119" s="113" t="s">
        <v>229</v>
      </c>
      <c r="B119" s="25" t="s">
        <v>49</v>
      </c>
      <c r="C119" s="118">
        <v>41.627484670000001</v>
      </c>
      <c r="D119" s="30" t="str">
        <f t="shared" si="38"/>
        <v>N/A</v>
      </c>
      <c r="E119" s="78">
        <v>33.246637438</v>
      </c>
      <c r="F119" s="30" t="str">
        <f t="shared" si="39"/>
        <v>N/A</v>
      </c>
      <c r="G119" s="78">
        <v>32.643812574000002</v>
      </c>
      <c r="H119" s="30" t="str">
        <f t="shared" si="40"/>
        <v>N/A</v>
      </c>
      <c r="I119" s="32">
        <v>-20.100000000000001</v>
      </c>
      <c r="J119" s="32">
        <v>-1.81</v>
      </c>
      <c r="K119" s="30" t="str">
        <f t="shared" si="37"/>
        <v>Yes</v>
      </c>
    </row>
    <row r="120" spans="1:11">
      <c r="A120" s="113" t="s">
        <v>230</v>
      </c>
      <c r="B120" s="25" t="s">
        <v>49</v>
      </c>
      <c r="C120" s="118">
        <v>19.885565359000001</v>
      </c>
      <c r="D120" s="30" t="str">
        <f t="shared" si="38"/>
        <v>N/A</v>
      </c>
      <c r="E120" s="78">
        <v>21.242155994000001</v>
      </c>
      <c r="F120" s="30" t="str">
        <f t="shared" si="39"/>
        <v>N/A</v>
      </c>
      <c r="G120" s="78">
        <v>23.530733090999998</v>
      </c>
      <c r="H120" s="30" t="str">
        <f t="shared" si="40"/>
        <v>N/A</v>
      </c>
      <c r="I120" s="32">
        <v>6.8220000000000001</v>
      </c>
      <c r="J120" s="32">
        <v>10.77</v>
      </c>
      <c r="K120" s="30" t="str">
        <f t="shared" si="37"/>
        <v>Yes</v>
      </c>
    </row>
    <row r="121" spans="1:11">
      <c r="A121" s="113" t="s">
        <v>231</v>
      </c>
      <c r="B121" s="25" t="s">
        <v>49</v>
      </c>
      <c r="C121" s="118">
        <v>2296.5780559999998</v>
      </c>
      <c r="D121" s="30" t="str">
        <f t="shared" si="38"/>
        <v>N/A</v>
      </c>
      <c r="E121" s="78">
        <v>2447.1246077000001</v>
      </c>
      <c r="F121" s="30" t="str">
        <f t="shared" si="39"/>
        <v>N/A</v>
      </c>
      <c r="G121" s="78">
        <v>2550.3832959000001</v>
      </c>
      <c r="H121" s="30" t="str">
        <f t="shared" si="40"/>
        <v>N/A</v>
      </c>
      <c r="I121" s="32">
        <v>6.5549999999999997</v>
      </c>
      <c r="J121" s="32">
        <v>4.22</v>
      </c>
      <c r="K121" s="30" t="str">
        <f t="shared" si="37"/>
        <v>Yes</v>
      </c>
    </row>
    <row r="122" spans="1:11">
      <c r="A122" s="113" t="s">
        <v>236</v>
      </c>
      <c r="B122" s="25" t="s">
        <v>49</v>
      </c>
      <c r="C122" s="118" t="s">
        <v>1207</v>
      </c>
      <c r="D122" s="30" t="str">
        <f t="shared" si="38"/>
        <v>N/A</v>
      </c>
      <c r="E122" s="78" t="s">
        <v>1207</v>
      </c>
      <c r="F122" s="30" t="str">
        <f t="shared" si="39"/>
        <v>N/A</v>
      </c>
      <c r="G122" s="78" t="s">
        <v>1207</v>
      </c>
      <c r="H122" s="30" t="str">
        <f t="shared" si="40"/>
        <v>N/A</v>
      </c>
      <c r="I122" s="32" t="s">
        <v>1207</v>
      </c>
      <c r="J122" s="32" t="s">
        <v>1207</v>
      </c>
      <c r="K122" s="30" t="str">
        <f t="shared" si="37"/>
        <v>N/A</v>
      </c>
    </row>
    <row r="123" spans="1:11">
      <c r="A123" s="113" t="s">
        <v>237</v>
      </c>
      <c r="B123" s="25" t="s">
        <v>49</v>
      </c>
      <c r="C123" s="118">
        <v>112.75102914</v>
      </c>
      <c r="D123" s="30" t="str">
        <f t="shared" si="38"/>
        <v>N/A</v>
      </c>
      <c r="E123" s="78">
        <v>84.473995990000006</v>
      </c>
      <c r="F123" s="30" t="str">
        <f t="shared" si="39"/>
        <v>N/A</v>
      </c>
      <c r="G123" s="78">
        <v>85.341024958000006</v>
      </c>
      <c r="H123" s="30" t="str">
        <f t="shared" si="40"/>
        <v>N/A</v>
      </c>
      <c r="I123" s="32">
        <v>-25.1</v>
      </c>
      <c r="J123" s="32">
        <v>1.026</v>
      </c>
      <c r="K123" s="30" t="str">
        <f t="shared" si="37"/>
        <v>Yes</v>
      </c>
    </row>
    <row r="124" spans="1:11">
      <c r="A124" s="113" t="s">
        <v>238</v>
      </c>
      <c r="B124" s="25" t="s">
        <v>49</v>
      </c>
      <c r="C124" s="118" t="s">
        <v>1207</v>
      </c>
      <c r="D124" s="30" t="str">
        <f t="shared" si="38"/>
        <v>N/A</v>
      </c>
      <c r="E124" s="78" t="s">
        <v>1207</v>
      </c>
      <c r="F124" s="30" t="str">
        <f>IF($B124="N/A","N/A",IF(E124&gt;15,"No",IF(E124&lt;-15,"No","Yes")))</f>
        <v>N/A</v>
      </c>
      <c r="G124" s="78">
        <v>87.409514556999994</v>
      </c>
      <c r="H124" s="30" t="str">
        <f t="shared" si="40"/>
        <v>N/A</v>
      </c>
      <c r="I124" s="32" t="s">
        <v>1207</v>
      </c>
      <c r="J124" s="32" t="s">
        <v>1207</v>
      </c>
      <c r="K124" s="30" t="str">
        <f t="shared" si="37"/>
        <v>N/A</v>
      </c>
    </row>
    <row r="125" spans="1:11">
      <c r="A125" s="193" t="s">
        <v>168</v>
      </c>
      <c r="B125" s="199"/>
      <c r="C125" s="199"/>
      <c r="D125" s="199"/>
      <c r="E125" s="199"/>
      <c r="F125" s="199"/>
      <c r="G125" s="199"/>
      <c r="H125" s="199"/>
      <c r="I125" s="199"/>
      <c r="J125" s="199"/>
      <c r="K125" s="200"/>
    </row>
    <row r="126" spans="1:11">
      <c r="A126" s="111" t="s">
        <v>241</v>
      </c>
      <c r="B126" s="25" t="s">
        <v>49</v>
      </c>
      <c r="C126" s="116">
        <v>0.87924042039999994</v>
      </c>
      <c r="D126" s="30" t="str">
        <f>IF($B126="N/A","N/A",IF(C126&gt;15,"No",IF(C126&lt;-15,"No","Yes")))</f>
        <v>N/A</v>
      </c>
      <c r="E126" s="32">
        <v>1.2257662376</v>
      </c>
      <c r="F126" s="30" t="str">
        <f>IF($B126="N/A","N/A",IF(E126&gt;15,"No",IF(E126&lt;-15,"No","Yes")))</f>
        <v>N/A</v>
      </c>
      <c r="G126" s="32">
        <v>1.2119424029999999</v>
      </c>
      <c r="H126" s="30" t="str">
        <f t="shared" si="40"/>
        <v>N/A</v>
      </c>
      <c r="I126" s="32">
        <v>39.409999999999997</v>
      </c>
      <c r="J126" s="32">
        <v>-1.1299999999999999</v>
      </c>
      <c r="K126" s="30" t="str">
        <f>IF(J126="Div by 0", "N/A", IF(J126="N/A","N/A", IF(J126&gt;30, "No", IF(J126&lt;-30, "No", "Yes"))))</f>
        <v>Yes</v>
      </c>
    </row>
    <row r="127" spans="1:11">
      <c r="A127" s="111" t="s">
        <v>242</v>
      </c>
      <c r="B127" s="25" t="s">
        <v>49</v>
      </c>
      <c r="C127" s="116">
        <v>1.2315421362000001</v>
      </c>
      <c r="D127" s="30" t="str">
        <f>IF($B127="N/A","N/A",IF(C127&gt;15,"No",IF(C127&lt;-15,"No","Yes")))</f>
        <v>N/A</v>
      </c>
      <c r="E127" s="32">
        <v>1.2211398599000001</v>
      </c>
      <c r="F127" s="30" t="str">
        <f t="shared" ref="F127:F136" si="41">IF($B127="N/A","N/A",IF(E127&gt;15,"No",IF(E127&lt;-15,"No","Yes")))</f>
        <v>N/A</v>
      </c>
      <c r="G127" s="32">
        <v>1.2018528476000001</v>
      </c>
      <c r="H127" s="30" t="str">
        <f t="shared" si="40"/>
        <v>N/A</v>
      </c>
      <c r="I127" s="32">
        <v>-0.84499999999999997</v>
      </c>
      <c r="J127" s="32">
        <v>-1.58</v>
      </c>
      <c r="K127" s="30" t="str">
        <f>IF(J127="Div by 0", "N/A", IF(J127="N/A","N/A", IF(J127&gt;30, "No", IF(J127&lt;-30, "No", "Yes"))))</f>
        <v>Yes</v>
      </c>
    </row>
    <row r="128" spans="1:11">
      <c r="A128" s="111" t="s">
        <v>243</v>
      </c>
      <c r="B128" s="25" t="s">
        <v>49</v>
      </c>
      <c r="C128" s="116">
        <v>0.60078786839999998</v>
      </c>
      <c r="D128" s="30" t="str">
        <f>IF($B128="N/A","N/A",IF(C128&gt;15,"No",IF(C128&lt;-15,"No","Yes")))</f>
        <v>N/A</v>
      </c>
      <c r="E128" s="32">
        <v>0.58209567659999994</v>
      </c>
      <c r="F128" s="30" t="str">
        <f t="shared" si="41"/>
        <v>N/A</v>
      </c>
      <c r="G128" s="32">
        <v>0.64172918069999996</v>
      </c>
      <c r="H128" s="30" t="str">
        <f t="shared" si="40"/>
        <v>N/A</v>
      </c>
      <c r="I128" s="32">
        <v>-3.11</v>
      </c>
      <c r="J128" s="32">
        <v>10.24</v>
      </c>
      <c r="K128" s="30" t="str">
        <f>IF(J128="Div by 0", "N/A", IF(J128="N/A","N/A", IF(J128&gt;30, "No", IF(J128&lt;-30, "No", "Yes"))))</f>
        <v>Yes</v>
      </c>
    </row>
    <row r="129" spans="1:11">
      <c r="A129" s="111" t="s">
        <v>244</v>
      </c>
      <c r="B129" s="25" t="s">
        <v>49</v>
      </c>
      <c r="C129" s="116">
        <v>9.8908989999999994E-4</v>
      </c>
      <c r="D129" s="30" t="str">
        <f>IF($B129="N/A","N/A",IF(C129&gt;15,"No",IF(C129&lt;-15,"No","Yes")))</f>
        <v>N/A</v>
      </c>
      <c r="E129" s="32">
        <v>2.0751187000000002E-3</v>
      </c>
      <c r="F129" s="30" t="str">
        <f t="shared" si="41"/>
        <v>N/A</v>
      </c>
      <c r="G129" s="32">
        <v>1.6728155E-3</v>
      </c>
      <c r="H129" s="30" t="str">
        <f t="shared" si="40"/>
        <v>N/A</v>
      </c>
      <c r="I129" s="32">
        <v>109.8</v>
      </c>
      <c r="J129" s="32">
        <v>-19.399999999999999</v>
      </c>
      <c r="K129" s="30" t="str">
        <f>IF(J129="Div by 0", "N/A", IF(J129="N/A","N/A", IF(J129&gt;30, "No", IF(J129&lt;-30, "No", "Yes"))))</f>
        <v>Yes</v>
      </c>
    </row>
    <row r="130" spans="1:11">
      <c r="A130" s="111" t="s">
        <v>803</v>
      </c>
      <c r="B130" s="25" t="s">
        <v>49</v>
      </c>
      <c r="C130" s="116">
        <v>5.5204171902999999</v>
      </c>
      <c r="D130" s="30" t="str">
        <f>IF($B130="N/A","N/A",IF(C130&gt;15,"No",IF(C130&lt;-15,"No","Yes")))</f>
        <v>N/A</v>
      </c>
      <c r="E130" s="32">
        <v>7.6190009526000004</v>
      </c>
      <c r="F130" s="30" t="str">
        <f t="shared" si="41"/>
        <v>N/A</v>
      </c>
      <c r="G130" s="32">
        <v>10.122534661</v>
      </c>
      <c r="H130" s="30" t="str">
        <f t="shared" si="40"/>
        <v>N/A</v>
      </c>
      <c r="I130" s="32">
        <v>38.01</v>
      </c>
      <c r="J130" s="32">
        <v>32.86</v>
      </c>
      <c r="K130" s="30" t="str">
        <f>IF(J130="Div by 0", "N/A", IF(J130="N/A","N/A", IF(J130&gt;30, "No", IF(J130&lt;-30, "No", "Yes"))))</f>
        <v>No</v>
      </c>
    </row>
    <row r="131" spans="1:11">
      <c r="A131" s="193" t="s">
        <v>169</v>
      </c>
      <c r="B131" s="175"/>
      <c r="C131" s="175"/>
      <c r="D131" s="175"/>
      <c r="E131" s="175"/>
      <c r="F131" s="175"/>
      <c r="G131" s="175"/>
      <c r="H131" s="175"/>
      <c r="I131" s="175"/>
      <c r="J131" s="175"/>
      <c r="K131" s="176"/>
    </row>
    <row r="132" spans="1:11">
      <c r="A132" s="111" t="s">
        <v>245</v>
      </c>
      <c r="B132" s="25" t="s">
        <v>49</v>
      </c>
      <c r="C132" s="123">
        <v>43.992449659999998</v>
      </c>
      <c r="D132" s="30" t="str">
        <f>IF($B132="N/A","N/A",IF(C132&gt;15,"No",IF(C132&lt;-15,"No","Yes")))</f>
        <v>N/A</v>
      </c>
      <c r="E132" s="124">
        <v>43.841463095999998</v>
      </c>
      <c r="F132" s="30" t="str">
        <f t="shared" si="41"/>
        <v>N/A</v>
      </c>
      <c r="G132" s="124">
        <v>43.338236723000001</v>
      </c>
      <c r="H132" s="30" t="str">
        <f>IF($B132="N/A","N/A",IF(G132&gt;15,"No",IF(G132&lt;-15,"No","Yes")))</f>
        <v>N/A</v>
      </c>
      <c r="I132" s="32">
        <v>-0.34300000000000003</v>
      </c>
      <c r="J132" s="32">
        <v>-1.1499999999999999</v>
      </c>
      <c r="K132" s="30" t="str">
        <f>IF(J132="Div by 0", "N/A", IF(J132="N/A","N/A", IF(J132&gt;30, "No", IF(J132&lt;-30, "No", "Yes"))))</f>
        <v>Yes</v>
      </c>
    </row>
    <row r="133" spans="1:11">
      <c r="A133" s="111" t="s">
        <v>242</v>
      </c>
      <c r="B133" s="25" t="s">
        <v>49</v>
      </c>
      <c r="C133" s="123">
        <v>96.543400646999999</v>
      </c>
      <c r="D133" s="30" t="str">
        <f>IF($B133="N/A","N/A",IF(C133&gt;15,"No",IF(C133&lt;-15,"No","Yes")))</f>
        <v>N/A</v>
      </c>
      <c r="E133" s="124">
        <v>96.566793243000006</v>
      </c>
      <c r="F133" s="30" t="str">
        <f t="shared" si="41"/>
        <v>N/A</v>
      </c>
      <c r="G133" s="124">
        <v>105.83643023</v>
      </c>
      <c r="H133" s="30" t="str">
        <f t="shared" si="40"/>
        <v>N/A</v>
      </c>
      <c r="I133" s="32">
        <v>2.4199999999999999E-2</v>
      </c>
      <c r="J133" s="32">
        <v>9.5990000000000002</v>
      </c>
      <c r="K133" s="30" t="str">
        <f>IF(J133="Div by 0", "N/A", IF(J133="N/A","N/A", IF(J133&gt;30, "No", IF(J133&lt;-30, "No", "Yes"))))</f>
        <v>Yes</v>
      </c>
    </row>
    <row r="134" spans="1:11">
      <c r="A134" s="111" t="s">
        <v>243</v>
      </c>
      <c r="B134" s="25" t="s">
        <v>49</v>
      </c>
      <c r="C134" s="123">
        <v>129.28200981000001</v>
      </c>
      <c r="D134" s="30" t="str">
        <f>IF($B134="N/A","N/A",IF(C134&gt;15,"No",IF(C134&lt;-15,"No","Yes")))</f>
        <v>N/A</v>
      </c>
      <c r="E134" s="124">
        <v>133.03397042</v>
      </c>
      <c r="F134" s="30" t="str">
        <f t="shared" si="41"/>
        <v>N/A</v>
      </c>
      <c r="G134" s="124">
        <v>133.61637124000001</v>
      </c>
      <c r="H134" s="30" t="str">
        <f t="shared" si="40"/>
        <v>N/A</v>
      </c>
      <c r="I134" s="32">
        <v>2.9020000000000001</v>
      </c>
      <c r="J134" s="32">
        <v>0.43780000000000002</v>
      </c>
      <c r="K134" s="30" t="str">
        <f>IF(J134="Div by 0", "N/A", IF(J134="N/A","N/A", IF(J134&gt;30, "No", IF(J134&lt;-30, "No", "Yes"))))</f>
        <v>Yes</v>
      </c>
    </row>
    <row r="135" spans="1:11">
      <c r="A135" s="111" t="s">
        <v>244</v>
      </c>
      <c r="B135" s="25" t="s">
        <v>49</v>
      </c>
      <c r="C135" s="123">
        <v>29.541484715999999</v>
      </c>
      <c r="D135" s="30" t="str">
        <f>IF($B135="N/A","N/A",IF(C135&gt;15,"No",IF(C135&lt;-15,"No","Yes")))</f>
        <v>N/A</v>
      </c>
      <c r="E135" s="124">
        <v>141.2140411</v>
      </c>
      <c r="F135" s="30" t="str">
        <f t="shared" si="41"/>
        <v>N/A</v>
      </c>
      <c r="G135" s="124">
        <v>249.61666667</v>
      </c>
      <c r="H135" s="30" t="str">
        <f t="shared" si="40"/>
        <v>N/A</v>
      </c>
      <c r="I135" s="32">
        <v>378</v>
      </c>
      <c r="J135" s="32">
        <v>76.760000000000005</v>
      </c>
      <c r="K135" s="30" t="str">
        <f>IF(J135="Div by 0", "N/A", IF(J135="N/A","N/A", IF(J135&gt;30, "No", IF(J135&lt;-30, "No", "Yes"))))</f>
        <v>No</v>
      </c>
    </row>
    <row r="136" spans="1:11">
      <c r="A136" s="111" t="s">
        <v>803</v>
      </c>
      <c r="B136" s="25" t="s">
        <v>49</v>
      </c>
      <c r="C136" s="123">
        <v>302.66272963</v>
      </c>
      <c r="D136" s="30" t="str">
        <f>IF($B136="N/A","N/A",IF(C136&gt;15,"No",IF(C136&lt;-15,"No","Yes")))</f>
        <v>N/A</v>
      </c>
      <c r="E136" s="124">
        <v>183.55065938000001</v>
      </c>
      <c r="F136" s="30" t="str">
        <f t="shared" si="41"/>
        <v>N/A</v>
      </c>
      <c r="G136" s="124">
        <v>158.69306681</v>
      </c>
      <c r="H136" s="30" t="str">
        <f t="shared" si="40"/>
        <v>N/A</v>
      </c>
      <c r="I136" s="32">
        <v>-39.4</v>
      </c>
      <c r="J136" s="32">
        <v>-13.5</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87.334056419999996</v>
      </c>
      <c r="D138" s="30" t="str">
        <f>IF($B138="N/A","N/A",IF(C138&gt;60,"Yes","No"))</f>
        <v>Yes</v>
      </c>
      <c r="E138" s="32">
        <v>88.498800126999996</v>
      </c>
      <c r="F138" s="30" t="str">
        <f>IF($B138="N/A","N/A",IF(E138&gt;60,"Yes","No"))</f>
        <v>Yes</v>
      </c>
      <c r="G138" s="32">
        <v>87.892710077999993</v>
      </c>
      <c r="H138" s="30" t="str">
        <f>IF($B138="N/A","N/A",IF(G138&gt;60,"Yes","No"))</f>
        <v>Yes</v>
      </c>
      <c r="I138" s="32">
        <v>1.3340000000000001</v>
      </c>
      <c r="J138" s="32">
        <v>-0.68500000000000005</v>
      </c>
      <c r="K138" s="30" t="str">
        <f t="shared" ref="K138:K155" si="42">IF(J138="Div by 0", "N/A", IF(J138="N/A","N/A", IF(J138&gt;30, "No", IF(J138&lt;-30, "No", "Yes"))))</f>
        <v>Yes</v>
      </c>
    </row>
    <row r="139" spans="1:11">
      <c r="A139" s="111" t="s">
        <v>246</v>
      </c>
      <c r="B139" s="25" t="s">
        <v>83</v>
      </c>
      <c r="C139" s="116">
        <v>99.999842388999994</v>
      </c>
      <c r="D139" s="30" t="str">
        <f>IF($B139="N/A","N/A",IF(C139&gt;100,"No",IF(C139&lt;85,"No","Yes")))</f>
        <v>Yes</v>
      </c>
      <c r="E139" s="32">
        <v>99.999752193999996</v>
      </c>
      <c r="F139" s="30" t="str">
        <f>IF($B139="N/A","N/A",IF(E139&gt;100,"No",IF(E139&lt;85,"No","Yes")))</f>
        <v>Yes</v>
      </c>
      <c r="G139" s="32">
        <v>99.991918435000002</v>
      </c>
      <c r="H139" s="30" t="str">
        <f>IF($B139="N/A","N/A",IF(G139&gt;100,"No",IF(G139&lt;85,"No","Yes")))</f>
        <v>Yes</v>
      </c>
      <c r="I139" s="32">
        <v>0</v>
      </c>
      <c r="J139" s="32">
        <v>-8.0000000000000002E-3</v>
      </c>
      <c r="K139" s="30" t="str">
        <f t="shared" si="42"/>
        <v>Yes</v>
      </c>
    </row>
    <row r="140" spans="1:11">
      <c r="A140" s="111" t="s">
        <v>247</v>
      </c>
      <c r="B140" s="25" t="s">
        <v>49</v>
      </c>
      <c r="C140" s="116">
        <v>38.978970582000002</v>
      </c>
      <c r="D140" s="30" t="str">
        <f>IF($B140="N/A","N/A",IF(C140&gt;15,"No",IF(C140&lt;-15,"No","Yes")))</f>
        <v>N/A</v>
      </c>
      <c r="E140" s="32">
        <v>36.038267435999998</v>
      </c>
      <c r="F140" s="30" t="str">
        <f>IF($B140="N/A","N/A",IF(E140&gt;15,"No",IF(E140&lt;-15,"No","Yes")))</f>
        <v>N/A</v>
      </c>
      <c r="G140" s="32">
        <v>35.770492931</v>
      </c>
      <c r="H140" s="30" t="str">
        <f>IF($B140="N/A","N/A",IF(G140&gt;15,"No",IF(G140&lt;-15,"No","Yes")))</f>
        <v>N/A</v>
      </c>
      <c r="I140" s="32">
        <v>-7.54</v>
      </c>
      <c r="J140" s="32">
        <v>-0.74299999999999999</v>
      </c>
      <c r="K140" s="30" t="str">
        <f t="shared" si="42"/>
        <v>Yes</v>
      </c>
    </row>
    <row r="141" spans="1:11">
      <c r="A141" s="111" t="s">
        <v>185</v>
      </c>
      <c r="B141" s="25" t="s">
        <v>11</v>
      </c>
      <c r="C141" s="116">
        <v>6.6821815892999998</v>
      </c>
      <c r="D141" s="30" t="str">
        <f>IF($B141="N/A","N/A",IF(C141&gt;25,"No",IF(C141&lt;5,"No","Yes")))</f>
        <v>Yes</v>
      </c>
      <c r="E141" s="32">
        <v>7.5545600332999996</v>
      </c>
      <c r="F141" s="30" t="str">
        <f>IF($B141="N/A","N/A",IF(E141&gt;25,"No",IF(E141&lt;5,"No","Yes")))</f>
        <v>Yes</v>
      </c>
      <c r="G141" s="32">
        <v>7.4908351602999996</v>
      </c>
      <c r="H141" s="30" t="str">
        <f>IF($B141="N/A","N/A",IF(G141&gt;25,"No",IF(G141&lt;5,"No","Yes")))</f>
        <v>Yes</v>
      </c>
      <c r="I141" s="32">
        <v>13.06</v>
      </c>
      <c r="J141" s="32">
        <v>-0.84399999999999997</v>
      </c>
      <c r="K141" s="30" t="str">
        <f t="shared" si="42"/>
        <v>Yes</v>
      </c>
    </row>
    <row r="142" spans="1:11">
      <c r="A142" s="111" t="s">
        <v>186</v>
      </c>
      <c r="B142" s="25" t="s">
        <v>12</v>
      </c>
      <c r="C142" s="116">
        <v>56.645250521000001</v>
      </c>
      <c r="D142" s="30" t="str">
        <f>IF($B142="N/A","N/A",IF(C142&gt;70,"No",IF(C142&lt;40,"No","Yes")))</f>
        <v>Yes</v>
      </c>
      <c r="E142" s="32">
        <v>55.321141263000001</v>
      </c>
      <c r="F142" s="30" t="str">
        <f>IF($B142="N/A","N/A",IF(E142&gt;70,"No",IF(E142&lt;40,"No","Yes")))</f>
        <v>Yes</v>
      </c>
      <c r="G142" s="32">
        <v>53.300646356999998</v>
      </c>
      <c r="H142" s="30" t="str">
        <f>IF($B142="N/A","N/A",IF(G142&gt;70,"No",IF(G142&lt;40,"No","Yes")))</f>
        <v>Yes</v>
      </c>
      <c r="I142" s="32">
        <v>-2.34</v>
      </c>
      <c r="J142" s="32">
        <v>-3.65</v>
      </c>
      <c r="K142" s="30" t="str">
        <f t="shared" si="42"/>
        <v>Yes</v>
      </c>
    </row>
    <row r="143" spans="1:11">
      <c r="A143" s="111" t="s">
        <v>187</v>
      </c>
      <c r="B143" s="25" t="s">
        <v>13</v>
      </c>
      <c r="C143" s="116">
        <v>36.672567889</v>
      </c>
      <c r="D143" s="30" t="str">
        <f>IF($B143="N/A","N/A",IF(C143&gt;55,"No",IF(C143&lt;20,"No","Yes")))</f>
        <v>Yes</v>
      </c>
      <c r="E143" s="32">
        <v>37.124298703000001</v>
      </c>
      <c r="F143" s="30" t="str">
        <f>IF($B143="N/A","N/A",IF(E143&gt;55,"No",IF(E143&lt;20,"No","Yes")))</f>
        <v>Yes</v>
      </c>
      <c r="G143" s="32">
        <v>39.208518482999999</v>
      </c>
      <c r="H143" s="30" t="str">
        <f>IF($B143="N/A","N/A",IF(G143&gt;55,"No",IF(G143&lt;20,"No","Yes")))</f>
        <v>Yes</v>
      </c>
      <c r="I143" s="32">
        <v>1.232</v>
      </c>
      <c r="J143" s="32">
        <v>5.6139999999999999</v>
      </c>
      <c r="K143" s="30" t="str">
        <f t="shared" si="42"/>
        <v>Yes</v>
      </c>
    </row>
    <row r="144" spans="1:11">
      <c r="A144" s="111" t="s">
        <v>870</v>
      </c>
      <c r="B144" s="25" t="s">
        <v>876</v>
      </c>
      <c r="C144" s="116">
        <v>98.715357991000005</v>
      </c>
      <c r="D144" s="30" t="str">
        <f>IF($B144="N/A","N/A",IF(C144&gt;95,"Yes","No"))</f>
        <v>Yes</v>
      </c>
      <c r="E144" s="32">
        <v>98.673789487999997</v>
      </c>
      <c r="F144" s="30" t="str">
        <f>IF($B144="N/A","N/A",IF(E144&gt;95,"Yes","No"))</f>
        <v>Yes</v>
      </c>
      <c r="G144" s="32">
        <v>97.722907848000006</v>
      </c>
      <c r="H144" s="30" t="str">
        <f>IF($B144="N/A","N/A",IF(G144&gt;95,"Yes","No"))</f>
        <v>Yes</v>
      </c>
      <c r="I144" s="32">
        <v>-4.2000000000000003E-2</v>
      </c>
      <c r="J144" s="32">
        <v>-0.96399999999999997</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95.484070353000007</v>
      </c>
      <c r="D147" s="30" t="str">
        <f>IF($B147="N/A","N/A",IF(C147&gt;15,"No",IF(C147&lt;-15,"No","Yes")))</f>
        <v>N/A</v>
      </c>
      <c r="E147" s="32">
        <v>95.506649758999998</v>
      </c>
      <c r="F147" s="30" t="str">
        <f>IF($B147="N/A","N/A",IF(E147&gt;15,"No",IF(E147&lt;-15,"No","Yes")))</f>
        <v>N/A</v>
      </c>
      <c r="G147" s="32">
        <v>96.567865674999993</v>
      </c>
      <c r="H147" s="30" t="str">
        <f>IF($B147="N/A","N/A",IF(G147&gt;15,"No",IF(G147&lt;-15,"No","Yes")))</f>
        <v>N/A</v>
      </c>
      <c r="I147" s="32">
        <v>2.3599999999999999E-2</v>
      </c>
      <c r="J147" s="32">
        <v>1.111</v>
      </c>
      <c r="K147" s="30" t="str">
        <f t="shared" si="42"/>
        <v>Yes</v>
      </c>
    </row>
    <row r="148" spans="1:11">
      <c r="A148" s="111" t="s">
        <v>805</v>
      </c>
      <c r="B148" s="25" t="s">
        <v>49</v>
      </c>
      <c r="C148" s="116">
        <v>97.804582386000007</v>
      </c>
      <c r="D148" s="30" t="str">
        <f>IF($B148="N/A","N/A",IF(C148&gt;15,"No",IF(C148&lt;-15,"No","Yes")))</f>
        <v>N/A</v>
      </c>
      <c r="E148" s="32">
        <v>98.359797674999996</v>
      </c>
      <c r="F148" s="30" t="str">
        <f>IF($B148="N/A","N/A",IF(E148&gt;15,"No",IF(E148&lt;-15,"No","Yes")))</f>
        <v>N/A</v>
      </c>
      <c r="G148" s="32">
        <v>98.533186987999997</v>
      </c>
      <c r="H148" s="30" t="str">
        <f>IF($B148="N/A","N/A",IF(G148&gt;15,"No",IF(G148&lt;-15,"No","Yes")))</f>
        <v>N/A</v>
      </c>
      <c r="I148" s="32">
        <v>0.56769999999999998</v>
      </c>
      <c r="J148" s="32">
        <v>0.17630000000000001</v>
      </c>
      <c r="K148" s="30" t="str">
        <f t="shared" si="42"/>
        <v>Yes</v>
      </c>
    </row>
    <row r="149" spans="1:11">
      <c r="A149" s="111" t="s">
        <v>250</v>
      </c>
      <c r="B149" s="25" t="s">
        <v>54</v>
      </c>
      <c r="C149" s="116">
        <v>98.559882361000007</v>
      </c>
      <c r="D149" s="30" t="str">
        <f>IF($B149="N/A","N/A",IF(C149&gt;100,"No",IF(C149&lt;98,"No","Yes")))</f>
        <v>Yes</v>
      </c>
      <c r="E149" s="32">
        <v>98.540293282999997</v>
      </c>
      <c r="F149" s="30" t="str">
        <f>IF($B149="N/A","N/A",IF(E149&gt;100,"No",IF(E149&lt;98,"No","Yes")))</f>
        <v>Yes</v>
      </c>
      <c r="G149" s="32">
        <v>98.130025017999998</v>
      </c>
      <c r="H149" s="30" t="str">
        <f>IF($B149="N/A","N/A",IF(G149&gt;100,"No",IF(G149&lt;98,"No","Yes")))</f>
        <v>Yes</v>
      </c>
      <c r="I149" s="32">
        <v>-0.02</v>
      </c>
      <c r="J149" s="32">
        <v>-0.41599999999999998</v>
      </c>
      <c r="K149" s="30" t="str">
        <f t="shared" si="42"/>
        <v>Yes</v>
      </c>
    </row>
    <row r="150" spans="1:11">
      <c r="A150" s="111" t="s">
        <v>251</v>
      </c>
      <c r="B150" s="25" t="s">
        <v>49</v>
      </c>
      <c r="C150" s="116">
        <v>70.133799049000004</v>
      </c>
      <c r="D150" s="30" t="str">
        <f>IF($B150="N/A","N/A",IF(C150&gt;15,"No",IF(C150&lt;-15,"No","Yes")))</f>
        <v>N/A</v>
      </c>
      <c r="E150" s="32">
        <v>60.737742779000001</v>
      </c>
      <c r="F150" s="30" t="str">
        <f>IF($B150="N/A","N/A",IF(E150&gt;15,"No",IF(E150&lt;-15,"No","Yes")))</f>
        <v>N/A</v>
      </c>
      <c r="G150" s="32">
        <v>59.427114338000003</v>
      </c>
      <c r="H150" s="30" t="str">
        <f>IF($B150="N/A","N/A",IF(G150&gt;15,"No",IF(G150&lt;-15,"No","Yes")))</f>
        <v>N/A</v>
      </c>
      <c r="I150" s="32">
        <v>-13.4</v>
      </c>
      <c r="J150" s="32">
        <v>-2.16</v>
      </c>
      <c r="K150" s="30" t="str">
        <f t="shared" si="42"/>
        <v>Yes</v>
      </c>
    </row>
    <row r="151" spans="1:11">
      <c r="A151" s="111" t="s">
        <v>252</v>
      </c>
      <c r="B151" s="25" t="s">
        <v>49</v>
      </c>
      <c r="C151" s="116">
        <v>27.011822708</v>
      </c>
      <c r="D151" s="30" t="str">
        <f>IF($B151="N/A","N/A",IF(C151&gt;15,"No",IF(C151&lt;-15,"No","Yes")))</f>
        <v>N/A</v>
      </c>
      <c r="E151" s="32">
        <v>37.068055354000002</v>
      </c>
      <c r="F151" s="30" t="str">
        <f>IF($B151="N/A","N/A",IF(E151&gt;15,"No",IF(E151&lt;-15,"No","Yes")))</f>
        <v>N/A</v>
      </c>
      <c r="G151" s="32">
        <v>39.724555131999999</v>
      </c>
      <c r="H151" s="30" t="str">
        <f>IF($B151="N/A","N/A",IF(G151&gt;15,"No",IF(G151&lt;-15,"No","Yes")))</f>
        <v>N/A</v>
      </c>
      <c r="I151" s="32">
        <v>37.229999999999997</v>
      </c>
      <c r="J151" s="32">
        <v>7.1669999999999998</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2.8543782434999998</v>
      </c>
      <c r="D153" s="30" t="str">
        <f>IF($B153="N/A","N/A",IF(C153&gt;15,"No",IF(C153&lt;-15,"No","Yes")))</f>
        <v>N/A</v>
      </c>
      <c r="E153" s="32">
        <v>2.1942018671999999</v>
      </c>
      <c r="F153" s="30" t="str">
        <f>IF($B153="N/A","N/A",IF(E153&gt;15,"No",IF(E153&lt;-15,"No","Yes")))</f>
        <v>N/A</v>
      </c>
      <c r="G153" s="32">
        <v>0.84833052949999999</v>
      </c>
      <c r="H153" s="30" t="str">
        <f>IF($B153="N/A","N/A",IF(G153&gt;15,"No",IF(G153&lt;-15,"No","Yes")))</f>
        <v>N/A</v>
      </c>
      <c r="I153" s="32">
        <v>-23.1</v>
      </c>
      <c r="J153" s="32">
        <v>-61.3</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99.999935207999997</v>
      </c>
      <c r="D155" s="30" t="str">
        <f>IF($B155="N/A","N/A",IF(C155&gt;100,"No",IF(C155&lt;98,"No","Yes")))</f>
        <v>Yes</v>
      </c>
      <c r="E155" s="32">
        <v>100</v>
      </c>
      <c r="F155" s="30" t="str">
        <f>IF($B155="N/A","N/A",IF(E155&gt;100,"No",IF(E155&lt;98,"No","Yes")))</f>
        <v>Yes</v>
      </c>
      <c r="G155" s="32">
        <v>100</v>
      </c>
      <c r="H155" s="30" t="str">
        <f>IF($B155="N/A","N/A",IF(G155&gt;100,"No",IF(G155&lt;98,"No","Yes")))</f>
        <v>Yes</v>
      </c>
      <c r="I155" s="32">
        <v>1E-4</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84.928507807000003</v>
      </c>
      <c r="D159" s="30" t="str">
        <f t="shared" ref="D159:D182" si="43">IF($B159="N/A","N/A",IF(C159&gt;15,"No",IF(C159&lt;-15,"No","Yes")))</f>
        <v>N/A</v>
      </c>
      <c r="E159" s="30">
        <v>75.814931814999994</v>
      </c>
      <c r="F159" s="30" t="str">
        <f t="shared" ref="F159:F182" si="44">IF($B159="N/A","N/A",IF(E159&gt;15,"No",IF(E159&lt;-15,"No","Yes")))</f>
        <v>N/A</v>
      </c>
      <c r="G159" s="32">
        <v>73.211474510000002</v>
      </c>
      <c r="H159" s="30" t="str">
        <f t="shared" ref="H159:H182" si="45">IF($B159="N/A","N/A",IF(G159&gt;15,"No",IF(G159&lt;-15,"No","Yes")))</f>
        <v>N/A</v>
      </c>
      <c r="I159" s="32">
        <v>-10.7</v>
      </c>
      <c r="J159" s="32">
        <v>-3.43</v>
      </c>
      <c r="K159" s="30" t="str">
        <f t="shared" ref="K159:K182" si="46">IF(J159="Div by 0", "N/A", IF(J159="N/A","N/A", IF(J159&gt;30, "No", IF(J159&lt;-30, "No", "Yes"))))</f>
        <v>Yes</v>
      </c>
    </row>
    <row r="160" spans="1:11" ht="12.75" customHeight="1">
      <c r="A160" s="111" t="s">
        <v>257</v>
      </c>
      <c r="B160" s="25" t="s">
        <v>49</v>
      </c>
      <c r="C160" s="114">
        <v>9.5513816635000008</v>
      </c>
      <c r="D160" s="25" t="s">
        <v>49</v>
      </c>
      <c r="E160" s="30">
        <v>16.566568244999999</v>
      </c>
      <c r="F160" s="25" t="s">
        <v>49</v>
      </c>
      <c r="G160" s="32">
        <v>16.666842724999999</v>
      </c>
      <c r="H160" s="25" t="s">
        <v>49</v>
      </c>
      <c r="I160" s="32">
        <v>73.45</v>
      </c>
      <c r="J160" s="32">
        <v>0.60529999999999995</v>
      </c>
      <c r="K160" s="30" t="str">
        <f t="shared" si="46"/>
        <v>Yes</v>
      </c>
    </row>
    <row r="161" spans="1:11">
      <c r="A161" s="113" t="s">
        <v>258</v>
      </c>
      <c r="B161" s="25" t="s">
        <v>49</v>
      </c>
      <c r="C161" s="114">
        <v>4.7401030328999996</v>
      </c>
      <c r="D161" s="30" t="str">
        <f t="shared" si="43"/>
        <v>N/A</v>
      </c>
      <c r="E161" s="30">
        <v>12.314909359</v>
      </c>
      <c r="F161" s="30" t="str">
        <f t="shared" si="44"/>
        <v>N/A</v>
      </c>
      <c r="G161" s="32">
        <v>12.735825545000001</v>
      </c>
      <c r="H161" s="30" t="str">
        <f t="shared" si="45"/>
        <v>N/A</v>
      </c>
      <c r="I161" s="32">
        <v>159.80000000000001</v>
      </c>
      <c r="J161" s="32">
        <v>3.4180000000000001</v>
      </c>
      <c r="K161" s="30" t="str">
        <f t="shared" si="46"/>
        <v>Yes</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1.0951729910000001</v>
      </c>
      <c r="D164" s="30" t="str">
        <f t="shared" si="43"/>
        <v>N/A</v>
      </c>
      <c r="E164" s="30">
        <v>0.91443802230000004</v>
      </c>
      <c r="F164" s="30" t="str">
        <f t="shared" si="44"/>
        <v>N/A</v>
      </c>
      <c r="G164" s="32">
        <v>0.82778653030000005</v>
      </c>
      <c r="H164" s="30" t="str">
        <f t="shared" si="45"/>
        <v>N/A</v>
      </c>
      <c r="I164" s="32">
        <v>-16.5</v>
      </c>
      <c r="J164" s="32">
        <v>-9.48</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8.4223809999999996E-4</v>
      </c>
      <c r="D166" s="30" t="str">
        <f t="shared" si="43"/>
        <v>N/A</v>
      </c>
      <c r="E166" s="30">
        <v>2.8085168600000002E-2</v>
      </c>
      <c r="F166" s="30" t="str">
        <f t="shared" si="44"/>
        <v>N/A</v>
      </c>
      <c r="G166" s="32">
        <v>0</v>
      </c>
      <c r="H166" s="30" t="str">
        <f t="shared" si="45"/>
        <v>N/A</v>
      </c>
      <c r="I166" s="32">
        <v>3235</v>
      </c>
      <c r="J166" s="32">
        <v>-100</v>
      </c>
      <c r="K166" s="30" t="str">
        <f t="shared" si="46"/>
        <v>No</v>
      </c>
    </row>
    <row r="167" spans="1:11">
      <c r="A167" s="113" t="s">
        <v>263</v>
      </c>
      <c r="B167" s="25" t="s">
        <v>49</v>
      </c>
      <c r="C167" s="114">
        <v>0.3891183184</v>
      </c>
      <c r="D167" s="30" t="str">
        <f t="shared" si="43"/>
        <v>N/A</v>
      </c>
      <c r="E167" s="30">
        <v>0.3388626246</v>
      </c>
      <c r="F167" s="30" t="str">
        <f t="shared" si="44"/>
        <v>N/A</v>
      </c>
      <c r="G167" s="32">
        <v>0.2966552334</v>
      </c>
      <c r="H167" s="30" t="str">
        <f t="shared" si="45"/>
        <v>N/A</v>
      </c>
      <c r="I167" s="32">
        <v>-12.9</v>
      </c>
      <c r="J167" s="32">
        <v>-12.5</v>
      </c>
      <c r="K167" s="30" t="str">
        <f t="shared" si="46"/>
        <v>Yes</v>
      </c>
    </row>
    <row r="168" spans="1:11">
      <c r="A168" s="113" t="s">
        <v>264</v>
      </c>
      <c r="B168" s="25" t="s">
        <v>49</v>
      </c>
      <c r="C168" s="114">
        <v>1.5945424354</v>
      </c>
      <c r="D168" s="30" t="str">
        <f t="shared" si="43"/>
        <v>N/A</v>
      </c>
      <c r="E168" s="30">
        <v>1.3215024087</v>
      </c>
      <c r="F168" s="30" t="str">
        <f t="shared" si="44"/>
        <v>N/A</v>
      </c>
      <c r="G168" s="32">
        <v>1.2304734808</v>
      </c>
      <c r="H168" s="30" t="str">
        <f t="shared" si="45"/>
        <v>N/A</v>
      </c>
      <c r="I168" s="32">
        <v>-17.100000000000001</v>
      </c>
      <c r="J168" s="32">
        <v>-6.89</v>
      </c>
      <c r="K168" s="30" t="str">
        <f t="shared" si="46"/>
        <v>Yes</v>
      </c>
    </row>
    <row r="169" spans="1:11">
      <c r="A169" s="113" t="s">
        <v>265</v>
      </c>
      <c r="B169" s="25" t="s">
        <v>49</v>
      </c>
      <c r="C169" s="114">
        <v>8.1913053599999994E-2</v>
      </c>
      <c r="D169" s="30" t="str">
        <f t="shared" si="43"/>
        <v>N/A</v>
      </c>
      <c r="E169" s="30">
        <v>7.1868752399999999E-2</v>
      </c>
      <c r="F169" s="30" t="str">
        <f t="shared" si="44"/>
        <v>N/A</v>
      </c>
      <c r="G169" s="32">
        <v>6.9626296399999996E-2</v>
      </c>
      <c r="H169" s="30" t="str">
        <f t="shared" si="45"/>
        <v>N/A</v>
      </c>
      <c r="I169" s="32">
        <v>-12.3</v>
      </c>
      <c r="J169" s="32">
        <v>-3.12</v>
      </c>
      <c r="K169" s="30" t="str">
        <f t="shared" si="46"/>
        <v>Yes</v>
      </c>
    </row>
    <row r="170" spans="1:11">
      <c r="A170" s="113" t="s">
        <v>266</v>
      </c>
      <c r="B170" s="25" t="s">
        <v>49</v>
      </c>
      <c r="C170" s="114">
        <v>1.6496895942000001</v>
      </c>
      <c r="D170" s="30" t="str">
        <f t="shared" si="43"/>
        <v>N/A</v>
      </c>
      <c r="E170" s="30">
        <v>1.5769019102999999</v>
      </c>
      <c r="F170" s="30" t="str">
        <f t="shared" si="44"/>
        <v>N/A</v>
      </c>
      <c r="G170" s="32">
        <v>1.506475639</v>
      </c>
      <c r="H170" s="30" t="str">
        <f t="shared" si="45"/>
        <v>N/A</v>
      </c>
      <c r="I170" s="32">
        <v>-4.41</v>
      </c>
      <c r="J170" s="32">
        <v>-4.47</v>
      </c>
      <c r="K170" s="30" t="str">
        <f t="shared" si="46"/>
        <v>Yes</v>
      </c>
    </row>
    <row r="171" spans="1:11">
      <c r="A171" s="111" t="s">
        <v>267</v>
      </c>
      <c r="B171" s="25" t="s">
        <v>49</v>
      </c>
      <c r="C171" s="114">
        <v>5.5201105293000001</v>
      </c>
      <c r="D171" s="30" t="str">
        <f t="shared" si="43"/>
        <v>N/A</v>
      </c>
      <c r="E171" s="30">
        <v>7.6184999393000004</v>
      </c>
      <c r="F171" s="30" t="str">
        <f t="shared" si="44"/>
        <v>N/A</v>
      </c>
      <c r="G171" s="32">
        <v>10.121682764000001</v>
      </c>
      <c r="H171" s="30" t="str">
        <f t="shared" si="45"/>
        <v>N/A</v>
      </c>
      <c r="I171" s="32">
        <v>38.01</v>
      </c>
      <c r="J171" s="32">
        <v>32.86</v>
      </c>
      <c r="K171" s="30" t="str">
        <f t="shared" si="46"/>
        <v>No</v>
      </c>
    </row>
    <row r="172" spans="1:11">
      <c r="A172" s="113" t="s">
        <v>268</v>
      </c>
      <c r="B172" s="25" t="s">
        <v>49</v>
      </c>
      <c r="C172" s="114">
        <v>5.1670486395999999</v>
      </c>
      <c r="D172" s="30" t="str">
        <f t="shared" si="43"/>
        <v>N/A</v>
      </c>
      <c r="E172" s="30">
        <v>7.2612455090000001</v>
      </c>
      <c r="F172" s="30" t="str">
        <f t="shared" si="44"/>
        <v>N/A</v>
      </c>
      <c r="G172" s="32">
        <v>9.6014247678999993</v>
      </c>
      <c r="H172" s="30" t="str">
        <f t="shared" si="45"/>
        <v>N/A</v>
      </c>
      <c r="I172" s="32">
        <v>40.53</v>
      </c>
      <c r="J172" s="32">
        <v>32.229999999999997</v>
      </c>
      <c r="K172" s="30" t="str">
        <f t="shared" si="46"/>
        <v>No</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0.1020386447</v>
      </c>
      <c r="H175" s="30" t="str">
        <f t="shared" si="45"/>
        <v>N/A</v>
      </c>
      <c r="I175" s="32" t="s">
        <v>1207</v>
      </c>
      <c r="J175" s="32" t="s">
        <v>1207</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v>
      </c>
      <c r="D177" s="30" t="str">
        <f t="shared" si="43"/>
        <v>N/A</v>
      </c>
      <c r="E177" s="30">
        <v>0</v>
      </c>
      <c r="F177" s="30" t="str">
        <f t="shared" si="44"/>
        <v>N/A</v>
      </c>
      <c r="G177" s="32">
        <v>0</v>
      </c>
      <c r="H177" s="30" t="str">
        <f t="shared" si="45"/>
        <v>N/A</v>
      </c>
      <c r="I177" s="32" t="s">
        <v>1207</v>
      </c>
      <c r="J177" s="32" t="s">
        <v>1207</v>
      </c>
      <c r="K177" s="30" t="str">
        <f t="shared" si="46"/>
        <v>N/A</v>
      </c>
    </row>
    <row r="178" spans="1:11">
      <c r="A178" s="113" t="s">
        <v>273</v>
      </c>
      <c r="B178" s="25" t="s">
        <v>49</v>
      </c>
      <c r="C178" s="114">
        <v>0.27185717990000002</v>
      </c>
      <c r="D178" s="30" t="str">
        <f t="shared" si="43"/>
        <v>N/A</v>
      </c>
      <c r="E178" s="30">
        <v>0.24228787809999999</v>
      </c>
      <c r="F178" s="30" t="str">
        <f t="shared" si="44"/>
        <v>N/A</v>
      </c>
      <c r="G178" s="32">
        <v>0.26878736710000001</v>
      </c>
      <c r="H178" s="30" t="str">
        <f t="shared" si="45"/>
        <v>N/A</v>
      </c>
      <c r="I178" s="32">
        <v>-10.9</v>
      </c>
      <c r="J178" s="32">
        <v>10.94</v>
      </c>
      <c r="K178" s="30" t="str">
        <f t="shared" si="46"/>
        <v>Yes</v>
      </c>
    </row>
    <row r="179" spans="1:11">
      <c r="A179" s="113" t="s">
        <v>274</v>
      </c>
      <c r="B179" s="25" t="s">
        <v>49</v>
      </c>
      <c r="C179" s="114">
        <v>1.166176E-4</v>
      </c>
      <c r="D179" s="30" t="str">
        <f t="shared" si="43"/>
        <v>N/A</v>
      </c>
      <c r="E179" s="30">
        <v>3.8521168100000003E-2</v>
      </c>
      <c r="F179" s="30" t="str">
        <f t="shared" si="44"/>
        <v>N/A</v>
      </c>
      <c r="G179" s="32">
        <v>6.0116030799999998E-2</v>
      </c>
      <c r="H179" s="30" t="str">
        <f t="shared" si="45"/>
        <v>N/A</v>
      </c>
      <c r="I179" s="32">
        <v>32932</v>
      </c>
      <c r="J179" s="32">
        <v>56.06</v>
      </c>
      <c r="K179" s="30" t="str">
        <f t="shared" si="46"/>
        <v>No</v>
      </c>
    </row>
    <row r="180" spans="1:11">
      <c r="A180" s="113" t="s">
        <v>275</v>
      </c>
      <c r="B180" s="25" t="s">
        <v>49</v>
      </c>
      <c r="C180" s="114">
        <v>4.3191696999999999E-6</v>
      </c>
      <c r="D180" s="30" t="str">
        <f t="shared" si="43"/>
        <v>N/A</v>
      </c>
      <c r="E180" s="30">
        <v>0</v>
      </c>
      <c r="F180" s="30" t="str">
        <f t="shared" si="44"/>
        <v>N/A</v>
      </c>
      <c r="G180" s="32">
        <v>0</v>
      </c>
      <c r="H180" s="30" t="str">
        <f t="shared" si="45"/>
        <v>N/A</v>
      </c>
      <c r="I180" s="32">
        <v>-100</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8.1083772999999998E-2</v>
      </c>
      <c r="D182" s="30" t="str">
        <f t="shared" si="43"/>
        <v>N/A</v>
      </c>
      <c r="E182" s="30">
        <v>7.6445384199999994E-2</v>
      </c>
      <c r="F182" s="30" t="str">
        <f t="shared" si="44"/>
        <v>N/A</v>
      </c>
      <c r="G182" s="32">
        <v>8.9315953899999995E-2</v>
      </c>
      <c r="H182" s="30" t="str">
        <f t="shared" si="45"/>
        <v>N/A</v>
      </c>
      <c r="I182" s="32">
        <v>-5.72</v>
      </c>
      <c r="J182" s="32">
        <v>16.84</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2218449</v>
      </c>
      <c r="D184" s="30" t="str">
        <f>IF($B184="N/A","N/A",IF(C184&gt;15,"No",IF(C184&lt;-15,"No","Yes")))</f>
        <v>N/A</v>
      </c>
      <c r="E184" s="26">
        <v>3695449</v>
      </c>
      <c r="F184" s="30" t="str">
        <f>IF($B184="N/A","N/A",IF(E184&gt;15,"No",IF(E184&lt;-15,"No","Yes")))</f>
        <v>N/A</v>
      </c>
      <c r="G184" s="26">
        <v>3364438</v>
      </c>
      <c r="H184" s="30" t="str">
        <f>IF($B184="N/A","N/A",IF(G184&gt;15,"No",IF(G184&lt;-15,"No","Yes")))</f>
        <v>N/A</v>
      </c>
      <c r="I184" s="32">
        <v>66.58</v>
      </c>
      <c r="J184" s="32">
        <v>-8.9600000000000009</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30.196540015</v>
      </c>
      <c r="D187" s="30" t="str">
        <f>IF($B187="N/A","N/A",IF(C187&gt;15,"No",IF(C187&lt;-15,"No","Yes")))</f>
        <v>N/A</v>
      </c>
      <c r="E187" s="78">
        <v>23.643832996</v>
      </c>
      <c r="F187" s="30" t="str">
        <f>IF($B187="N/A","N/A",IF(E187&gt;15,"No",IF(E187&lt;-15,"No","Yes")))</f>
        <v>N/A</v>
      </c>
      <c r="G187" s="78">
        <v>24.392132951000001</v>
      </c>
      <c r="H187" s="30" t="str">
        <f>IF($B187="N/A","N/A",IF(G187&gt;15,"No",IF(G187&lt;-15,"No","Yes")))</f>
        <v>N/A</v>
      </c>
      <c r="I187" s="32">
        <v>-21.7</v>
      </c>
      <c r="J187" s="32">
        <v>3.165</v>
      </c>
      <c r="K187" s="30" t="str">
        <f t="shared" si="47"/>
        <v>Yes</v>
      </c>
    </row>
    <row r="188" spans="1:11">
      <c r="A188" s="111" t="s">
        <v>87</v>
      </c>
      <c r="B188" s="25" t="s">
        <v>49</v>
      </c>
      <c r="C188" s="116">
        <v>1.6014792316999999</v>
      </c>
      <c r="D188" s="30" t="str">
        <f>IF($B188="N/A","N/A",IF(C188&gt;15,"No",IF(C188&lt;-15,"No","Yes")))</f>
        <v>N/A</v>
      </c>
      <c r="E188" s="32">
        <v>1.0062647326</v>
      </c>
      <c r="F188" s="30" t="str">
        <f>IF($B188="N/A","N/A",IF(E188&gt;15,"No",IF(E188&lt;-15,"No","Yes")))</f>
        <v>N/A</v>
      </c>
      <c r="G188" s="32">
        <v>1.1729150604</v>
      </c>
      <c r="H188" s="30" t="str">
        <f>IF($B188="N/A","N/A",IF(G188&gt;15,"No",IF(G188&lt;-15,"No","Yes")))</f>
        <v>N/A</v>
      </c>
      <c r="I188" s="32">
        <v>-37.200000000000003</v>
      </c>
      <c r="J188" s="32">
        <v>16.559999999999999</v>
      </c>
      <c r="K188" s="30" t="str">
        <f t="shared" si="47"/>
        <v>Yes</v>
      </c>
    </row>
    <row r="189" spans="1:11">
      <c r="A189" s="111" t="s">
        <v>204</v>
      </c>
      <c r="B189" s="25" t="s">
        <v>49</v>
      </c>
      <c r="C189" s="116">
        <v>0</v>
      </c>
      <c r="D189" s="30" t="str">
        <f>IF($B189="N/A","N/A",IF(C189&gt;15,"No",IF(C189&lt;-15,"No","Yes")))</f>
        <v>N/A</v>
      </c>
      <c r="E189" s="32">
        <v>0</v>
      </c>
      <c r="F189" s="30" t="str">
        <f>IF($B189="N/A","N/A",IF(E189&gt;15,"No",IF(E189&lt;-15,"No","Yes")))</f>
        <v>N/A</v>
      </c>
      <c r="G189" s="32">
        <v>0</v>
      </c>
      <c r="H189" s="30" t="str">
        <f>IF($B189="N/A","N/A",IF(G189&gt;15,"No",IF(G189&lt;-15,"No","Yes")))</f>
        <v>N/A</v>
      </c>
      <c r="I189" s="32" t="s">
        <v>1207</v>
      </c>
      <c r="J189" s="32" t="s">
        <v>1207</v>
      </c>
      <c r="K189" s="30" t="str">
        <f t="shared" si="47"/>
        <v>N/A</v>
      </c>
    </row>
    <row r="190" spans="1:11" ht="12.75" customHeight="1">
      <c r="A190" s="111" t="s">
        <v>205</v>
      </c>
      <c r="B190" s="25" t="s">
        <v>49</v>
      </c>
      <c r="C190" s="116">
        <v>100</v>
      </c>
      <c r="D190" s="30" t="str">
        <f>IF($B190="N/A","N/A",IF(C190&gt;15,"No",IF(C190&lt;-15,"No","Yes")))</f>
        <v>N/A</v>
      </c>
      <c r="E190" s="32">
        <v>98.148148148000004</v>
      </c>
      <c r="F190" s="30" t="str">
        <f>IF($B190="N/A","N/A",IF(E190&gt;15,"No",IF(E190&lt;-15,"No","Yes")))</f>
        <v>N/A</v>
      </c>
      <c r="G190" s="32">
        <v>100</v>
      </c>
      <c r="H190" s="30" t="str">
        <f>IF($B190="N/A","N/A",IF(G190&gt;15,"No",IF(G190&lt;-15,"No","Yes")))</f>
        <v>N/A</v>
      </c>
      <c r="I190" s="32">
        <v>-1.85</v>
      </c>
      <c r="J190" s="32">
        <v>1.887</v>
      </c>
      <c r="K190" s="30" t="str">
        <f t="shared" si="47"/>
        <v>Yes</v>
      </c>
    </row>
    <row r="191" spans="1:11">
      <c r="A191" s="111" t="s">
        <v>206</v>
      </c>
      <c r="B191" s="25" t="s">
        <v>49</v>
      </c>
      <c r="C191" s="116">
        <v>1.6729114744</v>
      </c>
      <c r="D191" s="30" t="str">
        <f>IF($B191="N/A","N/A",IF(C191&gt;15,"No",IF(C191&lt;-15,"No","Yes")))</f>
        <v>N/A</v>
      </c>
      <c r="E191" s="32">
        <v>1.0315553561999999</v>
      </c>
      <c r="F191" s="30" t="str">
        <f>IF($B191="N/A","N/A",IF(E191&gt;15,"No",IF(E191&lt;-15,"No","Yes")))</f>
        <v>N/A</v>
      </c>
      <c r="G191" s="32">
        <v>1.2087915120999999</v>
      </c>
      <c r="H191" s="30" t="str">
        <f>IF($B191="N/A","N/A",IF(G191&gt;15,"No",IF(G191&lt;-15,"No","Yes")))</f>
        <v>N/A</v>
      </c>
      <c r="I191" s="32">
        <v>-38.299999999999997</v>
      </c>
      <c r="J191" s="32">
        <v>17.18</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45.522975737000003</v>
      </c>
      <c r="D193" s="30" t="str">
        <f>IF($B193="N/A","N/A",IF(C193&gt;15,"No",IF(C193&lt;-15,"No","Yes")))</f>
        <v>N/A</v>
      </c>
      <c r="E193" s="32">
        <v>60.112722431999998</v>
      </c>
      <c r="F193" s="30" t="str">
        <f t="shared" ref="F193:F213" si="48">IF($B193="N/A","N/A",IF(E193&gt;15,"No",IF(E193&lt;-15,"No","Yes")))</f>
        <v>N/A</v>
      </c>
      <c r="G193" s="32">
        <v>54.975957352000002</v>
      </c>
      <c r="H193" s="30" t="str">
        <f t="shared" ref="H193:H213" si="49">IF($B193="N/A","N/A",IF(G193&gt;15,"No",IF(G193&lt;-15,"No","Yes")))</f>
        <v>N/A</v>
      </c>
      <c r="I193" s="32">
        <v>32.049999999999997</v>
      </c>
      <c r="J193" s="32">
        <v>-8.5500000000000007</v>
      </c>
      <c r="K193" s="30" t="str">
        <f t="shared" ref="K193:K209" si="50">IF(J193="Div by 0", "N/A", IF(J193="N/A","N/A", IF(J193&gt;30, "No", IF(J193&lt;-30, "No", "Yes"))))</f>
        <v>Yes</v>
      </c>
    </row>
    <row r="194" spans="1:11">
      <c r="A194" s="111" t="s">
        <v>216</v>
      </c>
      <c r="B194" s="25" t="s">
        <v>49</v>
      </c>
      <c r="C194" s="116">
        <v>1.9174657610000001</v>
      </c>
      <c r="D194" s="30" t="str">
        <f>IF($B194="N/A","N/A",IF(C194&gt;15,"No",IF(C194&lt;-15,"No","Yes")))</f>
        <v>N/A</v>
      </c>
      <c r="E194" s="32">
        <v>1.9091320162000001</v>
      </c>
      <c r="F194" s="30" t="str">
        <f t="shared" si="48"/>
        <v>N/A</v>
      </c>
      <c r="G194" s="32">
        <v>1.7532497254999999</v>
      </c>
      <c r="H194" s="30" t="str">
        <f t="shared" si="49"/>
        <v>N/A</v>
      </c>
      <c r="I194" s="32">
        <v>-0.435</v>
      </c>
      <c r="J194" s="32">
        <v>-8.17</v>
      </c>
      <c r="K194" s="30" t="str">
        <f t="shared" si="50"/>
        <v>Yes</v>
      </c>
    </row>
    <row r="195" spans="1:11">
      <c r="A195" s="111" t="s">
        <v>217</v>
      </c>
      <c r="B195" s="25" t="s">
        <v>49</v>
      </c>
      <c r="C195" s="116">
        <v>4.2858321287000001</v>
      </c>
      <c r="D195" s="30" t="str">
        <f>IF($B195="N/A","N/A",IF(C195&gt;15,"No",IF(C195&lt;-15,"No","Yes")))</f>
        <v>N/A</v>
      </c>
      <c r="E195" s="32">
        <v>2.7268405002999998</v>
      </c>
      <c r="F195" s="30" t="str">
        <f t="shared" si="48"/>
        <v>N/A</v>
      </c>
      <c r="G195" s="32">
        <v>3.0942760723</v>
      </c>
      <c r="H195" s="30" t="str">
        <f t="shared" si="49"/>
        <v>N/A</v>
      </c>
      <c r="I195" s="32">
        <v>-36.4</v>
      </c>
      <c r="J195" s="32">
        <v>13.47</v>
      </c>
      <c r="K195" s="30" t="str">
        <f t="shared" si="50"/>
        <v>Yes</v>
      </c>
    </row>
    <row r="196" spans="1:11">
      <c r="A196" s="111" t="s">
        <v>218</v>
      </c>
      <c r="B196" s="25" t="s">
        <v>49</v>
      </c>
      <c r="C196" s="116">
        <v>3.9680876143999999</v>
      </c>
      <c r="D196" s="30" t="str">
        <f>IF($B196="N/A","N/A",IF(C196&gt;15,"No",IF(C196&lt;-15,"No","Yes")))</f>
        <v>N/A</v>
      </c>
      <c r="E196" s="32">
        <v>2.6643311814000001</v>
      </c>
      <c r="F196" s="30" t="str">
        <f t="shared" si="48"/>
        <v>N/A</v>
      </c>
      <c r="G196" s="32">
        <v>3.3414495972</v>
      </c>
      <c r="H196" s="30" t="str">
        <f t="shared" si="49"/>
        <v>N/A</v>
      </c>
      <c r="I196" s="32">
        <v>-32.9</v>
      </c>
      <c r="J196" s="32">
        <v>25.41</v>
      </c>
      <c r="K196" s="30" t="str">
        <f t="shared" si="50"/>
        <v>Yes</v>
      </c>
    </row>
    <row r="197" spans="1:11">
      <c r="A197" s="111" t="s">
        <v>219</v>
      </c>
      <c r="B197" s="25" t="s">
        <v>49</v>
      </c>
      <c r="C197" s="116">
        <v>2.7045919999999998E-4</v>
      </c>
      <c r="D197" s="30" t="str">
        <f t="shared" ref="D197:D213" si="51">IF($B197="N/A","N/A",IF(C197&gt;15,"No",IF(C197&lt;-15,"No","Yes")))</f>
        <v>N/A</v>
      </c>
      <c r="E197" s="32">
        <v>2.9225136000000001E-3</v>
      </c>
      <c r="F197" s="30" t="str">
        <f t="shared" si="48"/>
        <v>N/A</v>
      </c>
      <c r="G197" s="32">
        <v>1.5455776E-3</v>
      </c>
      <c r="H197" s="30" t="str">
        <f t="shared" si="49"/>
        <v>N/A</v>
      </c>
      <c r="I197" s="32">
        <v>980.6</v>
      </c>
      <c r="J197" s="32">
        <v>-47.1</v>
      </c>
      <c r="K197" s="30" t="str">
        <f t="shared" si="50"/>
        <v>No</v>
      </c>
    </row>
    <row r="198" spans="1:11">
      <c r="A198" s="111" t="s">
        <v>220</v>
      </c>
      <c r="B198" s="25" t="s">
        <v>49</v>
      </c>
      <c r="C198" s="116">
        <v>27.847653923999999</v>
      </c>
      <c r="D198" s="30" t="str">
        <f t="shared" si="51"/>
        <v>N/A</v>
      </c>
      <c r="E198" s="32">
        <v>19.679151302000001</v>
      </c>
      <c r="F198" s="30" t="str">
        <f t="shared" si="48"/>
        <v>N/A</v>
      </c>
      <c r="G198" s="32">
        <v>21.918995088999999</v>
      </c>
      <c r="H198" s="30" t="str">
        <f t="shared" si="49"/>
        <v>N/A</v>
      </c>
      <c r="I198" s="32">
        <v>-29.3</v>
      </c>
      <c r="J198" s="32">
        <v>11.38</v>
      </c>
      <c r="K198" s="30" t="str">
        <f t="shared" si="50"/>
        <v>Yes</v>
      </c>
    </row>
    <row r="199" spans="1:11">
      <c r="A199" s="111" t="s">
        <v>222</v>
      </c>
      <c r="B199" s="25" t="s">
        <v>49</v>
      </c>
      <c r="C199" s="116">
        <v>8.5149579700000005E-2</v>
      </c>
      <c r="D199" s="30" t="str">
        <f t="shared" si="51"/>
        <v>N/A</v>
      </c>
      <c r="E199" s="32">
        <v>0.1449891475</v>
      </c>
      <c r="F199" s="30" t="str">
        <f t="shared" si="48"/>
        <v>N/A</v>
      </c>
      <c r="G199" s="32">
        <v>7.3117709399999994E-2</v>
      </c>
      <c r="H199" s="30" t="str">
        <f t="shared" si="49"/>
        <v>N/A</v>
      </c>
      <c r="I199" s="32">
        <v>70.28</v>
      </c>
      <c r="J199" s="32">
        <v>-49.6</v>
      </c>
      <c r="K199" s="30" t="str">
        <f t="shared" si="50"/>
        <v>No</v>
      </c>
    </row>
    <row r="200" spans="1:11">
      <c r="A200" s="111" t="s">
        <v>223</v>
      </c>
      <c r="B200" s="25" t="s">
        <v>49</v>
      </c>
      <c r="C200" s="116">
        <v>7.6976301912</v>
      </c>
      <c r="D200" s="30" t="str">
        <f t="shared" si="51"/>
        <v>N/A</v>
      </c>
      <c r="E200" s="32">
        <v>5.6254869164999999</v>
      </c>
      <c r="F200" s="30" t="str">
        <f t="shared" si="48"/>
        <v>N/A</v>
      </c>
      <c r="G200" s="32">
        <v>7.2105653306999997</v>
      </c>
      <c r="H200" s="30" t="str">
        <f t="shared" si="49"/>
        <v>N/A</v>
      </c>
      <c r="I200" s="32">
        <v>-26.9</v>
      </c>
      <c r="J200" s="32">
        <v>28.18</v>
      </c>
      <c r="K200" s="30" t="str">
        <f t="shared" si="50"/>
        <v>Yes</v>
      </c>
    </row>
    <row r="201" spans="1:11">
      <c r="A201" s="111" t="s">
        <v>224</v>
      </c>
      <c r="B201" s="25" t="s">
        <v>49</v>
      </c>
      <c r="C201" s="116">
        <v>5.7864300688999997</v>
      </c>
      <c r="D201" s="30" t="str">
        <f t="shared" si="51"/>
        <v>N/A</v>
      </c>
      <c r="E201" s="32">
        <v>4.4091800481999996</v>
      </c>
      <c r="F201" s="30" t="str">
        <f t="shared" si="48"/>
        <v>N/A</v>
      </c>
      <c r="G201" s="32">
        <v>4.5963991608999999</v>
      </c>
      <c r="H201" s="30" t="str">
        <f t="shared" si="49"/>
        <v>N/A</v>
      </c>
      <c r="I201" s="32">
        <v>-23.8</v>
      </c>
      <c r="J201" s="32">
        <v>4.2460000000000004</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1.3522961E-3</v>
      </c>
      <c r="D204" s="30" t="str">
        <f t="shared" si="51"/>
        <v>N/A</v>
      </c>
      <c r="E204" s="32">
        <v>1.2988949E-3</v>
      </c>
      <c r="F204" s="30" t="str">
        <f t="shared" si="48"/>
        <v>N/A</v>
      </c>
      <c r="G204" s="32">
        <v>1.7239135E-3</v>
      </c>
      <c r="H204" s="30" t="str">
        <f t="shared" si="49"/>
        <v>N/A</v>
      </c>
      <c r="I204" s="32">
        <v>-3.95</v>
      </c>
      <c r="J204" s="32">
        <v>32.72</v>
      </c>
      <c r="K204" s="30" t="str">
        <f t="shared" si="50"/>
        <v>No</v>
      </c>
    </row>
    <row r="205" spans="1:11">
      <c r="A205" s="111" t="s">
        <v>230</v>
      </c>
      <c r="B205" s="25" t="s">
        <v>49</v>
      </c>
      <c r="C205" s="116">
        <v>0.47370933479999999</v>
      </c>
      <c r="D205" s="30" t="str">
        <f t="shared" si="51"/>
        <v>N/A</v>
      </c>
      <c r="E205" s="32">
        <v>0.45231310190000001</v>
      </c>
      <c r="F205" s="30" t="str">
        <f t="shared" si="48"/>
        <v>N/A</v>
      </c>
      <c r="G205" s="32">
        <v>0.42417188249999999</v>
      </c>
      <c r="H205" s="30" t="str">
        <f t="shared" si="49"/>
        <v>N/A</v>
      </c>
      <c r="I205" s="32">
        <v>-4.5199999999999996</v>
      </c>
      <c r="J205" s="32">
        <v>-6.22</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2.1701197548</v>
      </c>
      <c r="D208" s="30" t="str">
        <f t="shared" si="51"/>
        <v>N/A</v>
      </c>
      <c r="E208" s="32">
        <v>1.847380386</v>
      </c>
      <c r="F208" s="30" t="str">
        <f t="shared" si="48"/>
        <v>N/A</v>
      </c>
      <c r="G208" s="32">
        <v>2.3400044821999999</v>
      </c>
      <c r="H208" s="30" t="str">
        <f t="shared" si="49"/>
        <v>N/A</v>
      </c>
      <c r="I208" s="32">
        <v>-14.9</v>
      </c>
      <c r="J208" s="32">
        <v>26.67</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99.995266963999995</v>
      </c>
      <c r="D211" s="30" t="str">
        <f t="shared" si="51"/>
        <v>N/A</v>
      </c>
      <c r="E211" s="32">
        <v>99.994831481000006</v>
      </c>
      <c r="F211" s="30" t="str">
        <f t="shared" si="48"/>
        <v>N/A</v>
      </c>
      <c r="G211" s="32">
        <v>99.997443852000004</v>
      </c>
      <c r="H211" s="30" t="str">
        <f t="shared" si="49"/>
        <v>N/A</v>
      </c>
      <c r="I211" s="32">
        <v>0</v>
      </c>
      <c r="J211" s="32">
        <v>2.5999999999999999E-3</v>
      </c>
      <c r="K211" s="30" t="str">
        <f t="shared" ref="K211:K223" si="52">IF(J211="Div by 0", "N/A", IF(J211="N/A","N/A", IF(J211&gt;30, "No", IF(J211&lt;-30, "No", "Yes"))))</f>
        <v>Yes</v>
      </c>
    </row>
    <row r="212" spans="1:11">
      <c r="A212" s="111" t="s">
        <v>246</v>
      </c>
      <c r="B212" s="25" t="s">
        <v>83</v>
      </c>
      <c r="C212" s="116">
        <v>99.996060395000001</v>
      </c>
      <c r="D212" s="30" t="str">
        <f>IF($B212="N/A","N/A",IF(C212&gt;100,"No",IF(C212&lt;85,"No","Yes")))</f>
        <v>Yes</v>
      </c>
      <c r="E212" s="32">
        <v>99.996075454999996</v>
      </c>
      <c r="F212" s="30" t="str">
        <f>IF($B212="N/A","N/A",IF(E212&gt;100,"No",IF(E212&lt;85,"No","Yes")))</f>
        <v>Yes</v>
      </c>
      <c r="G212" s="32">
        <v>99.998015640999995</v>
      </c>
      <c r="H212" s="30" t="str">
        <f>IF($B212="N/A","N/A",IF(G212&gt;100,"No",IF(G212&lt;85,"No","Yes")))</f>
        <v>Yes</v>
      </c>
      <c r="I212" s="32">
        <v>0</v>
      </c>
      <c r="J212" s="32">
        <v>1.9E-3</v>
      </c>
      <c r="K212" s="30" t="str">
        <f t="shared" si="52"/>
        <v>Yes</v>
      </c>
    </row>
    <row r="213" spans="1:11">
      <c r="A213" s="111" t="s">
        <v>247</v>
      </c>
      <c r="B213" s="25" t="s">
        <v>49</v>
      </c>
      <c r="C213" s="116">
        <v>56.496783186000002</v>
      </c>
      <c r="D213" s="30" t="str">
        <f t="shared" si="51"/>
        <v>N/A</v>
      </c>
      <c r="E213" s="32">
        <v>62.610134393999999</v>
      </c>
      <c r="F213" s="30" t="str">
        <f t="shared" si="48"/>
        <v>N/A</v>
      </c>
      <c r="G213" s="32">
        <v>61.845520325999999</v>
      </c>
      <c r="H213" s="30" t="str">
        <f t="shared" si="49"/>
        <v>N/A</v>
      </c>
      <c r="I213" s="32">
        <v>10.82</v>
      </c>
      <c r="J213" s="32">
        <v>-1.22</v>
      </c>
      <c r="K213" s="30" t="str">
        <f t="shared" si="52"/>
        <v>Yes</v>
      </c>
    </row>
    <row r="214" spans="1:11">
      <c r="A214" s="111" t="s">
        <v>185</v>
      </c>
      <c r="B214" s="25" t="s">
        <v>11</v>
      </c>
      <c r="C214" s="116">
        <v>5.1826046817</v>
      </c>
      <c r="D214" s="30" t="str">
        <f>IF($B214="N/A","N/A",IF(C214&gt;25,"No",IF(C214&lt;5,"No","Yes")))</f>
        <v>Yes</v>
      </c>
      <c r="E214" s="32">
        <v>5.2359537547999997</v>
      </c>
      <c r="F214" s="30" t="str">
        <f>IF($B214="N/A","N/A",IF(E214&gt;25,"No",IF(E214&lt;5,"No","Yes")))</f>
        <v>Yes</v>
      </c>
      <c r="G214" s="32">
        <v>5.2137826244000003</v>
      </c>
      <c r="H214" s="30" t="str">
        <f>IF($B214="N/A","N/A",IF(G214&gt;25,"No",IF(G214&lt;5,"No","Yes")))</f>
        <v>Yes</v>
      </c>
      <c r="I214" s="32">
        <v>1.0289999999999999</v>
      </c>
      <c r="J214" s="32">
        <v>-0.42299999999999999</v>
      </c>
      <c r="K214" s="30" t="str">
        <f t="shared" si="52"/>
        <v>Yes</v>
      </c>
    </row>
    <row r="215" spans="1:11">
      <c r="A215" s="111" t="s">
        <v>186</v>
      </c>
      <c r="B215" s="25" t="s">
        <v>12</v>
      </c>
      <c r="C215" s="116">
        <v>43.916813623000003</v>
      </c>
      <c r="D215" s="30" t="str">
        <f>IF($B215="N/A","N/A",IF(C215&gt;70,"No",IF(C215&lt;40,"No","Yes")))</f>
        <v>Yes</v>
      </c>
      <c r="E215" s="32">
        <v>43.871659299999997</v>
      </c>
      <c r="F215" s="30" t="str">
        <f>IF($B215="N/A","N/A",IF(E215&gt;70,"No",IF(E215&lt;40,"No","Yes")))</f>
        <v>Yes</v>
      </c>
      <c r="G215" s="32">
        <v>42.189045616999998</v>
      </c>
      <c r="H215" s="30" t="str">
        <f>IF($B215="N/A","N/A",IF(G215&gt;70,"No",IF(G215&lt;40,"No","Yes")))</f>
        <v>Yes</v>
      </c>
      <c r="I215" s="32">
        <v>-0.10299999999999999</v>
      </c>
      <c r="J215" s="32">
        <v>-3.84</v>
      </c>
      <c r="K215" s="30" t="str">
        <f t="shared" si="52"/>
        <v>Yes</v>
      </c>
    </row>
    <row r="216" spans="1:11">
      <c r="A216" s="111" t="s">
        <v>187</v>
      </c>
      <c r="B216" s="25" t="s">
        <v>13</v>
      </c>
      <c r="C216" s="116">
        <v>50.900536617</v>
      </c>
      <c r="D216" s="30" t="str">
        <f>IF($B216="N/A","N/A",IF(C216&gt;55,"No",IF(C216&lt;20,"No","Yes")))</f>
        <v>Yes</v>
      </c>
      <c r="E216" s="32">
        <v>50.892305761000003</v>
      </c>
      <c r="F216" s="30" t="str">
        <f>IF($B216="N/A","N/A",IF(E216&gt;55,"No",IF(E216&lt;20,"No","Yes")))</f>
        <v>Yes</v>
      </c>
      <c r="G216" s="32">
        <v>52.597082587999999</v>
      </c>
      <c r="H216" s="30" t="str">
        <f>IF($B216="N/A","N/A",IF(G216&gt;55,"No",IF(G216&lt;20,"No","Yes")))</f>
        <v>Yes</v>
      </c>
      <c r="I216" s="32">
        <v>-1.6E-2</v>
      </c>
      <c r="J216" s="32">
        <v>3.35</v>
      </c>
      <c r="K216" s="30" t="str">
        <f t="shared" si="52"/>
        <v>Yes</v>
      </c>
    </row>
    <row r="217" spans="1:11">
      <c r="A217" s="111" t="s">
        <v>870</v>
      </c>
      <c r="B217" s="25" t="s">
        <v>876</v>
      </c>
      <c r="C217" s="116">
        <v>86.317152209</v>
      </c>
      <c r="D217" s="30" t="str">
        <f>IF($B217="N/A","N/A",IF(C217&gt;95,"Yes","No"))</f>
        <v>No</v>
      </c>
      <c r="E217" s="32">
        <v>91.213895794999999</v>
      </c>
      <c r="F217" s="30" t="str">
        <f>IF($B217="N/A","N/A",IF(E217&gt;95,"Yes","No"))</f>
        <v>No</v>
      </c>
      <c r="G217" s="32">
        <v>89.927351908000006</v>
      </c>
      <c r="H217" s="30" t="str">
        <f>IF($B217="N/A","N/A",IF(G217&gt;95,"Yes","No"))</f>
        <v>No</v>
      </c>
      <c r="I217" s="32">
        <v>5.673</v>
      </c>
      <c r="J217" s="32">
        <v>-1.41</v>
      </c>
      <c r="K217" s="30" t="str">
        <f t="shared" si="52"/>
        <v>Yes</v>
      </c>
    </row>
    <row r="218" spans="1:11">
      <c r="A218" s="111" t="s">
        <v>248</v>
      </c>
      <c r="B218" s="25" t="s">
        <v>49</v>
      </c>
      <c r="C218" s="116">
        <v>99.998948243000001</v>
      </c>
      <c r="D218" s="30" t="str">
        <f t="shared" ref="D218:D228" si="53">IF($B218="N/A","N/A",IF(C218&gt;15,"No",IF(C218&lt;-15,"No","Yes")))</f>
        <v>N/A</v>
      </c>
      <c r="E218" s="32">
        <v>100</v>
      </c>
      <c r="F218" s="30" t="str">
        <f>IF($B218="N/A","N/A",IF(E218&gt;15,"No",IF(E218&lt;-15,"No","Yes")))</f>
        <v>N/A</v>
      </c>
      <c r="G218" s="32">
        <v>100</v>
      </c>
      <c r="H218" s="30" t="str">
        <f>IF($B218="N/A","N/A",IF(G218&gt;15,"No",IF(G218&lt;-15,"No","Yes")))</f>
        <v>N/A</v>
      </c>
      <c r="I218" s="32">
        <v>1.1000000000000001E-3</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90.178273720000007</v>
      </c>
      <c r="D220" s="30" t="str">
        <f>IF($B220="N/A","N/A",IF(C220&gt;100,"No",IF(C220&lt;98,"No","Yes")))</f>
        <v>No</v>
      </c>
      <c r="E220" s="32">
        <v>93.761538229999999</v>
      </c>
      <c r="F220" s="30" t="str">
        <f>IF($B220="N/A","N/A",IF(E220&gt;100,"No",IF(E220&lt;98,"No","Yes")))</f>
        <v>No</v>
      </c>
      <c r="G220" s="32">
        <v>92.782892027000003</v>
      </c>
      <c r="H220" s="30" t="str">
        <f>IF($B220="N/A","N/A",IF(G220&gt;100,"No",IF(G220&lt;98,"No","Yes")))</f>
        <v>No</v>
      </c>
      <c r="I220" s="32">
        <v>3.9740000000000002</v>
      </c>
      <c r="J220" s="32">
        <v>-1.04</v>
      </c>
      <c r="K220" s="30" t="str">
        <f t="shared" si="52"/>
        <v>Yes</v>
      </c>
    </row>
    <row r="221" spans="1:11">
      <c r="A221" s="111" t="s">
        <v>251</v>
      </c>
      <c r="B221" s="25" t="s">
        <v>49</v>
      </c>
      <c r="C221" s="116">
        <v>81.665171376999993</v>
      </c>
      <c r="D221" s="30" t="str">
        <f t="shared" si="53"/>
        <v>N/A</v>
      </c>
      <c r="E221" s="32">
        <v>87.153442706999996</v>
      </c>
      <c r="F221" s="30" t="str">
        <f>IF($B221="N/A","N/A",IF(E221&gt;15,"No",IF(E221&lt;-15,"No","Yes")))</f>
        <v>N/A</v>
      </c>
      <c r="G221" s="32">
        <v>84.542149361</v>
      </c>
      <c r="H221" s="30" t="str">
        <f>IF($B221="N/A","N/A",IF(G221&gt;15,"No",IF(G221&lt;-15,"No","Yes")))</f>
        <v>N/A</v>
      </c>
      <c r="I221" s="32">
        <v>6.72</v>
      </c>
      <c r="J221" s="32">
        <v>-3</v>
      </c>
      <c r="K221" s="30" t="str">
        <f t="shared" si="52"/>
        <v>Yes</v>
      </c>
    </row>
    <row r="222" spans="1:11">
      <c r="A222" s="111" t="s">
        <v>252</v>
      </c>
      <c r="B222" s="25" t="s">
        <v>49</v>
      </c>
      <c r="C222" s="116">
        <v>18.330807530000001</v>
      </c>
      <c r="D222" s="30" t="str">
        <f t="shared" si="53"/>
        <v>N/A</v>
      </c>
      <c r="E222" s="32">
        <v>12.845073949</v>
      </c>
      <c r="F222" s="30" t="str">
        <f>IF($B222="N/A","N/A",IF(E222&gt;15,"No",IF(E222&lt;-15,"No","Yes")))</f>
        <v>N/A</v>
      </c>
      <c r="G222" s="32">
        <v>15.452694551</v>
      </c>
      <c r="H222" s="30" t="str">
        <f>IF($B222="N/A","N/A",IF(G222&gt;15,"No",IF(G222&lt;-15,"No","Yes")))</f>
        <v>N/A</v>
      </c>
      <c r="I222" s="32">
        <v>-29.9</v>
      </c>
      <c r="J222" s="32">
        <v>20.3</v>
      </c>
      <c r="K222" s="30" t="str">
        <f t="shared" si="52"/>
        <v>Yes</v>
      </c>
    </row>
    <row r="223" spans="1:11">
      <c r="A223" s="111" t="s">
        <v>278</v>
      </c>
      <c r="B223" s="25" t="s">
        <v>49</v>
      </c>
      <c r="C223" s="116">
        <v>4.0210934999999996E-3</v>
      </c>
      <c r="D223" s="30" t="str">
        <f t="shared" si="53"/>
        <v>N/A</v>
      </c>
      <c r="E223" s="32">
        <v>1.4833437000000001E-3</v>
      </c>
      <c r="F223" s="30" t="str">
        <f>IF($B223="N/A","N/A",IF(E223&gt;15,"No",IF(E223&lt;-15,"No","Yes")))</f>
        <v>N/A</v>
      </c>
      <c r="G223" s="32">
        <v>5.1560872999999998E-3</v>
      </c>
      <c r="H223" s="30" t="str">
        <f>IF($B223="N/A","N/A",IF(G223&gt;15,"No",IF(G223&lt;-15,"No","Yes")))</f>
        <v>N/A</v>
      </c>
      <c r="I223" s="32">
        <v>-63.1</v>
      </c>
      <c r="J223" s="32">
        <v>247.6</v>
      </c>
      <c r="K223" s="30" t="str">
        <f t="shared" si="52"/>
        <v>No</v>
      </c>
    </row>
    <row r="224" spans="1:11">
      <c r="A224" s="193" t="s">
        <v>170</v>
      </c>
      <c r="B224" s="199"/>
      <c r="C224" s="199"/>
      <c r="D224" s="199"/>
      <c r="E224" s="199"/>
      <c r="F224" s="199"/>
      <c r="G224" s="199"/>
      <c r="H224" s="199"/>
      <c r="I224" s="199"/>
      <c r="J224" s="199"/>
      <c r="K224" s="200"/>
    </row>
    <row r="225" spans="1:11">
      <c r="A225" s="111" t="s">
        <v>755</v>
      </c>
      <c r="B225" s="25" t="s">
        <v>49</v>
      </c>
      <c r="C225" s="116">
        <v>86.527344103999994</v>
      </c>
      <c r="D225" s="30" t="str">
        <f t="shared" si="53"/>
        <v>N/A</v>
      </c>
      <c r="E225" s="32">
        <v>89.985817690999994</v>
      </c>
      <c r="F225" s="30" t="str">
        <f>IF($B225="N/A","N/A",IF(E225&gt;15,"No",IF(E225&lt;-15,"No","Yes")))</f>
        <v>N/A</v>
      </c>
      <c r="G225" s="32">
        <v>88.201476740000004</v>
      </c>
      <c r="H225" s="30" t="str">
        <f>IF($B225="N/A","N/A",IF(G225&gt;15,"No",IF(G225&lt;-15,"No","Yes")))</f>
        <v>N/A</v>
      </c>
      <c r="I225" s="32">
        <v>3.9969999999999999</v>
      </c>
      <c r="J225" s="32">
        <v>-1.98</v>
      </c>
      <c r="K225" s="30" t="str">
        <f>IF(J225="Div by 0", "N/A", IF(J225="N/A","N/A", IF(J225&gt;30, "No", IF(J225&lt;-30, "No", "Yes"))))</f>
        <v>Yes</v>
      </c>
    </row>
    <row r="226" spans="1:11">
      <c r="A226" s="111" t="s">
        <v>257</v>
      </c>
      <c r="B226" s="25" t="s">
        <v>49</v>
      </c>
      <c r="C226" s="116">
        <v>13.471303600000001</v>
      </c>
      <c r="D226" s="30" t="str">
        <f t="shared" ref="D226" si="54">IF($B226="N/A","N/A",IF(C226&gt;15,"No",IF(C226&lt;-15,"No","Yes")))</f>
        <v>N/A</v>
      </c>
      <c r="E226" s="32">
        <v>10.013126957000001</v>
      </c>
      <c r="F226" s="30" t="str">
        <f>IF($B226="N/A","N/A",IF(E226&gt;15,"No",IF(E226&lt;-15,"No","Yes")))</f>
        <v>N/A</v>
      </c>
      <c r="G226" s="32">
        <v>11.796799347</v>
      </c>
      <c r="H226" s="30" t="str">
        <f>IF($B226="N/A","N/A",IF(G226&gt;15,"No",IF(G226&lt;-15,"No","Yes")))</f>
        <v>N/A</v>
      </c>
      <c r="I226" s="32">
        <v>-25.7</v>
      </c>
      <c r="J226" s="32">
        <v>17.809999999999999</v>
      </c>
      <c r="K226" s="30" t="str">
        <f>IF(J226="Div by 0", "N/A", IF(J226="N/A","N/A", IF(J226&gt;30, "No", IF(J226&lt;-30, "No", "Yes"))))</f>
        <v>Yes</v>
      </c>
    </row>
    <row r="227" spans="1:11">
      <c r="A227" s="111" t="s">
        <v>806</v>
      </c>
      <c r="B227" s="25" t="s">
        <v>49</v>
      </c>
      <c r="C227" s="116">
        <v>2.7045919999999998E-4</v>
      </c>
      <c r="D227" s="30" t="str">
        <f t="shared" ref="D227" si="55">IF($B227="N/A","N/A",IF(C227&gt;15,"No",IF(C227&lt;-15,"No","Yes")))</f>
        <v>N/A</v>
      </c>
      <c r="E227" s="32">
        <v>2.9225136000000001E-3</v>
      </c>
      <c r="F227" s="30" t="str">
        <f>IF($B227="N/A","N/A",IF(E227&gt;15,"No",IF(E227&lt;-15,"No","Yes")))</f>
        <v>N/A</v>
      </c>
      <c r="G227" s="32">
        <v>1.5455776E-3</v>
      </c>
      <c r="H227" s="30" t="str">
        <f>IF($B227="N/A","N/A",IF(G227&gt;15,"No",IF(G227&lt;-15,"No","Yes")))</f>
        <v>N/A</v>
      </c>
      <c r="I227" s="32">
        <v>980.6</v>
      </c>
      <c r="J227" s="32">
        <v>-47.1</v>
      </c>
      <c r="K227" s="30" t="str">
        <f>IF(J227="Div by 0", "N/A", IF(J227="N/A","N/A", IF(J227&gt;30, "No", IF(J227&lt;-30, "No", "Yes"))))</f>
        <v>No</v>
      </c>
    </row>
    <row r="228" spans="1:11">
      <c r="A228" s="111" t="s">
        <v>267</v>
      </c>
      <c r="B228" s="25" t="s">
        <v>49</v>
      </c>
      <c r="C228" s="116">
        <v>1.3522961E-3</v>
      </c>
      <c r="D228" s="30" t="str">
        <f t="shared" si="53"/>
        <v>N/A</v>
      </c>
      <c r="E228" s="32">
        <v>1.0553521000000001E-3</v>
      </c>
      <c r="F228" s="30" t="str">
        <f>IF($B228="N/A","N/A",IF(E228&gt;15,"No",IF(E228&lt;-15,"No","Yes")))</f>
        <v>N/A</v>
      </c>
      <c r="G228" s="32">
        <v>1.7239135E-3</v>
      </c>
      <c r="H228" s="30" t="str">
        <f>IF($B228="N/A","N/A",IF(G228&gt;15,"No",IF(G228&lt;-15,"No","Yes")))</f>
        <v>N/A</v>
      </c>
      <c r="I228" s="32">
        <v>-22</v>
      </c>
      <c r="J228" s="32">
        <v>63.35</v>
      </c>
      <c r="K228" s="30" t="str">
        <f>IF(J228="Div by 0", "N/A", IF(J228="N/A","N/A", IF(J228&gt;30, "No", IF(J228&lt;-30, "No", "Yes"))))</f>
        <v>No</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9730797</v>
      </c>
      <c r="D7" s="154" t="str">
        <f>IF($B7="N/A","N/A",IF(C7&gt;15,"No",IF(C7&lt;-15,"No","Yes")))</f>
        <v>N/A</v>
      </c>
      <c r="E7" s="150">
        <v>10186764</v>
      </c>
      <c r="F7" s="154" t="str">
        <f>IF($B7="N/A","N/A",IF(E7&gt;15,"No",IF(E7&lt;-15,"No","Yes")))</f>
        <v>N/A</v>
      </c>
      <c r="G7" s="150">
        <v>10796617</v>
      </c>
      <c r="H7" s="154" t="str">
        <f>IF($B7="N/A","N/A",IF(G7&gt;15,"No",IF(G7&lt;-15,"No","Yes")))</f>
        <v>N/A</v>
      </c>
      <c r="I7" s="155">
        <v>4.6859999999999999</v>
      </c>
      <c r="J7" s="155">
        <v>5.9870000000000001</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99.995517113999995</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9730797</v>
      </c>
      <c r="D13" s="30" t="str">
        <f>IF($B13="N/A","N/A",IF(C13&gt;15,"No",IF(C13&lt;-15,"No","Yes")))</f>
        <v>N/A</v>
      </c>
      <c r="E13" s="26">
        <v>10186764</v>
      </c>
      <c r="F13" s="30" t="str">
        <f>IF($B13="N/A","N/A",IF(E13&gt;15,"No",IF(E13&lt;-15,"No","Yes")))</f>
        <v>N/A</v>
      </c>
      <c r="G13" s="26">
        <v>10796617</v>
      </c>
      <c r="H13" s="30" t="str">
        <f>IF($B13="N/A","N/A",IF(G13&gt;15,"No",IF(G13&lt;-15,"No","Yes")))</f>
        <v>N/A</v>
      </c>
      <c r="I13" s="32">
        <v>4.6859999999999999</v>
      </c>
      <c r="J13" s="32">
        <v>5.9870000000000001</v>
      </c>
      <c r="K13" s="30" t="str">
        <f t="shared" si="0"/>
        <v>Yes</v>
      </c>
    </row>
    <row r="14" spans="1:12" ht="14.25" customHeight="1">
      <c r="A14" s="48" t="s">
        <v>634</v>
      </c>
      <c r="B14" s="25" t="s">
        <v>49</v>
      </c>
      <c r="C14" s="30">
        <v>4.3738246722999996</v>
      </c>
      <c r="D14" s="30" t="str">
        <f>IF($B14="N/A","N/A",IF(C14&gt;15,"No",IF(C14&lt;-15,"No","Yes")))</f>
        <v>N/A</v>
      </c>
      <c r="E14" s="30">
        <v>5.0262477858999999</v>
      </c>
      <c r="F14" s="30" t="str">
        <f>IF($B14="N/A","N/A",IF(E14&gt;15,"No",IF(E14&lt;-15,"No","Yes")))</f>
        <v>N/A</v>
      </c>
      <c r="G14" s="30">
        <v>1.6836384953000001</v>
      </c>
      <c r="H14" s="30" t="str">
        <f>IF($B14="N/A","N/A",IF(G14&gt;15,"No",IF(G14&lt;-15,"No","Yes")))</f>
        <v>N/A</v>
      </c>
      <c r="I14" s="32">
        <v>14.92</v>
      </c>
      <c r="J14" s="32">
        <v>-66.5</v>
      </c>
      <c r="K14" s="30" t="str">
        <f t="shared" si="0"/>
        <v>No</v>
      </c>
    </row>
    <row r="15" spans="1:12" ht="12.75" customHeight="1">
      <c r="A15" s="48" t="s">
        <v>635</v>
      </c>
      <c r="B15" s="25" t="s">
        <v>49</v>
      </c>
      <c r="C15" s="78">
        <v>84.621790473999994</v>
      </c>
      <c r="D15" s="30" t="str">
        <f>IF($B15="N/A","N/A",IF(C15&gt;15,"No",IF(C15&lt;-15,"No","Yes")))</f>
        <v>N/A</v>
      </c>
      <c r="E15" s="78">
        <v>84.396299304999999</v>
      </c>
      <c r="F15" s="30" t="str">
        <f>IF($B15="N/A","N/A",IF(E15&gt;15,"No",IF(E15&lt;-15,"No","Yes")))</f>
        <v>N/A</v>
      </c>
      <c r="G15" s="78">
        <v>31.188528738999999</v>
      </c>
      <c r="H15" s="30" t="str">
        <f>IF($B15="N/A","N/A",IF(G15&gt;15,"No",IF(G15&lt;-15,"No","Yes")))</f>
        <v>N/A</v>
      </c>
      <c r="I15" s="32">
        <v>-0.26600000000000001</v>
      </c>
      <c r="J15" s="32">
        <v>-63</v>
      </c>
      <c r="K15" s="30" t="str">
        <f t="shared" si="0"/>
        <v>No</v>
      </c>
    </row>
    <row r="16" spans="1:12" ht="12.75" customHeight="1">
      <c r="A16" s="51" t="s">
        <v>770</v>
      </c>
      <c r="B16" s="25" t="s">
        <v>49</v>
      </c>
      <c r="C16" s="26">
        <v>2420</v>
      </c>
      <c r="D16" s="30" t="str">
        <f>IF($B16="N/A","N/A",IF(C16&gt;15,"No",IF(C16&lt;-15,"No","Yes")))</f>
        <v>N/A</v>
      </c>
      <c r="E16" s="26">
        <v>26258</v>
      </c>
      <c r="F16" s="30" t="str">
        <f>IF($B16="N/A","N/A",IF(E16&gt;15,"No",IF(E16&lt;-15,"No","Yes")))</f>
        <v>N/A</v>
      </c>
      <c r="G16" s="26">
        <v>10865</v>
      </c>
      <c r="H16" s="30" t="str">
        <f>IF($B16="N/A","N/A",IF(G16&gt;15,"No",IF(G16&lt;-15,"No","Yes")))</f>
        <v>N/A</v>
      </c>
      <c r="I16" s="25" t="s">
        <v>1211</v>
      </c>
      <c r="J16" s="32">
        <v>-58.6</v>
      </c>
      <c r="K16" s="30" t="str">
        <f t="shared" si="0"/>
        <v>No</v>
      </c>
    </row>
    <row r="17" spans="1:11" ht="27.75" customHeight="1">
      <c r="A17" s="51" t="s">
        <v>771</v>
      </c>
      <c r="B17" s="25" t="s">
        <v>49</v>
      </c>
      <c r="C17" s="78">
        <v>78.640082645000007</v>
      </c>
      <c r="D17" s="30" t="str">
        <f>IF($B17="N/A","N/A",IF(C17&gt;60,"No",IF(C17&lt;15,"No","Yes")))</f>
        <v>N/A</v>
      </c>
      <c r="E17" s="78">
        <v>83.264224236000004</v>
      </c>
      <c r="F17" s="30" t="str">
        <f>IF($B17="N/A","N/A",IF(E17&gt;60,"No",IF(E17&lt;15,"No","Yes")))</f>
        <v>N/A</v>
      </c>
      <c r="G17" s="78">
        <v>91.877864703</v>
      </c>
      <c r="H17" s="30" t="str">
        <f>IF($B17="N/A","N/A",IF(G17&gt;60,"No",IF(G17&lt;15,"No","Yes")))</f>
        <v>N/A</v>
      </c>
      <c r="I17" s="32">
        <v>5.88</v>
      </c>
      <c r="J17" s="32">
        <v>10.34</v>
      </c>
      <c r="K17" s="30" t="str">
        <f t="shared" si="0"/>
        <v>Yes</v>
      </c>
    </row>
    <row r="18" spans="1:11">
      <c r="A18" s="51" t="s">
        <v>156</v>
      </c>
      <c r="B18" s="25" t="s">
        <v>121</v>
      </c>
      <c r="C18" s="26">
        <v>11</v>
      </c>
      <c r="D18" s="30" t="str">
        <f>IF($B18="N/A","N/A",IF(C18="N/A","N/A",IF(C18=0,"Yes","No")))</f>
        <v>No</v>
      </c>
      <c r="E18" s="26">
        <v>13</v>
      </c>
      <c r="F18" s="30" t="str">
        <f>IF($B18="N/A","N/A",IF(E18="N/A","N/A",IF(E18=0,"Yes","No")))</f>
        <v>No</v>
      </c>
      <c r="G18" s="26">
        <v>11</v>
      </c>
      <c r="H18" s="30" t="str">
        <f>IF($B18="N/A","N/A",IF(G18=0,"Yes","No"))</f>
        <v>No</v>
      </c>
      <c r="I18" s="25" t="s">
        <v>1212</v>
      </c>
      <c r="J18" s="32">
        <v>-76.900000000000006</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9730797</v>
      </c>
      <c r="D22" s="30" t="str">
        <f>IF($B22="N/A","N/A",IF(C22&gt;15,"No",IF(C22&lt;-15,"No","Yes")))</f>
        <v>N/A</v>
      </c>
      <c r="E22" s="26">
        <v>10186764</v>
      </c>
      <c r="F22" s="30" t="str">
        <f>IF($B22="N/A","N/A",IF(E22&gt;15,"No",IF(E22&lt;-15,"No","Yes")))</f>
        <v>N/A</v>
      </c>
      <c r="G22" s="26">
        <v>10796617</v>
      </c>
      <c r="H22" s="30" t="str">
        <f>IF($B22="N/A","N/A",IF(G22&gt;15,"No",IF(G22&lt;-15,"No","Yes")))</f>
        <v>N/A</v>
      </c>
      <c r="I22" s="32">
        <v>4.6859999999999999</v>
      </c>
      <c r="J22" s="32">
        <v>5.9870000000000001</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73.371467105999997</v>
      </c>
      <c r="D25" s="30" t="str">
        <f>IF($B25="N/A","N/A",IF(C25&gt;60,"No",IF(C25&lt;15,"No","Yes")))</f>
        <v>No</v>
      </c>
      <c r="E25" s="78">
        <v>79.330839213999994</v>
      </c>
      <c r="F25" s="30" t="str">
        <f>IF($B25="N/A","N/A",IF(E25&gt;60,"No",IF(E25&lt;15,"No","Yes")))</f>
        <v>No</v>
      </c>
      <c r="G25" s="78">
        <v>80.687770159999999</v>
      </c>
      <c r="H25" s="30" t="str">
        <f>IF($B25="N/A","N/A",IF(G25&gt;60,"No",IF(G25&lt;15,"No","Yes")))</f>
        <v>No</v>
      </c>
      <c r="I25" s="32">
        <v>8.1219999999999999</v>
      </c>
      <c r="J25" s="32">
        <v>1.71</v>
      </c>
      <c r="K25" s="30" t="str">
        <f t="shared" si="4"/>
        <v>Yes</v>
      </c>
    </row>
    <row r="26" spans="1:11">
      <c r="A26" s="51" t="s">
        <v>47</v>
      </c>
      <c r="B26" s="25" t="s">
        <v>166</v>
      </c>
      <c r="C26" s="30">
        <v>0.75973221930000001</v>
      </c>
      <c r="D26" s="30" t="str">
        <f>IF($B26="N/A","N/A",IF(C26&gt;15,"No",IF(C26&lt;=0,"No","Yes")))</f>
        <v>Yes</v>
      </c>
      <c r="E26" s="30">
        <v>0.96820737180000005</v>
      </c>
      <c r="F26" s="30" t="str">
        <f>IF($B26="N/A","N/A",IF(E26&gt;15,"No",IF(E26&lt;=0,"No","Yes")))</f>
        <v>Yes</v>
      </c>
      <c r="G26" s="30">
        <v>1.2522904164999999</v>
      </c>
      <c r="H26" s="30" t="str">
        <f>IF($B26="N/A","N/A",IF(G26&gt;15,"No",IF(G26&lt;=0,"No","Yes")))</f>
        <v>Yes</v>
      </c>
      <c r="I26" s="32">
        <v>27.44</v>
      </c>
      <c r="J26" s="32">
        <v>29.34</v>
      </c>
      <c r="K26" s="30" t="str">
        <f t="shared" si="4"/>
        <v>Yes</v>
      </c>
    </row>
    <row r="27" spans="1:11">
      <c r="A27" s="51" t="s">
        <v>177</v>
      </c>
      <c r="B27" s="25" t="s">
        <v>49</v>
      </c>
      <c r="C27" s="78">
        <v>55.363610540000003</v>
      </c>
      <c r="D27" s="30" t="str">
        <f>IF($B27="N/A","N/A",IF(C27&gt;15,"No",IF(C27&lt;-15,"No","Yes")))</f>
        <v>N/A</v>
      </c>
      <c r="E27" s="78">
        <v>58.128248284000001</v>
      </c>
      <c r="F27" s="30" t="str">
        <f>IF($B27="N/A","N/A",IF(E27&gt;15,"No",IF(E27&lt;-15,"No","Yes")))</f>
        <v>N/A</v>
      </c>
      <c r="G27" s="78">
        <v>60.480707074000001</v>
      </c>
      <c r="H27" s="30" t="str">
        <f>IF($B27="N/A","N/A",IF(G27&gt;15,"No",IF(G27&lt;-15,"No","Yes")))</f>
        <v>N/A</v>
      </c>
      <c r="I27" s="32">
        <v>4.9939999999999998</v>
      </c>
      <c r="J27" s="32">
        <v>4.0469999999999997</v>
      </c>
      <c r="K27" s="30" t="str">
        <f t="shared" si="4"/>
        <v>Yes</v>
      </c>
    </row>
    <row r="28" spans="1:11">
      <c r="A28" s="51" t="s">
        <v>182</v>
      </c>
      <c r="B28" s="25" t="s">
        <v>49</v>
      </c>
      <c r="C28" s="30">
        <v>1.9358126575000001</v>
      </c>
      <c r="D28" s="30" t="str">
        <f>IF($B28="N/A","N/A",IF(C28&gt;15,"No",IF(C28&lt;-15,"No","Yes")))</f>
        <v>N/A</v>
      </c>
      <c r="E28" s="30">
        <v>2.5710520042999998</v>
      </c>
      <c r="F28" s="30" t="str">
        <f>IF($B28="N/A","N/A",IF(E28&gt;15,"No",IF(E28&lt;-15,"No","Yes")))</f>
        <v>N/A</v>
      </c>
      <c r="G28" s="30">
        <v>2.7897164453999999</v>
      </c>
      <c r="H28" s="30" t="str">
        <f>IF($B28="N/A","N/A",IF(G28&gt;15,"No",IF(G28&lt;-15,"No","Yes")))</f>
        <v>N/A</v>
      </c>
      <c r="I28" s="32">
        <v>32.82</v>
      </c>
      <c r="J28" s="32">
        <v>8.5050000000000008</v>
      </c>
      <c r="K28" s="30" t="str">
        <f t="shared" si="4"/>
        <v>Yes</v>
      </c>
    </row>
    <row r="29" spans="1:11">
      <c r="A29" s="51" t="s">
        <v>279</v>
      </c>
      <c r="B29" s="25" t="s">
        <v>127</v>
      </c>
      <c r="C29" s="30">
        <v>99.242014811000004</v>
      </c>
      <c r="D29" s="30" t="str">
        <f>IF($B29="N/A","N/A",IF(C29&gt;99,"No",IF(C29&lt;95,"No","Yes")))</f>
        <v>No</v>
      </c>
      <c r="E29" s="30">
        <v>99.246208119000002</v>
      </c>
      <c r="F29" s="30" t="str">
        <f>IF($B29="N/A","N/A",IF(E29&gt;99,"No",IF(E29&lt;95,"No","Yes")))</f>
        <v>No</v>
      </c>
      <c r="G29" s="30">
        <v>99.269873145999995</v>
      </c>
      <c r="H29" s="30" t="str">
        <f>IF($B29="N/A","N/A",IF(G29&gt;99,"No",IF(G29&lt;95,"No","Yes")))</f>
        <v>No</v>
      </c>
      <c r="I29" s="32">
        <v>4.1999999999999997E-3</v>
      </c>
      <c r="J29" s="32">
        <v>2.3800000000000002E-2</v>
      </c>
      <c r="K29" s="30" t="str">
        <f t="shared" si="4"/>
        <v>Yes</v>
      </c>
    </row>
    <row r="30" spans="1:11">
      <c r="A30" s="51" t="s">
        <v>280</v>
      </c>
      <c r="B30" s="25" t="s">
        <v>128</v>
      </c>
      <c r="C30" s="30">
        <v>0.75798518869999998</v>
      </c>
      <c r="D30" s="30" t="str">
        <f>IF($B30="N/A","N/A",IF(C30&gt;6,"No",IF(C30&lt;=0,"No","Yes")))</f>
        <v>Yes</v>
      </c>
      <c r="E30" s="30">
        <v>0.75379188129999997</v>
      </c>
      <c r="F30" s="30" t="str">
        <f>IF($B30="N/A","N/A",IF(E30&gt;6,"No",IF(E30&lt;=0,"No","Yes")))</f>
        <v>Yes</v>
      </c>
      <c r="G30" s="30">
        <v>0.73012685359999996</v>
      </c>
      <c r="H30" s="30" t="str">
        <f>IF($B30="N/A","N/A",IF(G30&gt;6,"No",IF(G30&lt;=0,"No","Yes")))</f>
        <v>Yes</v>
      </c>
      <c r="I30" s="32">
        <v>-0.55300000000000005</v>
      </c>
      <c r="J30" s="32">
        <v>-3.14</v>
      </c>
      <c r="K30" s="30" t="str">
        <f t="shared" si="4"/>
        <v>Yes</v>
      </c>
    </row>
    <row r="31" spans="1:11">
      <c r="A31" s="51" t="s">
        <v>871</v>
      </c>
      <c r="B31" s="25" t="s">
        <v>49</v>
      </c>
      <c r="C31" s="30">
        <v>99.999968934999998</v>
      </c>
      <c r="D31" s="30" t="str">
        <f>IF($B31="N/A","N/A",IF(C31&gt;15,"No",IF(C31&lt;-15,"No","Yes")))</f>
        <v>N/A</v>
      </c>
      <c r="E31" s="30">
        <v>99.999317505999997</v>
      </c>
      <c r="F31" s="30" t="str">
        <f>IF($B31="N/A","N/A",IF(E31&gt;15,"No",IF(E31&lt;-15,"No","Yes")))</f>
        <v>N/A</v>
      </c>
      <c r="G31" s="30">
        <v>100</v>
      </c>
      <c r="H31" s="30" t="str">
        <f>IF($B31="N/A","N/A",IF(G31&gt;15,"No",IF(G31&lt;-15,"No","Yes")))</f>
        <v>N/A</v>
      </c>
      <c r="I31" s="32">
        <v>-1E-3</v>
      </c>
      <c r="J31" s="32">
        <v>6.9999999999999999E-4</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99.032384563999997</v>
      </c>
      <c r="D33" s="30" t="str">
        <f>IF($B33="N/A","N/A",IF(C33&gt;98,"Yes","No"))</f>
        <v>Yes</v>
      </c>
      <c r="E33" s="30">
        <v>99.484558668999995</v>
      </c>
      <c r="F33" s="30" t="str">
        <f>IF($B33="N/A","N/A",IF(E33&gt;98,"Yes","No"))</f>
        <v>Yes</v>
      </c>
      <c r="G33" s="30">
        <v>99.999804064000003</v>
      </c>
      <c r="H33" s="30" t="str">
        <f>IF($B33="N/A","N/A",IF(G33&gt;98,"Yes","No"))</f>
        <v>Yes</v>
      </c>
      <c r="I33" s="32">
        <v>0.45660000000000001</v>
      </c>
      <c r="J33" s="32">
        <v>0.51790000000000003</v>
      </c>
      <c r="K33" s="30" t="str">
        <f t="shared" si="4"/>
        <v>Yes</v>
      </c>
    </row>
    <row r="34" spans="1:11">
      <c r="A34" s="51" t="s">
        <v>281</v>
      </c>
      <c r="B34" s="25" t="s">
        <v>130</v>
      </c>
      <c r="C34" s="30">
        <v>99.998798804000003</v>
      </c>
      <c r="D34" s="30" t="str">
        <f>IF($B34="N/A","N/A",IF(C34&gt;98,"Yes","No"))</f>
        <v>Yes</v>
      </c>
      <c r="E34" s="30">
        <v>99.998961421999994</v>
      </c>
      <c r="F34" s="30" t="str">
        <f>IF($B34="N/A","N/A",IF(E34&gt;98,"Yes","No"))</f>
        <v>Yes</v>
      </c>
      <c r="G34" s="30">
        <v>99.999346880000004</v>
      </c>
      <c r="H34" s="30" t="str">
        <f>IF($B34="N/A","N/A",IF(G34&gt;98,"Yes","No"))</f>
        <v>Yes</v>
      </c>
      <c r="I34" s="32">
        <v>2.0000000000000001E-4</v>
      </c>
      <c r="J34" s="32">
        <v>4.0000000000000002E-4</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99.779298654000002</v>
      </c>
      <c r="D36" s="30" t="str">
        <f>IF($B36="N/A","N/A",IF(C36&gt;100,"No",IF(C36&lt;98,"No","Yes")))</f>
        <v>Yes</v>
      </c>
      <c r="E36" s="30">
        <v>99.829749663000001</v>
      </c>
      <c r="F36" s="30" t="str">
        <f>IF($B36="N/A","N/A",IF(E36&gt;100,"No",IF(E36&lt;98,"No","Yes")))</f>
        <v>Yes</v>
      </c>
      <c r="G36" s="30">
        <v>99.901246843999999</v>
      </c>
      <c r="H36" s="30" t="str">
        <f>IF($B36="N/A","N/A",IF(G36&gt;100,"No",IF(G36&lt;98,"No","Yes")))</f>
        <v>Yes</v>
      </c>
      <c r="I36" s="32">
        <v>5.0599999999999999E-2</v>
      </c>
      <c r="J36" s="32">
        <v>7.1599999999999997E-2</v>
      </c>
      <c r="K36" s="30" t="str">
        <f>IF(J36="Div by 0", "N/A", IF(J36="N/A","N/A", IF(J36&gt;30, "No", IF(J36&lt;-30, "No", "Yes"))))</f>
        <v>Yes</v>
      </c>
    </row>
    <row r="37" spans="1:11">
      <c r="A37" s="51" t="s">
        <v>282</v>
      </c>
      <c r="B37" s="25" t="s">
        <v>54</v>
      </c>
      <c r="C37" s="30">
        <v>99.999732807000001</v>
      </c>
      <c r="D37" s="30" t="str">
        <f>IF($B37="N/A","N/A",IF(C37&gt;100,"No",IF(C37&lt;98,"No","Yes")))</f>
        <v>Yes</v>
      </c>
      <c r="E37" s="30">
        <v>99.999764400000004</v>
      </c>
      <c r="F37" s="30" t="str">
        <f>IF($B37="N/A","N/A",IF(E37&gt;100,"No",IF(E37&lt;98,"No","Yes")))</f>
        <v>Yes</v>
      </c>
      <c r="G37" s="30">
        <v>100</v>
      </c>
      <c r="H37" s="30" t="str">
        <f>IF($B37="N/A","N/A",IF(G37&gt;100,"No",IF(G37&lt;98,"No","Yes")))</f>
        <v>Yes</v>
      </c>
      <c r="I37" s="32">
        <v>0</v>
      </c>
      <c r="J37" s="32">
        <v>2.0000000000000001E-4</v>
      </c>
      <c r="K37" s="30" t="str">
        <f>IF(J37="Div by 0", "N/A", IF(J37="N/A","N/A", IF(J37&gt;30, "No", IF(J37&lt;-30, "No", "Yes"))))</f>
        <v>Yes</v>
      </c>
    </row>
    <row r="38" spans="1:11">
      <c r="A38" s="51" t="s">
        <v>283</v>
      </c>
      <c r="B38" s="25" t="s">
        <v>54</v>
      </c>
      <c r="C38" s="30">
        <v>99.999732807000001</v>
      </c>
      <c r="D38" s="30" t="str">
        <f>IF($B38="N/A","N/A",IF(C38&gt;100,"No",IF(C38&lt;98,"No","Yes")))</f>
        <v>Yes</v>
      </c>
      <c r="E38" s="30">
        <v>99.999764400000004</v>
      </c>
      <c r="F38" s="30" t="str">
        <f>IF($B38="N/A","N/A",IF(E38&gt;100,"No",IF(E38&lt;98,"No","Yes")))</f>
        <v>Yes</v>
      </c>
      <c r="G38" s="30">
        <v>100</v>
      </c>
      <c r="H38" s="30" t="str">
        <f>IF($B38="N/A","N/A",IF(G38&gt;100,"No",IF(G38&lt;98,"No","Yes")))</f>
        <v>Yes</v>
      </c>
      <c r="I38" s="32">
        <v>0</v>
      </c>
      <c r="J38" s="32">
        <v>2.0000000000000001E-4</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63.937229397000003</v>
      </c>
      <c r="D40" s="30" t="str">
        <f>IF($B40="N/A","N/A",IF(C40&gt;15,"No",IF(C40&lt;-15,"No","Yes")))</f>
        <v>N/A</v>
      </c>
      <c r="E40" s="30">
        <v>62.862072783999999</v>
      </c>
      <c r="F40" s="30" t="str">
        <f>IF($B40="N/A","N/A",IF(E40&gt;15,"No",IF(E40&lt;-15,"No","Yes")))</f>
        <v>N/A</v>
      </c>
      <c r="G40" s="30">
        <v>60.789134226000002</v>
      </c>
      <c r="H40" s="30" t="str">
        <f>IF($B40="N/A","N/A",IF(G40&gt;15,"No",IF(G40&lt;-15,"No","Yes")))</f>
        <v>N/A</v>
      </c>
      <c r="I40" s="32">
        <v>-1.68</v>
      </c>
      <c r="J40" s="32">
        <v>-3.3</v>
      </c>
      <c r="K40" s="30" t="str">
        <f t="shared" ref="K40:K49" si="5">IF(J40="Div by 0", "N/A", IF(J40="N/A","N/A", IF(J40&gt;30, "No", IF(J40&lt;-30, "No", "Yes"))))</f>
        <v>Yes</v>
      </c>
    </row>
    <row r="41" spans="1:11">
      <c r="A41" s="51" t="s">
        <v>642</v>
      </c>
      <c r="B41" s="25" t="s">
        <v>49</v>
      </c>
      <c r="C41" s="30">
        <v>35.900440631999999</v>
      </c>
      <c r="D41" s="30" t="str">
        <f>IF($B41="N/A","N/A",IF(C41&gt;15,"No",IF(C41&lt;-15,"No","Yes")))</f>
        <v>N/A</v>
      </c>
      <c r="E41" s="30">
        <v>36.984924751000001</v>
      </c>
      <c r="F41" s="30" t="str">
        <f>IF($B41="N/A","N/A",IF(E41&gt;15,"No",IF(E41&lt;-15,"No","Yes")))</f>
        <v>N/A</v>
      </c>
      <c r="G41" s="30">
        <v>39.060439025000001</v>
      </c>
      <c r="H41" s="30" t="str">
        <f>IF($B41="N/A","N/A",IF(G41&gt;15,"No",IF(G41&lt;-15,"No","Yes")))</f>
        <v>N/A</v>
      </c>
      <c r="I41" s="32">
        <v>3.0209999999999999</v>
      </c>
      <c r="J41" s="32">
        <v>5.6120000000000001</v>
      </c>
      <c r="K41" s="30" t="str">
        <f t="shared" si="5"/>
        <v>Yes</v>
      </c>
    </row>
    <row r="42" spans="1:11">
      <c r="A42" s="51" t="s">
        <v>643</v>
      </c>
      <c r="B42" s="25" t="s">
        <v>49</v>
      </c>
      <c r="C42" s="30">
        <v>2.4150129000000001E-3</v>
      </c>
      <c r="D42" s="30" t="str">
        <f>IF($B42="N/A","N/A",IF(C42&gt;15,"No",IF(C42&lt;-15,"No","Yes")))</f>
        <v>N/A</v>
      </c>
      <c r="E42" s="30">
        <v>2.3658150999999999E-3</v>
      </c>
      <c r="F42" s="30" t="str">
        <f>IF($B42="N/A","N/A",IF(E42&gt;15,"No",IF(E42&lt;-15,"No","Yes")))</f>
        <v>N/A</v>
      </c>
      <c r="G42" s="30">
        <v>1.0651485000000001E-3</v>
      </c>
      <c r="H42" s="30" t="str">
        <f>IF($B42="N/A","N/A",IF(G42&gt;15,"No",IF(G42&lt;-15,"No","Yes")))</f>
        <v>N/A</v>
      </c>
      <c r="I42" s="32">
        <v>-2.04</v>
      </c>
      <c r="J42" s="32">
        <v>-55</v>
      </c>
      <c r="K42" s="30" t="str">
        <f t="shared" si="5"/>
        <v>No</v>
      </c>
    </row>
    <row r="43" spans="1:11">
      <c r="A43" s="51" t="s">
        <v>873</v>
      </c>
      <c r="B43" s="25" t="s">
        <v>49</v>
      </c>
      <c r="C43" s="30">
        <v>99.999732807000001</v>
      </c>
      <c r="D43" s="30" t="str">
        <f t="shared" ref="D43:D45" si="6">IF($B43="N/A","N/A",IF(C43&gt;15,"No",IF(C43&lt;-15,"No","Yes")))</f>
        <v>N/A</v>
      </c>
      <c r="E43" s="30">
        <v>99.999764400000004</v>
      </c>
      <c r="F43" s="30" t="str">
        <f t="shared" ref="F43:F45" si="7">IF($B43="N/A","N/A",IF(E43&gt;15,"No",IF(E43&lt;-15,"No","Yes")))</f>
        <v>N/A</v>
      </c>
      <c r="G43" s="30">
        <v>100</v>
      </c>
      <c r="H43" s="30" t="str">
        <f t="shared" ref="H43:H45" si="8">IF($B43="N/A","N/A",IF(G43&gt;15,"No",IF(G43&lt;-15,"No","Yes")))</f>
        <v>N/A</v>
      </c>
      <c r="I43" s="32">
        <v>0</v>
      </c>
      <c r="J43" s="32">
        <v>2.0000000000000001E-4</v>
      </c>
      <c r="K43" s="30" t="str">
        <f t="shared" si="5"/>
        <v>Yes</v>
      </c>
    </row>
    <row r="44" spans="1:11">
      <c r="A44" s="51" t="s">
        <v>874</v>
      </c>
      <c r="B44" s="25" t="s">
        <v>49</v>
      </c>
      <c r="C44" s="30">
        <v>99.999732807000001</v>
      </c>
      <c r="D44" s="30" t="str">
        <f t="shared" si="6"/>
        <v>N/A</v>
      </c>
      <c r="E44" s="30">
        <v>99.999764400000004</v>
      </c>
      <c r="F44" s="30" t="str">
        <f t="shared" si="7"/>
        <v>N/A</v>
      </c>
      <c r="G44" s="30">
        <v>100</v>
      </c>
      <c r="H44" s="30" t="str">
        <f t="shared" si="8"/>
        <v>N/A</v>
      </c>
      <c r="I44" s="32">
        <v>0</v>
      </c>
      <c r="J44" s="32">
        <v>2.0000000000000001E-4</v>
      </c>
      <c r="K44" s="30" t="str">
        <f t="shared" si="5"/>
        <v>Yes</v>
      </c>
    </row>
    <row r="45" spans="1:11">
      <c r="A45" s="51" t="s">
        <v>875</v>
      </c>
      <c r="B45" s="25" t="s">
        <v>49</v>
      </c>
      <c r="C45" s="30">
        <v>99.999732807000001</v>
      </c>
      <c r="D45" s="30" t="str">
        <f t="shared" si="6"/>
        <v>N/A</v>
      </c>
      <c r="E45" s="30">
        <v>99.999764400000004</v>
      </c>
      <c r="F45" s="30" t="str">
        <f t="shared" si="7"/>
        <v>N/A</v>
      </c>
      <c r="G45" s="30">
        <v>100</v>
      </c>
      <c r="H45" s="30" t="str">
        <f t="shared" si="8"/>
        <v>N/A</v>
      </c>
      <c r="I45" s="32">
        <v>0</v>
      </c>
      <c r="J45" s="32">
        <v>2.0000000000000001E-4</v>
      </c>
      <c r="K45" s="30" t="str">
        <f t="shared" si="5"/>
        <v>Yes</v>
      </c>
    </row>
    <row r="46" spans="1:11">
      <c r="A46" s="51" t="s">
        <v>284</v>
      </c>
      <c r="B46" s="25" t="s">
        <v>49</v>
      </c>
      <c r="C46" s="30">
        <v>3.3422750469000002</v>
      </c>
      <c r="D46" s="30" t="str">
        <f>IF($B46="N/A","N/A",IF(C46&gt;15,"No",IF(C46&lt;-15,"No","Yes")))</f>
        <v>N/A</v>
      </c>
      <c r="E46" s="30">
        <v>3.4467177212000002</v>
      </c>
      <c r="F46" s="30" t="str">
        <f>IF($B46="N/A","N/A",IF(E46&gt;15,"No",IF(E46&lt;-15,"No","Yes")))</f>
        <v>N/A</v>
      </c>
      <c r="G46" s="30">
        <v>3.5939868941999999</v>
      </c>
      <c r="H46" s="30" t="str">
        <f>IF($B46="N/A","N/A",IF(G46&gt;15,"No",IF(G46&lt;-15,"No","Yes")))</f>
        <v>N/A</v>
      </c>
      <c r="I46" s="32">
        <v>3.125</v>
      </c>
      <c r="J46" s="32">
        <v>4.2729999999999997</v>
      </c>
      <c r="K46" s="30" t="str">
        <f t="shared" si="5"/>
        <v>Yes</v>
      </c>
    </row>
    <row r="47" spans="1:11">
      <c r="A47" s="51" t="s">
        <v>285</v>
      </c>
      <c r="B47" s="25" t="s">
        <v>49</v>
      </c>
      <c r="C47" s="30">
        <v>96.65745776</v>
      </c>
      <c r="D47" s="30" t="str">
        <f>IF($B47="N/A","N/A",IF(C47&gt;15,"No",IF(C47&lt;-15,"No","Yes")))</f>
        <v>N/A</v>
      </c>
      <c r="E47" s="30">
        <v>96.553046679000005</v>
      </c>
      <c r="F47" s="30" t="str">
        <f>IF($B47="N/A","N/A",IF(E47&gt;15,"No",IF(E47&lt;-15,"No","Yes")))</f>
        <v>N/A</v>
      </c>
      <c r="G47" s="30">
        <v>96.406013106000003</v>
      </c>
      <c r="H47" s="30" t="str">
        <f>IF($B47="N/A","N/A",IF(G47&gt;15,"No",IF(G47&lt;-15,"No","Yes")))</f>
        <v>N/A</v>
      </c>
      <c r="I47" s="32">
        <v>-0.108</v>
      </c>
      <c r="J47" s="32">
        <v>-0.152</v>
      </c>
      <c r="K47" s="30" t="str">
        <f t="shared" si="5"/>
        <v>Yes</v>
      </c>
    </row>
    <row r="48" spans="1:11">
      <c r="A48" s="51" t="s">
        <v>286</v>
      </c>
      <c r="B48" s="25" t="s">
        <v>49</v>
      </c>
      <c r="C48" s="30">
        <v>58.898392393000002</v>
      </c>
      <c r="D48" s="30" t="str">
        <f>IF($B48="N/A","N/A",IF(C48&gt;15,"No",IF(C48&lt;-15,"No","Yes")))</f>
        <v>N/A</v>
      </c>
      <c r="E48" s="30">
        <v>60.505465719999997</v>
      </c>
      <c r="F48" s="30" t="str">
        <f>IF($B48="N/A","N/A",IF(E48&gt;15,"No",IF(E48&lt;-15,"No","Yes")))</f>
        <v>N/A</v>
      </c>
      <c r="G48" s="30">
        <v>61.968188738999999</v>
      </c>
      <c r="H48" s="30" t="str">
        <f>IF($B48="N/A","N/A",IF(G48&gt;15,"No",IF(G48&lt;-15,"No","Yes")))</f>
        <v>N/A</v>
      </c>
      <c r="I48" s="32">
        <v>2.7290000000000001</v>
      </c>
      <c r="J48" s="32">
        <v>2.4180000000000001</v>
      </c>
      <c r="K48" s="30" t="str">
        <f t="shared" si="5"/>
        <v>Yes</v>
      </c>
    </row>
    <row r="49" spans="1:11">
      <c r="A49" s="51" t="s">
        <v>287</v>
      </c>
      <c r="B49" s="25" t="s">
        <v>49</v>
      </c>
      <c r="C49" s="30">
        <v>35.071782917999997</v>
      </c>
      <c r="D49" s="30" t="str">
        <f>IF($B49="N/A","N/A",IF(C49&gt;15,"No",IF(C49&lt;-15,"No","Yes")))</f>
        <v>N/A</v>
      </c>
      <c r="E49" s="30">
        <v>34.485563816000003</v>
      </c>
      <c r="F49" s="30" t="str">
        <f>IF($B49="N/A","N/A",IF(E49&gt;15,"No",IF(E49&lt;-15,"No","Yes")))</f>
        <v>N/A</v>
      </c>
      <c r="G49" s="30">
        <v>32.523409878999999</v>
      </c>
      <c r="H49" s="30" t="str">
        <f>IF($B49="N/A","N/A",IF(G49&gt;15,"No",IF(G49&lt;-15,"No","Yes")))</f>
        <v>N/A</v>
      </c>
      <c r="I49" s="32">
        <v>-1.67</v>
      </c>
      <c r="J49" s="32">
        <v>-5.69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1161542</v>
      </c>
      <c r="D7" s="151" t="str">
        <f>IF($B7="N/A","N/A",IF(C7&gt;10,"No",IF(C7&lt;-10,"No","Yes")))</f>
        <v>N/A</v>
      </c>
      <c r="E7" s="150">
        <v>1219892</v>
      </c>
      <c r="F7" s="151" t="str">
        <f>IF($B7="N/A","N/A",IF(E7&gt;10,"No",IF(E7&lt;-10,"No","Yes")))</f>
        <v>N/A</v>
      </c>
      <c r="G7" s="150">
        <v>1283056</v>
      </c>
      <c r="H7" s="151" t="str">
        <f>IF($B7="N/A","N/A",IF(G7&gt;10,"No",IF(G7&lt;-10,"No","Yes")))</f>
        <v>N/A</v>
      </c>
      <c r="I7" s="152">
        <v>5.0229999999999997</v>
      </c>
      <c r="J7" s="152">
        <v>5.1779999999999999</v>
      </c>
      <c r="K7" s="153" t="s">
        <v>1193</v>
      </c>
      <c r="L7" s="154" t="str">
        <f>IF(J7="Div by 0", "N/A", IF(K7="N/A","N/A", IF(J7&gt;VALUE(MID(K7,1,2)), "No", IF(J7&lt;-1*VALUE(MID(K7,1,2)), "No", "Yes"))))</f>
        <v>Yes</v>
      </c>
    </row>
    <row r="8" spans="1:12">
      <c r="A8" s="51" t="s">
        <v>288</v>
      </c>
      <c r="B8" s="25" t="s">
        <v>49</v>
      </c>
      <c r="C8" s="31">
        <v>4539775277</v>
      </c>
      <c r="D8" s="27" t="str">
        <f>IF($B8="N/A","N/A",IF(C8&gt;10,"No",IF(C8&lt;-10,"No","Yes")))</f>
        <v>N/A</v>
      </c>
      <c r="E8" s="31">
        <v>5106343565</v>
      </c>
      <c r="F8" s="27" t="str">
        <f>IF($B8="N/A","N/A",IF(E8&gt;10,"No",IF(E8&lt;-10,"No","Yes")))</f>
        <v>N/A</v>
      </c>
      <c r="G8" s="31">
        <v>5483901849</v>
      </c>
      <c r="H8" s="27" t="str">
        <f>IF($B8="N/A","N/A",IF(G8&gt;10,"No",IF(G8&lt;-10,"No","Yes")))</f>
        <v>N/A</v>
      </c>
      <c r="I8" s="28">
        <v>12.48</v>
      </c>
      <c r="J8" s="28">
        <v>7.3940000000000001</v>
      </c>
      <c r="K8" s="29" t="s">
        <v>1193</v>
      </c>
      <c r="L8" s="30" t="str">
        <f>IF(J8="Div by 0", "N/A", IF(K8="N/A","N/A", IF(J8&gt;VALUE(MID(K8,1,2)), "No", IF(J8&lt;-1*VALUE(MID(K8,1,2)), "No", "Yes"))))</f>
        <v>Yes</v>
      </c>
    </row>
    <row r="9" spans="1:12">
      <c r="A9" s="85" t="s">
        <v>1073</v>
      </c>
      <c r="B9" s="30" t="s">
        <v>49</v>
      </c>
      <c r="C9" s="32">
        <v>7.8026451044999998</v>
      </c>
      <c r="D9" s="27" t="str">
        <f>IF($B9="N/A","N/A",IF(C9&gt;10,"No",IF(C9&lt;-10,"No","Yes")))</f>
        <v>N/A</v>
      </c>
      <c r="E9" s="32">
        <v>7.9087329041999999</v>
      </c>
      <c r="F9" s="27" t="str">
        <f>IF($B9="N/A","N/A",IF(E9&gt;10,"No",IF(E9&lt;-10,"No","Yes")))</f>
        <v>N/A</v>
      </c>
      <c r="G9" s="32">
        <v>9.1829195295999995</v>
      </c>
      <c r="H9" s="27" t="str">
        <f>IF($B9="N/A","N/A",IF(G9&gt;10,"No",IF(G9&lt;-10,"No","Yes")))</f>
        <v>N/A</v>
      </c>
      <c r="I9" s="28">
        <v>1.36</v>
      </c>
      <c r="J9" s="28">
        <v>16.11</v>
      </c>
      <c r="K9" s="30" t="s">
        <v>49</v>
      </c>
      <c r="L9" s="30" t="str">
        <f>IF(J9="Div by 0", "N/A", IF(K9="N/A","N/A", IF(J9&gt;VALUE(MID(K9,1,2)), "No", IF(J9&lt;-1*VALUE(MID(K9,1,2)), "No", "Yes"))))</f>
        <v>N/A</v>
      </c>
    </row>
    <row r="10" spans="1:12">
      <c r="A10" s="85" t="s">
        <v>289</v>
      </c>
      <c r="B10" s="30" t="s">
        <v>49</v>
      </c>
      <c r="C10" s="32">
        <v>23.977006427999999</v>
      </c>
      <c r="D10" s="27" t="str">
        <f t="shared" ref="D10:D17" si="0">IF($B10="N/A","N/A",IF(C10&gt;10,"No",IF(C10&lt;-10,"No","Yes")))</f>
        <v>N/A</v>
      </c>
      <c r="E10" s="32">
        <v>24.366337347999998</v>
      </c>
      <c r="F10" s="27" t="str">
        <f t="shared" ref="F10:F17" si="1">IF($B10="N/A","N/A",IF(E10&gt;10,"No",IF(E10&lt;-10,"No","Yes")))</f>
        <v>N/A</v>
      </c>
      <c r="G10" s="32">
        <v>23.858272749000001</v>
      </c>
      <c r="H10" s="27" t="str">
        <f t="shared" ref="H10:H17" si="2">IF($B10="N/A","N/A",IF(G10&gt;10,"No",IF(G10&lt;-10,"No","Yes")))</f>
        <v>N/A</v>
      </c>
      <c r="I10" s="28">
        <v>1.6240000000000001</v>
      </c>
      <c r="J10" s="28">
        <v>-2.09</v>
      </c>
      <c r="K10" s="30" t="s">
        <v>49</v>
      </c>
      <c r="L10" s="30" t="str">
        <f t="shared" ref="L10:L24" si="3">IF(J10="Div by 0", "N/A", IF(K10="N/A","N/A", IF(J10&gt;VALUE(MID(K10,1,2)), "No", IF(J10&lt;-1*VALUE(MID(K10,1,2)), "No", "Yes"))))</f>
        <v>N/A</v>
      </c>
    </row>
    <row r="11" spans="1:12">
      <c r="A11" s="85" t="s">
        <v>290</v>
      </c>
      <c r="B11" s="30" t="s">
        <v>49</v>
      </c>
      <c r="C11" s="32">
        <v>7.0259189939000004</v>
      </c>
      <c r="D11" s="27" t="str">
        <f t="shared" si="0"/>
        <v>N/A</v>
      </c>
      <c r="E11" s="32">
        <v>6.1810389772000001</v>
      </c>
      <c r="F11" s="27" t="str">
        <f t="shared" si="1"/>
        <v>N/A</v>
      </c>
      <c r="G11" s="32">
        <v>5.1836396853000002</v>
      </c>
      <c r="H11" s="27" t="str">
        <f t="shared" si="2"/>
        <v>N/A</v>
      </c>
      <c r="I11" s="28">
        <v>-12</v>
      </c>
      <c r="J11" s="28">
        <v>-16.100000000000001</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61.194429474000003</v>
      </c>
      <c r="D13" s="27" t="str">
        <f t="shared" si="0"/>
        <v>N/A</v>
      </c>
      <c r="E13" s="32">
        <v>61.543890771000001</v>
      </c>
      <c r="F13" s="27" t="str">
        <f t="shared" si="1"/>
        <v>N/A</v>
      </c>
      <c r="G13" s="32">
        <v>61.775168035999997</v>
      </c>
      <c r="H13" s="27" t="str">
        <f t="shared" si="2"/>
        <v>N/A</v>
      </c>
      <c r="I13" s="28">
        <v>0.57110000000000005</v>
      </c>
      <c r="J13" s="28">
        <v>0.37580000000000002</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1207</v>
      </c>
      <c r="J14" s="28" t="s">
        <v>1207</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1207</v>
      </c>
      <c r="J15" s="28" t="s">
        <v>1207</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1207</v>
      </c>
      <c r="J16" s="28" t="s">
        <v>1207</v>
      </c>
      <c r="K16" s="30" t="s">
        <v>49</v>
      </c>
      <c r="L16" s="30" t="str">
        <f t="shared" si="3"/>
        <v>N/A</v>
      </c>
    </row>
    <row r="17" spans="1:12" ht="12.75" customHeight="1">
      <c r="A17" s="45" t="s">
        <v>772</v>
      </c>
      <c r="B17" s="34" t="s">
        <v>49</v>
      </c>
      <c r="C17" s="26">
        <v>3845</v>
      </c>
      <c r="D17" s="27" t="str">
        <f t="shared" si="0"/>
        <v>N/A</v>
      </c>
      <c r="E17" s="26">
        <v>11829</v>
      </c>
      <c r="F17" s="27" t="str">
        <f t="shared" si="1"/>
        <v>N/A</v>
      </c>
      <c r="G17" s="26">
        <v>7571</v>
      </c>
      <c r="H17" s="27" t="str">
        <f t="shared" si="2"/>
        <v>N/A</v>
      </c>
      <c r="I17" s="28">
        <v>207.6</v>
      </c>
      <c r="J17" s="28">
        <v>-36</v>
      </c>
      <c r="K17" s="26" t="s">
        <v>49</v>
      </c>
      <c r="L17" s="30" t="str">
        <f t="shared" si="3"/>
        <v>N/A</v>
      </c>
    </row>
    <row r="18" spans="1:12" ht="12.75" customHeight="1">
      <c r="A18" s="45" t="s">
        <v>773</v>
      </c>
      <c r="B18" s="36" t="s">
        <v>6</v>
      </c>
      <c r="C18" s="32">
        <v>0.3310254816</v>
      </c>
      <c r="D18" s="27" t="str">
        <f>IF($B18="N/A","N/A",IF(C18&gt;=2,"No",IF(C18&lt;0,"No","Yes")))</f>
        <v>Yes</v>
      </c>
      <c r="E18" s="32">
        <v>0.96967600409999999</v>
      </c>
      <c r="F18" s="27" t="str">
        <f>IF($B18="N/A","N/A",IF(E18&gt;=2,"No",IF(E18&lt;0,"No","Yes")))</f>
        <v>Yes</v>
      </c>
      <c r="G18" s="32">
        <v>0.59007556959999996</v>
      </c>
      <c r="H18" s="27" t="str">
        <f>IF($B18="N/A","N/A",IF(G18&gt;=2,"No",IF(G18&lt;0,"No","Yes")))</f>
        <v>Yes</v>
      </c>
      <c r="I18" s="28">
        <v>192.9</v>
      </c>
      <c r="J18" s="28">
        <v>-39.1</v>
      </c>
      <c r="K18" s="30" t="s">
        <v>49</v>
      </c>
      <c r="L18" s="30" t="str">
        <f t="shared" si="3"/>
        <v>N/A</v>
      </c>
    </row>
    <row r="19" spans="1:12" ht="25.5">
      <c r="A19" s="94" t="s">
        <v>774</v>
      </c>
      <c r="B19" s="36" t="s">
        <v>49</v>
      </c>
      <c r="C19" s="31">
        <v>1462351</v>
      </c>
      <c r="D19" s="27" t="str">
        <f t="shared" ref="D19:D24" si="4">IF($B19="N/A","N/A",IF(C19&gt;10,"No",IF(C19&lt;-10,"No","Yes")))</f>
        <v>N/A</v>
      </c>
      <c r="E19" s="31">
        <v>39249888</v>
      </c>
      <c r="F19" s="27" t="str">
        <f t="shared" ref="F19:F24" si="5">IF($B19="N/A","N/A",IF(E19&gt;10,"No",IF(E19&lt;-10,"No","Yes")))</f>
        <v>N/A</v>
      </c>
      <c r="G19" s="31">
        <v>36127756</v>
      </c>
      <c r="H19" s="27" t="str">
        <f t="shared" ref="H19:H24" si="6">IF($B19="N/A","N/A",IF(G19&gt;10,"No",IF(G19&lt;-10,"No","Yes")))</f>
        <v>N/A</v>
      </c>
      <c r="I19" s="28">
        <v>2584</v>
      </c>
      <c r="J19" s="28">
        <v>-7.95</v>
      </c>
      <c r="K19" s="30" t="s">
        <v>49</v>
      </c>
      <c r="L19" s="30" t="str">
        <f t="shared" si="3"/>
        <v>N/A</v>
      </c>
    </row>
    <row r="20" spans="1:12" ht="25.5">
      <c r="A20" s="94" t="s">
        <v>775</v>
      </c>
      <c r="B20" s="36" t="s">
        <v>49</v>
      </c>
      <c r="C20" s="31">
        <v>380.32535761000003</v>
      </c>
      <c r="D20" s="27" t="str">
        <f t="shared" si="4"/>
        <v>N/A</v>
      </c>
      <c r="E20" s="31">
        <v>3318.1070251000001</v>
      </c>
      <c r="F20" s="27" t="str">
        <f t="shared" si="5"/>
        <v>N/A</v>
      </c>
      <c r="G20" s="31">
        <v>4771.8605203999996</v>
      </c>
      <c r="H20" s="27" t="str">
        <f t="shared" si="6"/>
        <v>N/A</v>
      </c>
      <c r="I20" s="28">
        <v>772.4</v>
      </c>
      <c r="J20" s="28">
        <v>43.81</v>
      </c>
      <c r="K20" s="30" t="s">
        <v>49</v>
      </c>
      <c r="L20" s="30" t="str">
        <f t="shared" si="3"/>
        <v>N/A</v>
      </c>
    </row>
    <row r="21" spans="1:12" ht="12.75" customHeight="1">
      <c r="A21" s="45" t="s">
        <v>776</v>
      </c>
      <c r="B21" s="25" t="s">
        <v>49</v>
      </c>
      <c r="C21" s="34">
        <v>650</v>
      </c>
      <c r="D21" s="27" t="str">
        <f t="shared" si="4"/>
        <v>N/A</v>
      </c>
      <c r="E21" s="34">
        <v>11139</v>
      </c>
      <c r="F21" s="27" t="str">
        <f t="shared" si="5"/>
        <v>N/A</v>
      </c>
      <c r="G21" s="34">
        <v>7126</v>
      </c>
      <c r="H21" s="27" t="str">
        <f t="shared" si="6"/>
        <v>N/A</v>
      </c>
      <c r="I21" s="28">
        <v>1614</v>
      </c>
      <c r="J21" s="28">
        <v>-36</v>
      </c>
      <c r="K21" s="26" t="s">
        <v>49</v>
      </c>
      <c r="L21" s="30" t="str">
        <f t="shared" si="3"/>
        <v>N/A</v>
      </c>
    </row>
    <row r="22" spans="1:12" ht="12.75" customHeight="1">
      <c r="A22" s="45" t="s">
        <v>777</v>
      </c>
      <c r="B22" s="25" t="s">
        <v>49</v>
      </c>
      <c r="C22" s="35">
        <v>5.59600944E-2</v>
      </c>
      <c r="D22" s="27" t="str">
        <f t="shared" si="4"/>
        <v>N/A</v>
      </c>
      <c r="E22" s="35">
        <v>0.91311361989999995</v>
      </c>
      <c r="F22" s="27" t="str">
        <f t="shared" si="5"/>
        <v>N/A</v>
      </c>
      <c r="G22" s="35">
        <v>0.55539274979999997</v>
      </c>
      <c r="H22" s="27" t="str">
        <f t="shared" si="6"/>
        <v>N/A</v>
      </c>
      <c r="I22" s="28">
        <v>1532</v>
      </c>
      <c r="J22" s="28">
        <v>-39.200000000000003</v>
      </c>
      <c r="K22" s="30" t="s">
        <v>49</v>
      </c>
      <c r="L22" s="30" t="str">
        <f t="shared" si="3"/>
        <v>N/A</v>
      </c>
    </row>
    <row r="23" spans="1:12" ht="25.5">
      <c r="A23" s="86" t="s">
        <v>778</v>
      </c>
      <c r="B23" s="25" t="s">
        <v>49</v>
      </c>
      <c r="C23" s="47">
        <v>1433290</v>
      </c>
      <c r="D23" s="27" t="str">
        <f t="shared" si="4"/>
        <v>N/A</v>
      </c>
      <c r="E23" s="47">
        <v>39243714</v>
      </c>
      <c r="F23" s="27" t="str">
        <f t="shared" si="5"/>
        <v>N/A</v>
      </c>
      <c r="G23" s="47">
        <v>36124462</v>
      </c>
      <c r="H23" s="27" t="str">
        <f t="shared" si="6"/>
        <v>N/A</v>
      </c>
      <c r="I23" s="28">
        <v>2638</v>
      </c>
      <c r="J23" s="28">
        <v>-7.95</v>
      </c>
      <c r="K23" s="30" t="s">
        <v>49</v>
      </c>
      <c r="L23" s="30" t="str">
        <f t="shared" si="3"/>
        <v>N/A</v>
      </c>
    </row>
    <row r="24" spans="1:12" ht="25.5">
      <c r="A24" s="86" t="s">
        <v>779</v>
      </c>
      <c r="B24" s="25" t="s">
        <v>49</v>
      </c>
      <c r="C24" s="47">
        <v>2205.0615385000001</v>
      </c>
      <c r="D24" s="27" t="str">
        <f t="shared" si="4"/>
        <v>N/A</v>
      </c>
      <c r="E24" s="47">
        <v>3523.0913008000002</v>
      </c>
      <c r="F24" s="27" t="str">
        <f t="shared" si="5"/>
        <v>N/A</v>
      </c>
      <c r="G24" s="47">
        <v>5069.3884367000001</v>
      </c>
      <c r="H24" s="27" t="str">
        <f t="shared" si="6"/>
        <v>N/A</v>
      </c>
      <c r="I24" s="28">
        <v>59.77</v>
      </c>
      <c r="J24" s="28">
        <v>43.89</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2457</v>
      </c>
      <c r="D26" s="27" t="str">
        <f>IF($B26="N/A","N/A",IF(C26&gt;10,"No",IF(C26&lt;-10,"No","Yes")))</f>
        <v>N/A</v>
      </c>
      <c r="E26" s="26">
        <v>4548</v>
      </c>
      <c r="F26" s="27" t="str">
        <f>IF($B26="N/A","N/A",IF(E26&gt;10,"No",IF(E26&lt;-10,"No","Yes")))</f>
        <v>N/A</v>
      </c>
      <c r="G26" s="26">
        <v>6207</v>
      </c>
      <c r="H26" s="27" t="str">
        <f>IF($B26="N/A","N/A",IF(G26&gt;10,"No",IF(G26&lt;-10,"No","Yes")))</f>
        <v>N/A</v>
      </c>
      <c r="I26" s="28">
        <v>85.1</v>
      </c>
      <c r="J26" s="28">
        <v>36.479999999999997</v>
      </c>
      <c r="K26" s="26" t="s">
        <v>49</v>
      </c>
      <c r="L26" s="30" t="str">
        <f>IF(J26="Div by 0", "N/A", IF(K26="N/A","N/A", IF(J26&gt;VALUE(MID(K26,1,2)), "No", IF(J26&lt;-1*VALUE(MID(K26,1,2)), "No", "Yes"))))</f>
        <v>N/A</v>
      </c>
    </row>
    <row r="27" spans="1:12">
      <c r="A27" s="94" t="s">
        <v>782</v>
      </c>
      <c r="B27" s="36" t="s">
        <v>49</v>
      </c>
      <c r="C27" s="32">
        <v>0.21152915689999999</v>
      </c>
      <c r="D27" s="27" t="str">
        <f>IF($B27="N/A","N/A",IF(C27&gt;10,"No",IF(C27&lt;-10,"No","Yes")))</f>
        <v>N/A</v>
      </c>
      <c r="E27" s="32">
        <v>0.37281988900000002</v>
      </c>
      <c r="F27" s="27" t="str">
        <f>IF($B27="N/A","N/A",IF(E27&gt;10,"No",IF(E27&lt;-10,"No","Yes")))</f>
        <v>N/A</v>
      </c>
      <c r="G27" s="32">
        <v>0.48376688159999998</v>
      </c>
      <c r="H27" s="27" t="str">
        <f>IF($B27="N/A","N/A",IF(G27&gt;10,"No",IF(G27&lt;-10,"No","Yes")))</f>
        <v>N/A</v>
      </c>
      <c r="I27" s="28">
        <v>76.25</v>
      </c>
      <c r="J27" s="28">
        <v>29.76</v>
      </c>
      <c r="K27" s="30" t="s">
        <v>49</v>
      </c>
      <c r="L27" s="30" t="str">
        <f>IF(J27="Div by 0", "N/A", IF(K27="N/A","N/A", IF(J27&gt;VALUE(MID(K27,1,2)), "No", IF(J27&lt;-1*VALUE(MID(K27,1,2)), "No", "Yes"))))</f>
        <v>N/A</v>
      </c>
    </row>
    <row r="28" spans="1:12">
      <c r="A28" s="45" t="s">
        <v>783</v>
      </c>
      <c r="B28" s="26" t="s">
        <v>49</v>
      </c>
      <c r="C28" s="26">
        <v>2540</v>
      </c>
      <c r="D28" s="27" t="str">
        <f>IF($B28="N/A","N/A",IF(C28&gt;10,"No",IF(C28&lt;-10,"No","Yes")))</f>
        <v>N/A</v>
      </c>
      <c r="E28" s="26">
        <v>6231</v>
      </c>
      <c r="F28" s="27" t="str">
        <f>IF($B28="N/A","N/A",IF(E28&gt;10,"No",IF(E28&lt;-10,"No","Yes")))</f>
        <v>N/A</v>
      </c>
      <c r="G28" s="26">
        <v>9577</v>
      </c>
      <c r="H28" s="27" t="str">
        <f>IF($B28="N/A","N/A",IF(G28&gt;10,"No",IF(G28&lt;-10,"No","Yes")))</f>
        <v>N/A</v>
      </c>
      <c r="I28" s="28">
        <v>145.30000000000001</v>
      </c>
      <c r="J28" s="28">
        <v>53.7</v>
      </c>
      <c r="K28" s="26" t="s">
        <v>49</v>
      </c>
      <c r="L28" s="30" t="str">
        <f>IF(J28="Div by 0", "N/A", IF(K28="N/A","N/A", IF(J28&gt;VALUE(MID(K28,1,2)), "No", IF(J28&lt;-1*VALUE(MID(K28,1,2)), "No", "Yes"))))</f>
        <v>N/A</v>
      </c>
    </row>
    <row r="29" spans="1:12">
      <c r="A29" s="94" t="s">
        <v>784</v>
      </c>
      <c r="B29" s="25" t="s">
        <v>49</v>
      </c>
      <c r="C29" s="32">
        <v>0.2186748305</v>
      </c>
      <c r="D29" s="27" t="str">
        <f>IF($B29="N/A","N/A",IF(C29&gt;10,"No",IF(C29&lt;-10,"No","Yes")))</f>
        <v>N/A</v>
      </c>
      <c r="E29" s="32">
        <v>0.51078292179999996</v>
      </c>
      <c r="F29" s="27" t="str">
        <f>IF($B29="N/A","N/A",IF(E29&gt;10,"No",IF(E29&lt;-10,"No","Yes")))</f>
        <v>N/A</v>
      </c>
      <c r="G29" s="32">
        <v>0.74642104480000004</v>
      </c>
      <c r="H29" s="27" t="str">
        <f>IF($B29="N/A","N/A",IF(G29&gt;10,"No",IF(G29&lt;-10,"No","Yes")))</f>
        <v>N/A</v>
      </c>
      <c r="I29" s="28">
        <v>133.6</v>
      </c>
      <c r="J29" s="28">
        <v>46.13</v>
      </c>
      <c r="K29" s="30" t="s">
        <v>49</v>
      </c>
      <c r="L29" s="30" t="str">
        <f>IF(J29="Div by 0", "N/A", IF(K29="N/A","N/A", IF(J29&gt;VALUE(MID(K29,1,2)), "No", IF(J29&lt;-1*VALUE(MID(K29,1,2)), "No", "Yes"))))</f>
        <v>N/A</v>
      </c>
    </row>
    <row r="30" spans="1:12" ht="12.75" customHeight="1">
      <c r="A30" s="45" t="s">
        <v>785</v>
      </c>
      <c r="B30" s="34" t="s">
        <v>49</v>
      </c>
      <c r="C30" s="34">
        <v>806.66666667000004</v>
      </c>
      <c r="D30" s="27" t="str">
        <f>IF($B30="N/A","N/A",IF(C30&gt;10,"No",IF(C30&lt;-10,"No","Yes")))</f>
        <v>N/A</v>
      </c>
      <c r="E30" s="34">
        <v>2261.25</v>
      </c>
      <c r="F30" s="27" t="str">
        <f>IF($B30="N/A","N/A",IF(E30&gt;10,"No",IF(E30&lt;-10,"No","Yes")))</f>
        <v>N/A</v>
      </c>
      <c r="G30" s="34">
        <v>4159.25</v>
      </c>
      <c r="H30" s="27" t="str">
        <f>IF($B30="N/A","N/A",IF(G30&gt;10,"No",IF(G30&lt;-10,"No","Yes")))</f>
        <v>N/A</v>
      </c>
      <c r="I30" s="28">
        <v>180.3</v>
      </c>
      <c r="J30" s="28">
        <v>83.94</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1155240</v>
      </c>
      <c r="D32" s="27" t="str">
        <f>IF($B32="N/A","N/A",IF(C32&gt;10,"No",IF(C32&lt;-10,"No","Yes")))</f>
        <v>N/A</v>
      </c>
      <c r="E32" s="26">
        <v>1203515</v>
      </c>
      <c r="F32" s="27" t="str">
        <f>IF($B32="N/A","N/A",IF(E32&gt;10,"No",IF(E32&lt;-10,"No","Yes")))</f>
        <v>N/A</v>
      </c>
      <c r="G32" s="26">
        <v>1269278</v>
      </c>
      <c r="H32" s="27" t="str">
        <f>IF($B32="N/A","N/A",IF(G32&gt;10,"No",IF(G32&lt;-10,"No","Yes")))</f>
        <v>N/A</v>
      </c>
      <c r="I32" s="28">
        <v>4.1790000000000003</v>
      </c>
      <c r="J32" s="28">
        <v>5.4640000000000004</v>
      </c>
      <c r="K32" s="37" t="s">
        <v>1193</v>
      </c>
      <c r="L32" s="30" t="str">
        <f>IF(J32="Div by 0", "N/A", IF(K32="N/A","N/A", IF(J32&gt;VALUE(MID(K32,1,2)), "No", IF(J32&lt;-1*VALUE(MID(K32,1,2)), "No", "Yes"))))</f>
        <v>Yes</v>
      </c>
    </row>
    <row r="33" spans="1:12">
      <c r="A33" s="45" t="s">
        <v>295</v>
      </c>
      <c r="B33" s="26" t="s">
        <v>49</v>
      </c>
      <c r="C33" s="26">
        <v>988323.22</v>
      </c>
      <c r="D33" s="27" t="str">
        <f>IF($B33="N/A","N/A",IF(C33&gt;10,"No",IF(C33&lt;-10,"No","Yes")))</f>
        <v>N/A</v>
      </c>
      <c r="E33" s="26">
        <v>1051364.82</v>
      </c>
      <c r="F33" s="27" t="str">
        <f>IF($B33="N/A","N/A",IF(E33&gt;10,"No",IF(E33&lt;-10,"No","Yes")))</f>
        <v>N/A</v>
      </c>
      <c r="G33" s="26">
        <v>1107981.0900000001</v>
      </c>
      <c r="H33" s="27" t="str">
        <f>IF($B33="N/A","N/A",IF(G33&gt;10,"No",IF(G33&lt;-10,"No","Yes")))</f>
        <v>N/A</v>
      </c>
      <c r="I33" s="28">
        <v>6.3789999999999996</v>
      </c>
      <c r="J33" s="28">
        <v>5.3849999999999998</v>
      </c>
      <c r="K33" s="37" t="s">
        <v>107</v>
      </c>
      <c r="L33" s="30" t="str">
        <f>IF(J33="Div by 0", "N/A", IF(K33="N/A","N/A", IF(J33&gt;VALUE(MID(K33,1,2)), "No", IF(J33&lt;-1*VALUE(MID(K33,1,2)), "No", "Yes"))))</f>
        <v>Yes</v>
      </c>
    </row>
    <row r="34" spans="1:12">
      <c r="A34" s="45" t="s">
        <v>787</v>
      </c>
      <c r="B34" s="26" t="s">
        <v>49</v>
      </c>
      <c r="C34" s="26">
        <v>157551</v>
      </c>
      <c r="D34" s="27" t="str">
        <f>IF($B34="N/A","N/A",IF(C34&gt;10,"No",IF(C34&lt;-10,"No","Yes")))</f>
        <v>N/A</v>
      </c>
      <c r="E34" s="26">
        <v>169235</v>
      </c>
      <c r="F34" s="27" t="str">
        <f>IF($B34="N/A","N/A",IF(E34&gt;10,"No",IF(E34&lt;-10,"No","Yes")))</f>
        <v>N/A</v>
      </c>
      <c r="G34" s="26">
        <v>167746</v>
      </c>
      <c r="H34" s="27" t="str">
        <f>IF($B34="N/A","N/A",IF(G34&gt;10,"No",IF(G34&lt;-10,"No","Yes")))</f>
        <v>N/A</v>
      </c>
      <c r="I34" s="28">
        <v>7.4160000000000004</v>
      </c>
      <c r="J34" s="28">
        <v>-0.88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161387</v>
      </c>
      <c r="F35" s="27" t="str">
        <f t="shared" ref="F35:F37" si="8">IF($B35="N/A","N/A",IF(E35&gt;10,"No",IF(E35&lt;-10,"No","Yes")))</f>
        <v>N/A</v>
      </c>
      <c r="G35" s="26">
        <v>159337</v>
      </c>
      <c r="H35" s="27" t="str">
        <f t="shared" ref="H35:H37" si="9">IF($B35="N/A","N/A",IF(G35&gt;10,"No",IF(G35&lt;-10,"No","Yes")))</f>
        <v>N/A</v>
      </c>
      <c r="I35" s="28" t="s">
        <v>49</v>
      </c>
      <c r="J35" s="28">
        <v>-1.27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7848</v>
      </c>
      <c r="F36" s="27" t="str">
        <f t="shared" si="8"/>
        <v>N/A</v>
      </c>
      <c r="G36" s="26">
        <v>8409</v>
      </c>
      <c r="H36" s="27" t="str">
        <f t="shared" si="9"/>
        <v>N/A</v>
      </c>
      <c r="I36" s="28" t="s">
        <v>49</v>
      </c>
      <c r="J36" s="28">
        <v>7.1479999999999997</v>
      </c>
      <c r="K36" s="26" t="s">
        <v>49</v>
      </c>
      <c r="L36" s="30" t="str">
        <f t="shared" si="10"/>
        <v>N/A</v>
      </c>
    </row>
    <row r="37" spans="1:12">
      <c r="A37" s="45" t="s">
        <v>887</v>
      </c>
      <c r="B37" s="26" t="s">
        <v>49</v>
      </c>
      <c r="C37" s="32" t="s">
        <v>49</v>
      </c>
      <c r="D37" s="27" t="str">
        <f t="shared" si="7"/>
        <v>N/A</v>
      </c>
      <c r="E37" s="32">
        <v>14.061727523</v>
      </c>
      <c r="F37" s="27" t="str">
        <f t="shared" si="8"/>
        <v>N/A</v>
      </c>
      <c r="G37" s="32">
        <v>13.215859725</v>
      </c>
      <c r="H37" s="27" t="str">
        <f t="shared" si="9"/>
        <v>N/A</v>
      </c>
      <c r="I37" s="28" t="s">
        <v>49</v>
      </c>
      <c r="J37" s="28">
        <v>-6.02</v>
      </c>
      <c r="K37" s="26" t="s">
        <v>49</v>
      </c>
      <c r="L37" s="30" t="str">
        <f t="shared" si="10"/>
        <v>N/A</v>
      </c>
    </row>
    <row r="38" spans="1:12">
      <c r="A38" s="45" t="s">
        <v>788</v>
      </c>
      <c r="B38" s="26" t="s">
        <v>49</v>
      </c>
      <c r="C38" s="26">
        <v>108815.16667000001</v>
      </c>
      <c r="D38" s="27" t="str">
        <f>IF($B38="N/A","N/A",IF(C38&gt;10,"No",IF(C38&lt;-10,"No","Yes")))</f>
        <v>N/A</v>
      </c>
      <c r="E38" s="26">
        <v>120955.58332999999</v>
      </c>
      <c r="F38" s="27" t="str">
        <f>IF($B38="N/A","N/A",IF(E38&gt;10,"No",IF(E38&lt;-10,"No","Yes")))</f>
        <v>N/A</v>
      </c>
      <c r="G38" s="26">
        <v>122797.33332999999</v>
      </c>
      <c r="H38" s="27" t="str">
        <f>IF($B38="N/A","N/A",IF(G38&gt;10,"No",IF(G38&lt;-10,"No","Yes")))</f>
        <v>N/A</v>
      </c>
      <c r="I38" s="28">
        <v>11.16</v>
      </c>
      <c r="J38" s="28">
        <v>1.5229999999999999</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96.362574011000007</v>
      </c>
      <c r="D40" s="27" t="str">
        <f>IF($B40="N/A","N/A",IF(C40&gt;=95,"Yes","No"))</f>
        <v>Yes</v>
      </c>
      <c r="E40" s="32">
        <v>96.187750049000002</v>
      </c>
      <c r="F40" s="27" t="str">
        <f>IF($B40="N/A","N/A",IF(E40&gt;=95,"Yes","No"))</f>
        <v>Yes</v>
      </c>
      <c r="G40" s="32">
        <v>96.784156031999999</v>
      </c>
      <c r="H40" s="27" t="str">
        <f>IF($B40="N/A","N/A",IF(G40&gt;=95,"Yes","No"))</f>
        <v>Yes</v>
      </c>
      <c r="I40" s="28">
        <v>-0.18099999999999999</v>
      </c>
      <c r="J40" s="28">
        <v>0.62</v>
      </c>
      <c r="K40" s="29" t="s">
        <v>107</v>
      </c>
      <c r="L40" s="30" t="str">
        <f t="shared" ref="L40:L89" si="11">IF(J40="Div by 0", "N/A", IF(K40="N/A","N/A", IF(J40&gt;VALUE(MID(K40,1,2)), "No", IF(J40&lt;-1*VALUE(MID(K40,1,2)), "No", "Yes"))))</f>
        <v>Yes</v>
      </c>
    </row>
    <row r="41" spans="1:12" ht="12.75" customHeight="1">
      <c r="A41" s="86" t="s">
        <v>297</v>
      </c>
      <c r="B41" s="38" t="s">
        <v>67</v>
      </c>
      <c r="C41" s="39">
        <v>96.080987500000006</v>
      </c>
      <c r="D41" s="27" t="str">
        <f>IF($B41="N/A","N/A",IF(C41&gt;95,"Yes","No"))</f>
        <v>Yes</v>
      </c>
      <c r="E41" s="39">
        <v>95.927512328000006</v>
      </c>
      <c r="F41" s="27" t="str">
        <f>IF($B41="N/A","N/A",IF(E41&gt;95,"Yes","No"))</f>
        <v>Yes</v>
      </c>
      <c r="G41" s="39">
        <v>96.548273901000002</v>
      </c>
      <c r="H41" s="27" t="str">
        <f>IF($B41="N/A","N/A",IF(G41&gt;95,"Yes","No"))</f>
        <v>Yes</v>
      </c>
      <c r="I41" s="41">
        <v>-0.16</v>
      </c>
      <c r="J41" s="41">
        <v>0.64710000000000001</v>
      </c>
      <c r="K41" s="42" t="s">
        <v>107</v>
      </c>
      <c r="L41" s="30" t="str">
        <f t="shared" si="11"/>
        <v>Yes</v>
      </c>
    </row>
    <row r="42" spans="1:12" ht="12.75" customHeight="1">
      <c r="A42" s="86" t="s">
        <v>298</v>
      </c>
      <c r="B42" s="38" t="s">
        <v>49</v>
      </c>
      <c r="C42" s="39">
        <v>1.2984315E-3</v>
      </c>
      <c r="D42" s="40" t="str">
        <f t="shared" ref="D42:D46" si="12">IF($B42="N/A","N/A",IF(C42&gt;10,"No",IF(C42&lt;-10,"No","Yes")))</f>
        <v>N/A</v>
      </c>
      <c r="E42" s="39">
        <v>1.4125291000000001E-3</v>
      </c>
      <c r="F42" s="40" t="str">
        <f t="shared" ref="F42:F46" si="13">IF($B42="N/A","N/A",IF(E42&gt;10,"No",IF(E42&lt;-10,"No","Yes")))</f>
        <v>N/A</v>
      </c>
      <c r="G42" s="39">
        <v>1.9696237E-3</v>
      </c>
      <c r="H42" s="40" t="str">
        <f t="shared" ref="H42:H46" si="14">IF($B42="N/A","N/A",IF(G42&gt;10,"No",IF(G42&lt;-10,"No","Yes")))</f>
        <v>N/A</v>
      </c>
      <c r="I42" s="41">
        <v>8.7870000000000008</v>
      </c>
      <c r="J42" s="41">
        <v>39.44</v>
      </c>
      <c r="K42" s="42" t="s">
        <v>49</v>
      </c>
      <c r="L42" s="30" t="str">
        <f t="shared" si="11"/>
        <v>N/A</v>
      </c>
    </row>
    <row r="43" spans="1:12" ht="12.75" customHeight="1">
      <c r="A43" s="86" t="s">
        <v>299</v>
      </c>
      <c r="B43" s="38" t="s">
        <v>49</v>
      </c>
      <c r="C43" s="39">
        <v>1.4715557000000001E-3</v>
      </c>
      <c r="D43" s="40" t="str">
        <f t="shared" si="12"/>
        <v>N/A</v>
      </c>
      <c r="E43" s="39">
        <v>1.4956190999999999E-3</v>
      </c>
      <c r="F43" s="40" t="str">
        <f t="shared" si="13"/>
        <v>N/A</v>
      </c>
      <c r="G43" s="39">
        <v>1.5756989E-3</v>
      </c>
      <c r="H43" s="40" t="str">
        <f t="shared" si="14"/>
        <v>N/A</v>
      </c>
      <c r="I43" s="41">
        <v>1.635</v>
      </c>
      <c r="J43" s="41">
        <v>5.3540000000000001</v>
      </c>
      <c r="K43" s="42" t="s">
        <v>49</v>
      </c>
      <c r="L43" s="30" t="str">
        <f t="shared" si="11"/>
        <v>N/A</v>
      </c>
    </row>
    <row r="44" spans="1:12" ht="12.75" customHeight="1">
      <c r="A44" s="86" t="s">
        <v>300</v>
      </c>
      <c r="B44" s="38" t="s">
        <v>49</v>
      </c>
      <c r="C44" s="39">
        <v>2.5968630000000001E-4</v>
      </c>
      <c r="D44" s="40" t="str">
        <f t="shared" si="12"/>
        <v>N/A</v>
      </c>
      <c r="E44" s="39">
        <v>4.1544969999999999E-4</v>
      </c>
      <c r="F44" s="40" t="str">
        <f t="shared" si="13"/>
        <v>N/A</v>
      </c>
      <c r="G44" s="39">
        <v>2.3635480000000001E-4</v>
      </c>
      <c r="H44" s="40" t="str">
        <f t="shared" si="14"/>
        <v>N/A</v>
      </c>
      <c r="I44" s="41">
        <v>59.98</v>
      </c>
      <c r="J44" s="41">
        <v>-43.1</v>
      </c>
      <c r="K44" s="42" t="s">
        <v>49</v>
      </c>
      <c r="L44" s="30" t="str">
        <f t="shared" si="11"/>
        <v>N/A</v>
      </c>
    </row>
    <row r="45" spans="1:12" ht="25.5">
      <c r="A45" s="86" t="s">
        <v>725</v>
      </c>
      <c r="B45" s="25" t="s">
        <v>49</v>
      </c>
      <c r="C45" s="35">
        <v>0.27838371249999999</v>
      </c>
      <c r="D45" s="27" t="str">
        <f t="shared" si="12"/>
        <v>N/A</v>
      </c>
      <c r="E45" s="35">
        <v>0.25666485249999998</v>
      </c>
      <c r="F45" s="27" t="str">
        <f t="shared" si="13"/>
        <v>N/A</v>
      </c>
      <c r="G45" s="35">
        <v>0.2319428841</v>
      </c>
      <c r="H45" s="27" t="str">
        <f t="shared" si="14"/>
        <v>N/A</v>
      </c>
      <c r="I45" s="28">
        <v>-7.8</v>
      </c>
      <c r="J45" s="28">
        <v>-9.6300000000000008</v>
      </c>
      <c r="K45" s="29" t="s">
        <v>49</v>
      </c>
      <c r="L45" s="30" t="str">
        <f t="shared" si="11"/>
        <v>N/A</v>
      </c>
    </row>
    <row r="46" spans="1:12" ht="27.75" customHeight="1">
      <c r="A46" s="86" t="s">
        <v>301</v>
      </c>
      <c r="B46" s="25" t="s">
        <v>49</v>
      </c>
      <c r="C46" s="35">
        <v>1.7312419999999999E-4</v>
      </c>
      <c r="D46" s="27" t="str">
        <f t="shared" si="12"/>
        <v>N/A</v>
      </c>
      <c r="E46" s="35">
        <v>2.4926979999999999E-4</v>
      </c>
      <c r="F46" s="27" t="str">
        <f t="shared" si="13"/>
        <v>N/A</v>
      </c>
      <c r="G46" s="35">
        <v>1.5756989999999999E-4</v>
      </c>
      <c r="H46" s="27" t="str">
        <f t="shared" si="14"/>
        <v>N/A</v>
      </c>
      <c r="I46" s="28">
        <v>43.98</v>
      </c>
      <c r="J46" s="28">
        <v>-36.799999999999997</v>
      </c>
      <c r="K46" s="29" t="s">
        <v>49</v>
      </c>
      <c r="L46" s="30" t="str">
        <f t="shared" si="11"/>
        <v>N/A</v>
      </c>
    </row>
    <row r="47" spans="1:12">
      <c r="A47" s="86" t="s">
        <v>840</v>
      </c>
      <c r="B47" s="36" t="s">
        <v>49</v>
      </c>
      <c r="C47" s="34">
        <v>45274</v>
      </c>
      <c r="D47" s="27" t="str">
        <f>IF($B47="N/A","N/A",IF(C47&gt;0,"No",IF(C47&lt;0,"No","Yes")))</f>
        <v>N/A</v>
      </c>
      <c r="E47" s="34">
        <v>49013</v>
      </c>
      <c r="F47" s="27" t="str">
        <f>IF($B47="N/A","N/A",IF(E47&gt;0,"No",IF(E47&lt;0,"No","Yes")))</f>
        <v>N/A</v>
      </c>
      <c r="G47" s="34">
        <v>43812</v>
      </c>
      <c r="H47" s="27" t="str">
        <f>IF($B47="N/A","N/A",IF(G47&gt;0,"No",IF(G47&lt;0,"No","Yes")))</f>
        <v>N/A</v>
      </c>
      <c r="I47" s="28">
        <v>8.2590000000000003</v>
      </c>
      <c r="J47" s="28">
        <v>-10.6</v>
      </c>
      <c r="K47" s="29" t="s">
        <v>49</v>
      </c>
      <c r="L47" s="30" t="str">
        <f t="shared" si="11"/>
        <v>N/A</v>
      </c>
    </row>
    <row r="48" spans="1:12">
      <c r="A48" s="86" t="s">
        <v>841</v>
      </c>
      <c r="B48" s="36" t="s">
        <v>0</v>
      </c>
      <c r="C48" s="32">
        <v>3.9190124996</v>
      </c>
      <c r="D48" s="27" t="str">
        <f>IF($B48="N/A","N/A",IF(C48&gt;=5,"No",IF(C48&lt;0,"No","Yes")))</f>
        <v>Yes</v>
      </c>
      <c r="E48" s="32">
        <v>4.0724876715000002</v>
      </c>
      <c r="F48" s="27" t="str">
        <f>IF($B48="N/A","N/A",IF(E48&gt;=5,"No",IF(E48&lt;0,"No","Yes")))</f>
        <v>Yes</v>
      </c>
      <c r="G48" s="32">
        <v>3.4517260994000001</v>
      </c>
      <c r="H48" s="27" t="str">
        <f>IF($B48="N/A","N/A",IF(G48&gt;=5,"No",IF(G48&lt;0,"No","Yes")))</f>
        <v>Yes</v>
      </c>
      <c r="I48" s="28">
        <v>3.9159999999999999</v>
      </c>
      <c r="J48" s="28">
        <v>-15.2</v>
      </c>
      <c r="K48" s="30" t="s">
        <v>49</v>
      </c>
      <c r="L48" s="30" t="str">
        <f t="shared" si="11"/>
        <v>N/A</v>
      </c>
    </row>
    <row r="49" spans="1:12" ht="12.75" customHeight="1">
      <c r="A49" s="88" t="s">
        <v>842</v>
      </c>
      <c r="B49" s="38" t="s">
        <v>49</v>
      </c>
      <c r="C49" s="39">
        <v>98.966294120000001</v>
      </c>
      <c r="D49" s="40" t="str">
        <f t="shared" ref="D49:D52" si="15">IF($B49="N/A","N/A",IF(C49&gt;10,"No",IF(C49&lt;-10,"No","Yes")))</f>
        <v>N/A</v>
      </c>
      <c r="E49" s="39">
        <v>99.620508845000003</v>
      </c>
      <c r="F49" s="40" t="str">
        <f t="shared" ref="F49:F52" si="16">IF($B49="N/A","N/A",IF(E49&gt;10,"No",IF(E49&lt;-10,"No","Yes")))</f>
        <v>N/A</v>
      </c>
      <c r="G49" s="39">
        <v>99.429380078999998</v>
      </c>
      <c r="H49" s="40" t="str">
        <f t="shared" ref="H49:H52" si="17">IF($B49="N/A","N/A",IF(G49&gt;10,"No",IF(G49&lt;-10,"No","Yes")))</f>
        <v>N/A</v>
      </c>
      <c r="I49" s="28">
        <v>0.66100000000000003</v>
      </c>
      <c r="J49" s="28">
        <v>-0.192</v>
      </c>
      <c r="K49" s="42" t="s">
        <v>49</v>
      </c>
      <c r="L49" s="30" t="str">
        <f t="shared" ref="L49:L52" si="18">IF(J49="Div by 0", "N/A", IF(K49="N/A","N/A", IF(J49&gt;VALUE(MID(K49,1,2)), "No", IF(J49&lt;-1*VALUE(MID(K49,1,2)), "No", "Yes"))))</f>
        <v>N/A</v>
      </c>
    </row>
    <row r="50" spans="1:12" ht="12.75" customHeight="1">
      <c r="A50" s="88" t="s">
        <v>843</v>
      </c>
      <c r="B50" s="38" t="s">
        <v>49</v>
      </c>
      <c r="C50" s="39">
        <v>56.462870522000003</v>
      </c>
      <c r="D50" s="40" t="str">
        <f t="shared" si="15"/>
        <v>N/A</v>
      </c>
      <c r="E50" s="39">
        <v>45.304307021</v>
      </c>
      <c r="F50" s="40" t="str">
        <f t="shared" si="16"/>
        <v>N/A</v>
      </c>
      <c r="G50" s="39">
        <v>48.174016250999998</v>
      </c>
      <c r="H50" s="40" t="str">
        <f t="shared" si="17"/>
        <v>N/A</v>
      </c>
      <c r="I50" s="28">
        <v>-19.8</v>
      </c>
      <c r="J50" s="28">
        <v>6.3339999999999996</v>
      </c>
      <c r="K50" s="42" t="s">
        <v>49</v>
      </c>
      <c r="L50" s="30" t="str">
        <f t="shared" si="18"/>
        <v>N/A</v>
      </c>
    </row>
    <row r="51" spans="1:12" ht="12.75" customHeight="1">
      <c r="A51" s="88" t="s">
        <v>844</v>
      </c>
      <c r="B51" s="38" t="s">
        <v>49</v>
      </c>
      <c r="C51" s="39">
        <v>0.9851128683</v>
      </c>
      <c r="D51" s="40" t="str">
        <f t="shared" si="15"/>
        <v>N/A</v>
      </c>
      <c r="E51" s="39">
        <v>0.24075245340000001</v>
      </c>
      <c r="F51" s="40" t="str">
        <f t="shared" si="16"/>
        <v>N/A</v>
      </c>
      <c r="G51" s="39">
        <v>0.35606683099999997</v>
      </c>
      <c r="H51" s="40" t="str">
        <f t="shared" si="17"/>
        <v>N/A</v>
      </c>
      <c r="I51" s="28">
        <v>-75.599999999999994</v>
      </c>
      <c r="J51" s="28">
        <v>47.9</v>
      </c>
      <c r="K51" s="42" t="s">
        <v>49</v>
      </c>
      <c r="L51" s="30" t="str">
        <f t="shared" si="18"/>
        <v>N/A</v>
      </c>
    </row>
    <row r="52" spans="1:12" ht="12.75" customHeight="1">
      <c r="A52" s="88" t="s">
        <v>960</v>
      </c>
      <c r="B52" s="38" t="s">
        <v>49</v>
      </c>
      <c r="C52" s="39" t="s">
        <v>49</v>
      </c>
      <c r="D52" s="40" t="str">
        <f t="shared" si="15"/>
        <v>N/A</v>
      </c>
      <c r="E52" s="39">
        <v>3.0604125400000001E-2</v>
      </c>
      <c r="F52" s="40" t="str">
        <f t="shared" si="16"/>
        <v>N/A</v>
      </c>
      <c r="G52" s="39">
        <v>5.70619921E-2</v>
      </c>
      <c r="H52" s="40" t="str">
        <f t="shared" si="17"/>
        <v>N/A</v>
      </c>
      <c r="I52" s="28" t="s">
        <v>49</v>
      </c>
      <c r="J52" s="28">
        <v>86.45</v>
      </c>
      <c r="K52" s="42" t="s">
        <v>49</v>
      </c>
      <c r="L52" s="30" t="str">
        <f t="shared" si="18"/>
        <v>N/A</v>
      </c>
    </row>
    <row r="53" spans="1:12">
      <c r="A53" s="94" t="s">
        <v>302</v>
      </c>
      <c r="B53" s="36" t="s">
        <v>121</v>
      </c>
      <c r="C53" s="34">
        <v>0</v>
      </c>
      <c r="D53" s="27" t="str">
        <f>IF($B53="N/A","N/A",IF(C53&gt;0,"No",IF(C53&lt;0,"No","Yes")))</f>
        <v>Yes</v>
      </c>
      <c r="E53" s="34">
        <v>0</v>
      </c>
      <c r="F53" s="27" t="str">
        <f>IF($B53="N/A","N/A",IF(E53&gt;0,"No",IF(E53&lt;0,"No","Yes")))</f>
        <v>Yes</v>
      </c>
      <c r="G53" s="34">
        <v>0</v>
      </c>
      <c r="H53" s="27" t="str">
        <f>IF($B53="N/A","N/A",IF(G53&gt;0,"No",IF(G53&lt;0,"No","Yes")))</f>
        <v>Yes</v>
      </c>
      <c r="I53" s="28" t="s">
        <v>1207</v>
      </c>
      <c r="J53" s="28" t="s">
        <v>1207</v>
      </c>
      <c r="K53" s="29" t="s">
        <v>49</v>
      </c>
      <c r="L53" s="30" t="str">
        <f t="shared" ref="L53" si="19">IF(J53="Div by 0", "N/A", IF(K53="N/A","N/A", IF(J53&gt;VALUE(MID(K53,1,2)), "No", IF(J53&lt;-1*VALUE(MID(K53,1,2)), "No", "Yes"))))</f>
        <v>N/A</v>
      </c>
    </row>
    <row r="54" spans="1:12">
      <c r="A54" s="86" t="s">
        <v>807</v>
      </c>
      <c r="B54" s="36" t="s">
        <v>138</v>
      </c>
      <c r="C54" s="32">
        <v>0</v>
      </c>
      <c r="D54" s="27" t="str">
        <f>IF($B54="N/A","N/A",IF(C54&gt;=10,"No",IF(C54&lt;0,"No","Yes")))</f>
        <v>Yes</v>
      </c>
      <c r="E54" s="32">
        <v>0</v>
      </c>
      <c r="F54" s="27" t="str">
        <f>IF($B54="N/A","N/A",IF(E54&gt;=10,"No",IF(E54&lt;0,"No","Yes")))</f>
        <v>Yes</v>
      </c>
      <c r="G54" s="32">
        <v>0</v>
      </c>
      <c r="H54" s="27" t="str">
        <f>IF($B54="N/A","N/A",IF(G54&gt;=10,"No",IF(G54&lt;0,"No","Yes")))</f>
        <v>Yes</v>
      </c>
      <c r="I54" s="28" t="s">
        <v>1207</v>
      </c>
      <c r="J54" s="28" t="s">
        <v>1207</v>
      </c>
      <c r="K54" s="29" t="s">
        <v>49</v>
      </c>
      <c r="L54" s="30" t="str">
        <f t="shared" ref="L54:L58" si="20">IF(J54="Div by 0", "N/A", IF(K54="N/A","N/A", IF(J54&gt;VALUE(MID(K54,1,2)), "No", IF(J54&lt;-1*VALUE(MID(K54,1,2)), "No", "Yes"))))</f>
        <v>N/A</v>
      </c>
    </row>
    <row r="55" spans="1:12">
      <c r="A55" s="88" t="s">
        <v>842</v>
      </c>
      <c r="B55" s="25" t="s">
        <v>49</v>
      </c>
      <c r="C55" s="35" t="s">
        <v>1207</v>
      </c>
      <c r="D55" s="40" t="str">
        <f t="shared" ref="D55:D58" si="21">IF($B55="N/A","N/A",IF(C55&gt;10,"No",IF(C55&lt;-10,"No","Yes")))</f>
        <v>N/A</v>
      </c>
      <c r="E55" s="35" t="s">
        <v>1207</v>
      </c>
      <c r="F55" s="27" t="str">
        <f t="shared" ref="F55:F58" si="22">IF($B55="N/A","N/A",IF(E55&gt;10,"No",IF(E55&lt;-10,"No","Yes")))</f>
        <v>N/A</v>
      </c>
      <c r="G55" s="35" t="s">
        <v>1207</v>
      </c>
      <c r="H55" s="27" t="str">
        <f t="shared" ref="H55:H58" si="23">IF($B55="N/A","N/A",IF(G55&gt;10,"No",IF(G55&lt;-10,"No","Yes")))</f>
        <v>N/A</v>
      </c>
      <c r="I55" s="28" t="s">
        <v>1207</v>
      </c>
      <c r="J55" s="28" t="s">
        <v>1207</v>
      </c>
      <c r="K55" s="29" t="s">
        <v>49</v>
      </c>
      <c r="L55" s="30" t="str">
        <f t="shared" si="20"/>
        <v>N/A</v>
      </c>
    </row>
    <row r="56" spans="1:12">
      <c r="A56" s="88" t="s">
        <v>843</v>
      </c>
      <c r="B56" s="25" t="s">
        <v>49</v>
      </c>
      <c r="C56" s="35" t="s">
        <v>1207</v>
      </c>
      <c r="D56" s="40" t="str">
        <f t="shared" ref="D56" si="24">IF($B56="N/A","N/A",IF(C56&gt;10,"No",IF(C56&lt;-10,"No","Yes")))</f>
        <v>N/A</v>
      </c>
      <c r="E56" s="35" t="s">
        <v>1207</v>
      </c>
      <c r="F56" s="27" t="str">
        <f t="shared" ref="F56" si="25">IF($B56="N/A","N/A",IF(E56&gt;10,"No",IF(E56&lt;-10,"No","Yes")))</f>
        <v>N/A</v>
      </c>
      <c r="G56" s="35" t="s">
        <v>1207</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t="s">
        <v>1207</v>
      </c>
      <c r="D57" s="40" t="str">
        <f t="shared" si="21"/>
        <v>N/A</v>
      </c>
      <c r="E57" s="35" t="s">
        <v>1207</v>
      </c>
      <c r="F57" s="27" t="str">
        <f t="shared" si="22"/>
        <v>N/A</v>
      </c>
      <c r="G57" s="35" t="s">
        <v>1207</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t="s">
        <v>1207</v>
      </c>
      <c r="F58" s="27" t="str">
        <f t="shared" si="22"/>
        <v>N/A</v>
      </c>
      <c r="G58" s="35" t="s">
        <v>1207</v>
      </c>
      <c r="H58" s="27" t="str">
        <f t="shared" si="23"/>
        <v>N/A</v>
      </c>
      <c r="I58" s="28" t="s">
        <v>49</v>
      </c>
      <c r="J58" s="28" t="s">
        <v>1207</v>
      </c>
      <c r="K58" s="29" t="s">
        <v>49</v>
      </c>
      <c r="L58" s="30" t="str">
        <f t="shared" si="20"/>
        <v>N/A</v>
      </c>
    </row>
    <row r="59" spans="1:12">
      <c r="A59" s="94" t="s">
        <v>303</v>
      </c>
      <c r="B59" s="25" t="s">
        <v>49</v>
      </c>
      <c r="C59" s="39">
        <v>16.575603338000001</v>
      </c>
      <c r="D59" s="40" t="str">
        <f>IF($B59="N/A","N/A",IF(C59&gt;10,"No",IF(C59&lt;-10,"No","Yes")))</f>
        <v>N/A</v>
      </c>
      <c r="E59" s="39">
        <v>16.120031740000002</v>
      </c>
      <c r="F59" s="40" t="str">
        <f>IF($B59="N/A","N/A",IF(E59&gt;10,"No",IF(E59&lt;-10,"No","Yes")))</f>
        <v>N/A</v>
      </c>
      <c r="G59" s="39">
        <v>15.882099902</v>
      </c>
      <c r="H59" s="40" t="str">
        <f>IF($B59="N/A","N/A",IF(G59&gt;10,"No",IF(G59&lt;-10,"No","Yes")))</f>
        <v>N/A</v>
      </c>
      <c r="I59" s="28">
        <v>-2.75</v>
      </c>
      <c r="J59" s="28">
        <v>-1.48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99.997424211999999</v>
      </c>
      <c r="F61" s="27" t="str">
        <f>IF($B61="N/A","N/A",IF(E61&gt;=98,"Yes","No"))</f>
        <v>Yes</v>
      </c>
      <c r="G61" s="35">
        <v>99.986921699000007</v>
      </c>
      <c r="H61" s="27" t="str">
        <f>IF($B61="N/A","N/A",IF(G61&gt;=98,"Yes","No"))</f>
        <v>Yes</v>
      </c>
      <c r="I61" s="28">
        <v>-3.0000000000000001E-3</v>
      </c>
      <c r="J61" s="28">
        <v>-1.0999999999999999E-2</v>
      </c>
      <c r="K61" s="29" t="s">
        <v>107</v>
      </c>
      <c r="L61" s="30" t="str">
        <f t="shared" si="11"/>
        <v>Yes</v>
      </c>
    </row>
    <row r="62" spans="1:12">
      <c r="A62" s="94" t="s">
        <v>91</v>
      </c>
      <c r="B62" s="36" t="s">
        <v>118</v>
      </c>
      <c r="C62" s="35">
        <v>99.999913437999993</v>
      </c>
      <c r="D62" s="27" t="str">
        <f>IF($B62="N/A","N/A",IF(C62&gt;=95,"Yes","No"))</f>
        <v>Yes</v>
      </c>
      <c r="E62" s="35">
        <v>99.999833820000006</v>
      </c>
      <c r="F62" s="27" t="str">
        <f>IF($B62="N/A","N/A",IF(E62&gt;=95,"Yes","No"))</f>
        <v>Yes</v>
      </c>
      <c r="G62" s="35">
        <v>99.999921215000001</v>
      </c>
      <c r="H62" s="27" t="str">
        <f>IF($B62="N/A","N/A",IF(G62&gt;=95,"Yes","No"))</f>
        <v>Yes</v>
      </c>
      <c r="I62" s="28">
        <v>0</v>
      </c>
      <c r="J62" s="28">
        <v>1E-4</v>
      </c>
      <c r="K62" s="29" t="s">
        <v>107</v>
      </c>
      <c r="L62" s="30" t="str">
        <f t="shared" si="11"/>
        <v>Yes</v>
      </c>
    </row>
    <row r="63" spans="1:12">
      <c r="A63" s="94" t="s">
        <v>142</v>
      </c>
      <c r="B63" s="25" t="s">
        <v>49</v>
      </c>
      <c r="C63" s="35">
        <v>38.307364702999998</v>
      </c>
      <c r="D63" s="27" t="str">
        <f t="shared" ref="D63:D68" si="28">IF($B63="N/A","N/A",IF(C63&gt;10,"No",IF(C63&lt;-10,"No","Yes")))</f>
        <v>N/A</v>
      </c>
      <c r="E63" s="35">
        <v>38.241401228999997</v>
      </c>
      <c r="F63" s="27" t="str">
        <f t="shared" ref="F63:F68" si="29">IF($B63="N/A","N/A",IF(E63&gt;10,"No",IF(E63&lt;-10,"No","Yes")))</f>
        <v>N/A</v>
      </c>
      <c r="G63" s="35">
        <v>38.564364937999997</v>
      </c>
      <c r="H63" s="27" t="str">
        <f t="shared" ref="H63:H68" si="30">IF($B63="N/A","N/A",IF(G63&gt;10,"No",IF(G63&lt;-10,"No","Yes")))</f>
        <v>N/A</v>
      </c>
      <c r="I63" s="28">
        <v>-0.17199999999999999</v>
      </c>
      <c r="J63" s="28">
        <v>0.84450000000000003</v>
      </c>
      <c r="K63" s="29" t="s">
        <v>107</v>
      </c>
      <c r="L63" s="30" t="str">
        <f t="shared" si="11"/>
        <v>Yes</v>
      </c>
    </row>
    <row r="64" spans="1:12">
      <c r="A64" s="94" t="s">
        <v>143</v>
      </c>
      <c r="B64" s="25" t="s">
        <v>49</v>
      </c>
      <c r="C64" s="35">
        <v>53.111214986</v>
      </c>
      <c r="D64" s="27" t="str">
        <f t="shared" si="28"/>
        <v>N/A</v>
      </c>
      <c r="E64" s="35">
        <v>53.040967498999997</v>
      </c>
      <c r="F64" s="27" t="str">
        <f t="shared" si="29"/>
        <v>N/A</v>
      </c>
      <c r="G64" s="35">
        <v>52.537584359</v>
      </c>
      <c r="H64" s="27" t="str">
        <f t="shared" si="30"/>
        <v>N/A</v>
      </c>
      <c r="I64" s="28">
        <v>-0.13200000000000001</v>
      </c>
      <c r="J64" s="28">
        <v>-0.94899999999999995</v>
      </c>
      <c r="K64" s="29" t="s">
        <v>107</v>
      </c>
      <c r="L64" s="30" t="str">
        <f t="shared" si="11"/>
        <v>Yes</v>
      </c>
    </row>
    <row r="65" spans="1:12">
      <c r="A65" s="94" t="s">
        <v>144</v>
      </c>
      <c r="B65" s="25" t="s">
        <v>49</v>
      </c>
      <c r="C65" s="35">
        <v>0.34486340500000001</v>
      </c>
      <c r="D65" s="27" t="str">
        <f t="shared" si="28"/>
        <v>N/A</v>
      </c>
      <c r="E65" s="35">
        <v>0.3502241351</v>
      </c>
      <c r="F65" s="27" t="str">
        <f t="shared" si="29"/>
        <v>N/A</v>
      </c>
      <c r="G65" s="35">
        <v>0.33444210019999998</v>
      </c>
      <c r="H65" s="27" t="str">
        <f t="shared" si="30"/>
        <v>N/A</v>
      </c>
      <c r="I65" s="28">
        <v>1.554</v>
      </c>
      <c r="J65" s="28">
        <v>-4.51</v>
      </c>
      <c r="K65" s="29" t="s">
        <v>107</v>
      </c>
      <c r="L65" s="30" t="str">
        <f t="shared" si="11"/>
        <v>Yes</v>
      </c>
    </row>
    <row r="66" spans="1:12">
      <c r="A66" s="94" t="s">
        <v>145</v>
      </c>
      <c r="B66" s="36" t="s">
        <v>49</v>
      </c>
      <c r="C66" s="35">
        <v>0.76417021569999999</v>
      </c>
      <c r="D66" s="33" t="str">
        <f t="shared" si="28"/>
        <v>N/A</v>
      </c>
      <c r="E66" s="35">
        <v>0.76858202850000001</v>
      </c>
      <c r="F66" s="33" t="str">
        <f t="shared" si="29"/>
        <v>N/A</v>
      </c>
      <c r="G66" s="35">
        <v>0.83259932020000005</v>
      </c>
      <c r="H66" s="33" t="str">
        <f t="shared" si="30"/>
        <v>N/A</v>
      </c>
      <c r="I66" s="28">
        <v>0.57730000000000004</v>
      </c>
      <c r="J66" s="28">
        <v>8.3290000000000006</v>
      </c>
      <c r="K66" s="36" t="s">
        <v>49</v>
      </c>
      <c r="L66" s="30" t="str">
        <f t="shared" si="11"/>
        <v>N/A</v>
      </c>
    </row>
    <row r="67" spans="1:12">
      <c r="A67" s="94" t="s">
        <v>305</v>
      </c>
      <c r="B67" s="36" t="s">
        <v>49</v>
      </c>
      <c r="C67" s="35">
        <v>3.0729545399999999E-2</v>
      </c>
      <c r="D67" s="33" t="str">
        <f t="shared" si="28"/>
        <v>N/A</v>
      </c>
      <c r="E67" s="35">
        <v>3.6725757499999998E-2</v>
      </c>
      <c r="F67" s="33" t="str">
        <f t="shared" si="29"/>
        <v>N/A</v>
      </c>
      <c r="G67" s="35">
        <v>4.22287316E-2</v>
      </c>
      <c r="H67" s="33" t="str">
        <f t="shared" si="30"/>
        <v>N/A</v>
      </c>
      <c r="I67" s="28">
        <v>19.510000000000002</v>
      </c>
      <c r="J67" s="28">
        <v>14.98</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7.4416571447999997</v>
      </c>
      <c r="D69" s="33" t="str">
        <f>IF($B69="N/A","N/A",IF(C69&gt;=5,"No",IF(C69&lt;0,"No","Yes")))</f>
        <v>No</v>
      </c>
      <c r="E69" s="35">
        <v>7.5620993506999996</v>
      </c>
      <c r="F69" s="33" t="str">
        <f>IF($B69="N/A","N/A",IF(E69&gt;=5,"No",IF(E69&lt;0,"No","Yes")))</f>
        <v>No</v>
      </c>
      <c r="G69" s="35">
        <v>7.6887805507999998</v>
      </c>
      <c r="H69" s="33" t="str">
        <f>IF($B69="N/A","N/A",IF(G69&gt;=5,"No",IF(G69&lt;0,"No","Yes")))</f>
        <v>No</v>
      </c>
      <c r="I69" s="28">
        <v>1.6180000000000001</v>
      </c>
      <c r="J69" s="28">
        <v>1.675</v>
      </c>
      <c r="K69" s="29" t="s">
        <v>107</v>
      </c>
      <c r="L69" s="30" t="str">
        <f t="shared" si="11"/>
        <v>Yes</v>
      </c>
    </row>
    <row r="70" spans="1:12" ht="12.75" customHeight="1">
      <c r="A70" s="94" t="s">
        <v>308</v>
      </c>
      <c r="B70" s="36" t="s">
        <v>49</v>
      </c>
      <c r="C70" s="35">
        <v>1.7675115128000001</v>
      </c>
      <c r="D70" s="33" t="str">
        <f>IF($B70="N/A","N/A",IF(C70&gt;10,"No",IF(C70&lt;-10,"No","Yes")))</f>
        <v>N/A</v>
      </c>
      <c r="E70" s="35">
        <v>2.1020095304000002</v>
      </c>
      <c r="F70" s="33" t="str">
        <f>IF($B70="N/A","N/A",IF(E70&gt;10,"No",IF(E70&lt;-10,"No","Yes")))</f>
        <v>N/A</v>
      </c>
      <c r="G70" s="35">
        <v>2.4199584331000001</v>
      </c>
      <c r="H70" s="33" t="str">
        <f>IF($B70="N/A","N/A",IF(G70&gt;10,"No",IF(G70&lt;-10,"No","Yes")))</f>
        <v>N/A</v>
      </c>
      <c r="I70" s="28">
        <v>18.920000000000002</v>
      </c>
      <c r="J70" s="28">
        <v>15.13</v>
      </c>
      <c r="K70" s="36" t="s">
        <v>107</v>
      </c>
      <c r="L70" s="30" t="str">
        <f t="shared" si="11"/>
        <v>No</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4.3275856098999999</v>
      </c>
      <c r="D72" s="27" t="str">
        <f>IF($B72="N/A","N/A",IF(C72&gt;8,"No",IF(C72&lt;2,"No","Yes")))</f>
        <v>Yes</v>
      </c>
      <c r="E72" s="32">
        <v>4.1390427207</v>
      </c>
      <c r="F72" s="27" t="str">
        <f>IF($B72="N/A","N/A",IF(E72&gt;8,"No",IF(E72&lt;2,"No","Yes")))</f>
        <v>Yes</v>
      </c>
      <c r="G72" s="32">
        <v>3.8116945223999998</v>
      </c>
      <c r="H72" s="27" t="str">
        <f>IF($B72="N/A","N/A",IF(G72&gt;8,"No",IF(G72&lt;2,"No","Yes")))</f>
        <v>Yes</v>
      </c>
      <c r="I72" s="28">
        <v>-4.3600000000000003</v>
      </c>
      <c r="J72" s="28">
        <v>-7.91</v>
      </c>
      <c r="K72" s="29" t="s">
        <v>107</v>
      </c>
      <c r="L72" s="30" t="str">
        <f t="shared" si="11"/>
        <v>Yes</v>
      </c>
    </row>
    <row r="73" spans="1:12">
      <c r="A73" s="51" t="s">
        <v>888</v>
      </c>
      <c r="B73" s="25" t="s">
        <v>49</v>
      </c>
      <c r="C73" s="32" t="s">
        <v>49</v>
      </c>
      <c r="D73" s="33" t="str">
        <f t="shared" ref="D73:D80" si="31">IF($B73="N/A","N/A",IF(C73&gt;10,"No",IF(C73&lt;-10,"No","Yes")))</f>
        <v>N/A</v>
      </c>
      <c r="E73" s="32">
        <v>18.640814614</v>
      </c>
      <c r="F73" s="33" t="str">
        <f t="shared" ref="F73:F80" si="32">IF($B73="N/A","N/A",IF(E73&gt;10,"No",IF(E73&lt;-10,"No","Yes")))</f>
        <v>N/A</v>
      </c>
      <c r="G73" s="32">
        <v>18.156936463000001</v>
      </c>
      <c r="H73" s="33" t="str">
        <f t="shared" ref="H73:H80" si="33">IF($B73="N/A","N/A",IF(G73&gt;10,"No",IF(G73&lt;-10,"No","Yes")))</f>
        <v>N/A</v>
      </c>
      <c r="I73" s="28" t="s">
        <v>49</v>
      </c>
      <c r="J73" s="28">
        <v>-2.6</v>
      </c>
      <c r="K73" s="29" t="s">
        <v>107</v>
      </c>
      <c r="L73" s="30" t="str">
        <f>IF(J73="Div by 0", "N/A", IF(OR(J73="N/A",K73="N/A"),"N/A", IF(J73&gt;VALUE(MID(K73,1,2)), "No", IF(J73&lt;-1*VALUE(MID(K73,1,2)), "No", "Yes"))))</f>
        <v>Yes</v>
      </c>
    </row>
    <row r="74" spans="1:12">
      <c r="A74" s="51" t="s">
        <v>889</v>
      </c>
      <c r="B74" s="25" t="s">
        <v>49</v>
      </c>
      <c r="C74" s="32" t="s">
        <v>49</v>
      </c>
      <c r="D74" s="33" t="str">
        <f t="shared" si="31"/>
        <v>N/A</v>
      </c>
      <c r="E74" s="32">
        <v>36.964973432000001</v>
      </c>
      <c r="F74" s="33" t="str">
        <f t="shared" si="32"/>
        <v>N/A</v>
      </c>
      <c r="G74" s="32">
        <v>36.847719726999998</v>
      </c>
      <c r="H74" s="33" t="str">
        <f t="shared" si="33"/>
        <v>N/A</v>
      </c>
      <c r="I74" s="28" t="s">
        <v>49</v>
      </c>
      <c r="J74" s="28">
        <v>-0.317</v>
      </c>
      <c r="K74" s="29" t="s">
        <v>107</v>
      </c>
      <c r="L74" s="30" t="str">
        <f>IF(J74="Div by 0", "N/A", IF(OR(J74="N/A",K74="N/A"),"N/A", IF(J74&gt;VALUE(MID(K74,1,2)), "No", IF(J74&lt;-1*VALUE(MID(K74,1,2)), "No", "Yes"))))</f>
        <v>Yes</v>
      </c>
    </row>
    <row r="75" spans="1:12">
      <c r="A75" s="51" t="s">
        <v>890</v>
      </c>
      <c r="B75" s="25" t="s">
        <v>49</v>
      </c>
      <c r="C75" s="32" t="s">
        <v>49</v>
      </c>
      <c r="D75" s="33" t="str">
        <f t="shared" si="31"/>
        <v>N/A</v>
      </c>
      <c r="E75" s="32">
        <v>3.7758565535000002</v>
      </c>
      <c r="F75" s="33" t="str">
        <f t="shared" si="32"/>
        <v>N/A</v>
      </c>
      <c r="G75" s="32">
        <v>3.7866409092</v>
      </c>
      <c r="H75" s="33" t="str">
        <f t="shared" si="33"/>
        <v>N/A</v>
      </c>
      <c r="I75" s="28" t="s">
        <v>49</v>
      </c>
      <c r="J75" s="28">
        <v>0.28560000000000002</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18.438906037999999</v>
      </c>
      <c r="F76" s="33" t="str">
        <f t="shared" si="32"/>
        <v>N/A</v>
      </c>
      <c r="G76" s="32">
        <v>19.424034765999998</v>
      </c>
      <c r="H76" s="33" t="str">
        <f t="shared" si="33"/>
        <v>N/A</v>
      </c>
      <c r="I76" s="28" t="s">
        <v>49</v>
      </c>
      <c r="J76" s="28">
        <v>5.343</v>
      </c>
      <c r="K76" s="29" t="s">
        <v>107</v>
      </c>
      <c r="L76" s="30" t="str">
        <f t="shared" si="34"/>
        <v>Yes</v>
      </c>
    </row>
    <row r="77" spans="1:12">
      <c r="A77" s="51" t="s">
        <v>892</v>
      </c>
      <c r="B77" s="25" t="s">
        <v>49</v>
      </c>
      <c r="C77" s="32" t="s">
        <v>49</v>
      </c>
      <c r="D77" s="33" t="str">
        <f t="shared" si="31"/>
        <v>N/A</v>
      </c>
      <c r="E77" s="32">
        <v>8.8520708093000007</v>
      </c>
      <c r="F77" s="33" t="str">
        <f t="shared" si="32"/>
        <v>N/A</v>
      </c>
      <c r="G77" s="32">
        <v>9.1037581994999996</v>
      </c>
      <c r="H77" s="33" t="str">
        <f t="shared" si="33"/>
        <v>N/A</v>
      </c>
      <c r="I77" s="28" t="s">
        <v>49</v>
      </c>
      <c r="J77" s="28">
        <v>2.843</v>
      </c>
      <c r="K77" s="29" t="s">
        <v>107</v>
      </c>
      <c r="L77" s="30" t="str">
        <f t="shared" si="34"/>
        <v>Yes</v>
      </c>
    </row>
    <row r="78" spans="1:12">
      <c r="A78" s="51" t="s">
        <v>893</v>
      </c>
      <c r="B78" s="25" t="s">
        <v>49</v>
      </c>
      <c r="C78" s="32" t="s">
        <v>49</v>
      </c>
      <c r="D78" s="33" t="str">
        <f t="shared" si="31"/>
        <v>N/A</v>
      </c>
      <c r="E78" s="32">
        <v>4.2006954628999997</v>
      </c>
      <c r="F78" s="33" t="str">
        <f t="shared" si="32"/>
        <v>N/A</v>
      </c>
      <c r="G78" s="32">
        <v>4.1121015254</v>
      </c>
      <c r="H78" s="33" t="str">
        <f t="shared" si="33"/>
        <v>N/A</v>
      </c>
      <c r="I78" s="28" t="s">
        <v>49</v>
      </c>
      <c r="J78" s="28">
        <v>-2.11</v>
      </c>
      <c r="K78" s="29" t="s">
        <v>107</v>
      </c>
      <c r="L78" s="30" t="str">
        <f t="shared" si="34"/>
        <v>Yes</v>
      </c>
    </row>
    <row r="79" spans="1:12">
      <c r="A79" s="51" t="s">
        <v>894</v>
      </c>
      <c r="B79" s="25" t="s">
        <v>49</v>
      </c>
      <c r="C79" s="32" t="s">
        <v>49</v>
      </c>
      <c r="D79" s="33" t="str">
        <f t="shared" si="31"/>
        <v>N/A</v>
      </c>
      <c r="E79" s="32">
        <v>3.1773596507000001</v>
      </c>
      <c r="F79" s="33" t="str">
        <f t="shared" si="32"/>
        <v>N/A</v>
      </c>
      <c r="G79" s="32">
        <v>3.0419655899000002</v>
      </c>
      <c r="H79" s="33" t="str">
        <f t="shared" si="33"/>
        <v>N/A</v>
      </c>
      <c r="I79" s="28" t="s">
        <v>49</v>
      </c>
      <c r="J79" s="28">
        <v>-4.26</v>
      </c>
      <c r="K79" s="29" t="s">
        <v>107</v>
      </c>
      <c r="L79" s="30" t="str">
        <f t="shared" si="34"/>
        <v>Yes</v>
      </c>
    </row>
    <row r="80" spans="1:12">
      <c r="A80" s="51" t="s">
        <v>895</v>
      </c>
      <c r="B80" s="25" t="s">
        <v>49</v>
      </c>
      <c r="C80" s="32" t="s">
        <v>49</v>
      </c>
      <c r="D80" s="33" t="str">
        <f t="shared" si="31"/>
        <v>N/A</v>
      </c>
      <c r="E80" s="32">
        <v>1.8102807193999999</v>
      </c>
      <c r="F80" s="33" t="str">
        <f t="shared" si="32"/>
        <v>N/A</v>
      </c>
      <c r="G80" s="32">
        <v>1.7151482969</v>
      </c>
      <c r="H80" s="33" t="str">
        <f t="shared" si="33"/>
        <v>N/A</v>
      </c>
      <c r="I80" s="28" t="s">
        <v>49</v>
      </c>
      <c r="J80" s="28">
        <v>-5.26</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742546</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47526</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344810</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90420</v>
      </c>
      <c r="H84" s="30" t="str">
        <f t="shared" si="37"/>
        <v>N/A</v>
      </c>
      <c r="I84" s="28" t="s">
        <v>49</v>
      </c>
      <c r="J84" s="28" t="s">
        <v>49</v>
      </c>
      <c r="K84" s="29" t="s">
        <v>107</v>
      </c>
      <c r="L84" s="30" t="str">
        <f t="shared" si="34"/>
        <v>N/A</v>
      </c>
    </row>
    <row r="85" spans="1:12">
      <c r="A85" s="94" t="s">
        <v>599</v>
      </c>
      <c r="B85" s="25" t="s">
        <v>49</v>
      </c>
      <c r="C85" s="32">
        <v>99.999913437999993</v>
      </c>
      <c r="D85" s="27" t="str">
        <f>IF($B85="N/A","N/A",IF(C85&gt;10,"No",IF(C85&lt;-10,"No","Yes")))</f>
        <v>N/A</v>
      </c>
      <c r="E85" s="32">
        <v>100</v>
      </c>
      <c r="F85" s="27" t="str">
        <f>IF($B85="N/A","N/A",IF(E85&gt;10,"No",IF(E85&lt;-10,"No","Yes")))</f>
        <v>N/A</v>
      </c>
      <c r="G85" s="32">
        <v>100</v>
      </c>
      <c r="H85" s="27" t="str">
        <f>IF($B85="N/A","N/A",IF(G85&gt;10,"No",IF(G85&lt;-10,"No","Yes")))</f>
        <v>N/A</v>
      </c>
      <c r="I85" s="28">
        <v>1E-4</v>
      </c>
      <c r="J85" s="28">
        <v>0</v>
      </c>
      <c r="K85" s="25" t="s">
        <v>49</v>
      </c>
      <c r="L85" s="30" t="str">
        <f t="shared" si="11"/>
        <v>N/A</v>
      </c>
    </row>
    <row r="86" spans="1:12">
      <c r="A86" s="94" t="s">
        <v>146</v>
      </c>
      <c r="B86" s="25" t="s">
        <v>49</v>
      </c>
      <c r="C86" s="32">
        <v>99.987621619999999</v>
      </c>
      <c r="D86" s="27" t="str">
        <f>IF($B86="N/A","N/A",IF(C86&gt;10,"No",IF(C86&lt;-10,"No","Yes")))</f>
        <v>N/A</v>
      </c>
      <c r="E86" s="32">
        <v>99.989115217000005</v>
      </c>
      <c r="F86" s="27" t="str">
        <f>IF($B86="N/A","N/A",IF(E86&gt;10,"No",IF(E86&lt;-10,"No","Yes")))</f>
        <v>N/A</v>
      </c>
      <c r="G86" s="32">
        <v>99.989836741999994</v>
      </c>
      <c r="H86" s="27" t="str">
        <f>IF($B86="N/A","N/A",IF(G86&gt;10,"No",IF(G86&lt;-10,"No","Yes")))</f>
        <v>N/A</v>
      </c>
      <c r="I86" s="28">
        <v>1.5E-3</v>
      </c>
      <c r="J86" s="28">
        <v>6.9999999999999999E-4</v>
      </c>
      <c r="K86" s="25" t="s">
        <v>49</v>
      </c>
      <c r="L86" s="30" t="str">
        <f t="shared" si="11"/>
        <v>N/A</v>
      </c>
    </row>
    <row r="87" spans="1:12">
      <c r="A87" s="94" t="s">
        <v>896</v>
      </c>
      <c r="B87" s="25" t="s">
        <v>49</v>
      </c>
      <c r="C87" s="32" t="s">
        <v>49</v>
      </c>
      <c r="D87" s="27" t="str">
        <f t="shared" ref="D87:D88" si="38">IF($B87="N/A","N/A",IF(C87&gt;10,"No",IF(C87&lt;-10,"No","Yes")))</f>
        <v>N/A</v>
      </c>
      <c r="E87" s="32">
        <v>59.061166665999998</v>
      </c>
      <c r="F87" s="27" t="str">
        <f t="shared" ref="F87:F88" si="39">IF($B87="N/A","N/A",IF(E87&gt;10,"No",IF(E87&lt;-10,"No","Yes")))</f>
        <v>N/A</v>
      </c>
      <c r="G87" s="32">
        <v>59.351930783</v>
      </c>
      <c r="H87" s="27" t="str">
        <f t="shared" ref="H87:H88" si="40">IF($B87="N/A","N/A",IF(G87&gt;10,"No",IF(G87&lt;-10,"No","Yes")))</f>
        <v>N/A</v>
      </c>
      <c r="I87" s="28" t="s">
        <v>49</v>
      </c>
      <c r="J87" s="28">
        <v>0.49230000000000002</v>
      </c>
      <c r="K87" s="29" t="s">
        <v>107</v>
      </c>
      <c r="L87" s="30" t="str">
        <f>IF(J87="Div by 0", "N/A", IF(OR(J87="N/A",K87="N/A"),"N/A", IF(J87&gt;VALUE(MID(K87,1,2)), "No", IF(J87&lt;-1*VALUE(MID(K87,1,2)), "No", "Yes"))))</f>
        <v>Yes</v>
      </c>
    </row>
    <row r="88" spans="1:12">
      <c r="A88" s="94" t="s">
        <v>897</v>
      </c>
      <c r="B88" s="25" t="s">
        <v>49</v>
      </c>
      <c r="C88" s="32" t="s">
        <v>49</v>
      </c>
      <c r="D88" s="27" t="str">
        <f t="shared" si="38"/>
        <v>N/A</v>
      </c>
      <c r="E88" s="32">
        <v>40.927948551</v>
      </c>
      <c r="F88" s="27" t="str">
        <f t="shared" si="39"/>
        <v>N/A</v>
      </c>
      <c r="G88" s="32">
        <v>40.637905959000001</v>
      </c>
      <c r="H88" s="27" t="str">
        <f t="shared" si="40"/>
        <v>N/A</v>
      </c>
      <c r="I88" s="28" t="s">
        <v>49</v>
      </c>
      <c r="J88" s="28">
        <v>-0.70899999999999996</v>
      </c>
      <c r="K88" s="29" t="s">
        <v>107</v>
      </c>
      <c r="L88" s="30" t="str">
        <f>IF(J88="Div by 0", "N/A", IF(OR(J88="N/A",K88="N/A"),"N/A", IF(J88&gt;VALUE(MID(K88,1,2)), "No", IF(J88&lt;-1*VALUE(MID(K88,1,2)), "No", "Yes"))))</f>
        <v>Yes</v>
      </c>
    </row>
    <row r="89" spans="1:12">
      <c r="A89" s="51" t="s">
        <v>310</v>
      </c>
      <c r="B89" s="25" t="s">
        <v>726</v>
      </c>
      <c r="C89" s="32">
        <v>71.355043108000004</v>
      </c>
      <c r="D89" s="27" t="str">
        <f>IF($B89="N/A","N/A",IF(C89&gt;70,"No",IF(C89&lt;40,"No","Yes")))</f>
        <v>No</v>
      </c>
      <c r="E89" s="32">
        <v>73.947146482999997</v>
      </c>
      <c r="F89" s="27" t="str">
        <f>IF($B89="N/A","N/A",IF(E89&gt;70,"No",IF(E89&lt;40,"No","Yes")))</f>
        <v>No</v>
      </c>
      <c r="G89" s="32">
        <v>74.731697862999994</v>
      </c>
      <c r="H89" s="27" t="str">
        <f>IF($B89="N/A","N/A",IF(G89&gt;70,"No",IF(G89&lt;40,"No","Yes")))</f>
        <v>No</v>
      </c>
      <c r="I89" s="28">
        <v>3.633</v>
      </c>
      <c r="J89" s="28">
        <v>1.0609999999999999</v>
      </c>
      <c r="K89" s="29" t="s">
        <v>107</v>
      </c>
      <c r="L89" s="30" t="str">
        <f t="shared" si="11"/>
        <v>Yes</v>
      </c>
    </row>
    <row r="90" spans="1:12">
      <c r="A90" s="89" t="s">
        <v>808</v>
      </c>
      <c r="B90" s="25" t="s">
        <v>49</v>
      </c>
      <c r="C90" s="32">
        <v>79.441057190999999</v>
      </c>
      <c r="D90" s="27" t="str">
        <f>IF($B90="N/A","N/A",IF(C90&gt;10,"No",IF(C90&lt;-10,"No","Yes")))</f>
        <v>N/A</v>
      </c>
      <c r="E90" s="32">
        <v>82.239512855000001</v>
      </c>
      <c r="F90" s="27" t="str">
        <f>IF($B90="N/A","N/A",IF(E90&gt;10,"No",IF(E90&lt;-10,"No","Yes")))</f>
        <v>N/A</v>
      </c>
      <c r="G90" s="32">
        <v>83.018850994999994</v>
      </c>
      <c r="H90" s="27" t="str">
        <f>IF($B90="N/A","N/A",IF(G90&gt;10,"No",IF(G90&lt;-10,"No","Yes")))</f>
        <v>N/A</v>
      </c>
      <c r="I90" s="28">
        <v>3.5230000000000001</v>
      </c>
      <c r="J90" s="28">
        <v>0.9476</v>
      </c>
      <c r="K90" s="25" t="s">
        <v>49</v>
      </c>
      <c r="L90" s="30" t="str">
        <f t="shared" ref="L90" si="41">IF(J90="Div by 0", "N/A", IF(K90="N/A","N/A", IF(J90&gt;VALUE(MID(K90,1,2)), "No", IF(J90&lt;-1*VALUE(MID(K90,1,2)), "No", "Yes"))))</f>
        <v>N/A</v>
      </c>
    </row>
    <row r="91" spans="1:12">
      <c r="A91" s="89" t="s">
        <v>809</v>
      </c>
      <c r="B91" s="25" t="s">
        <v>49</v>
      </c>
      <c r="C91" s="32">
        <v>81.704629318000002</v>
      </c>
      <c r="D91" s="27" t="str">
        <f t="shared" ref="D91:D97" si="42">IF($B91="N/A","N/A",IF(C91&gt;10,"No",IF(C91&lt;-10,"No","Yes")))</f>
        <v>N/A</v>
      </c>
      <c r="E91" s="32">
        <v>83.016032064000001</v>
      </c>
      <c r="F91" s="27" t="str">
        <f t="shared" ref="F91:F97" si="43">IF($B91="N/A","N/A",IF(E91&gt;10,"No",IF(E91&lt;-10,"No","Yes")))</f>
        <v>N/A</v>
      </c>
      <c r="G91" s="32">
        <v>82.216215966999997</v>
      </c>
      <c r="H91" s="27" t="str">
        <f t="shared" ref="H91:H97" si="44">IF($B91="N/A","N/A",IF(G91&gt;10,"No",IF(G91&lt;-10,"No","Yes")))</f>
        <v>N/A</v>
      </c>
      <c r="I91" s="28">
        <v>1.605</v>
      </c>
      <c r="J91" s="28">
        <v>-0.96299999999999997</v>
      </c>
      <c r="K91" s="25" t="s">
        <v>49</v>
      </c>
      <c r="L91" s="30" t="str">
        <f t="shared" ref="L91:L101" si="45">IF(J91="Div by 0", "N/A", IF(K91="N/A","N/A", IF(J91&gt;VALUE(MID(K91,1,2)), "No", IF(J91&lt;-1*VALUE(MID(K91,1,2)), "No", "Yes"))))</f>
        <v>N/A</v>
      </c>
    </row>
    <row r="92" spans="1:12">
      <c r="A92" s="89" t="s">
        <v>810</v>
      </c>
      <c r="B92" s="25" t="s">
        <v>49</v>
      </c>
      <c r="C92" s="32">
        <v>74.558088378999997</v>
      </c>
      <c r="D92" s="27" t="str">
        <f t="shared" si="42"/>
        <v>N/A</v>
      </c>
      <c r="E92" s="32">
        <v>76.681522141000002</v>
      </c>
      <c r="F92" s="27" t="str">
        <f t="shared" si="43"/>
        <v>N/A</v>
      </c>
      <c r="G92" s="32">
        <v>78.359525270999995</v>
      </c>
      <c r="H92" s="27" t="str">
        <f t="shared" si="44"/>
        <v>N/A</v>
      </c>
      <c r="I92" s="28">
        <v>2.8479999999999999</v>
      </c>
      <c r="J92" s="28">
        <v>2.1880000000000002</v>
      </c>
      <c r="K92" s="25" t="s">
        <v>49</v>
      </c>
      <c r="L92" s="30" t="str">
        <f t="shared" si="45"/>
        <v>N/A</v>
      </c>
    </row>
    <row r="93" spans="1:12">
      <c r="A93" s="89" t="s">
        <v>811</v>
      </c>
      <c r="B93" s="25" t="s">
        <v>49</v>
      </c>
      <c r="C93" s="32">
        <v>39.988873808999998</v>
      </c>
      <c r="D93" s="27" t="str">
        <f t="shared" si="42"/>
        <v>N/A</v>
      </c>
      <c r="E93" s="32">
        <v>49.409717841999999</v>
      </c>
      <c r="F93" s="27" t="str">
        <f t="shared" si="43"/>
        <v>N/A</v>
      </c>
      <c r="G93" s="32">
        <v>50.479352757000001</v>
      </c>
      <c r="H93" s="27" t="str">
        <f t="shared" si="44"/>
        <v>N/A</v>
      </c>
      <c r="I93" s="28">
        <v>23.56</v>
      </c>
      <c r="J93" s="28">
        <v>2.165</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1.3198123334</v>
      </c>
      <c r="D95" s="27" t="str">
        <f t="shared" si="42"/>
        <v>N/A</v>
      </c>
      <c r="E95" s="32">
        <v>1.232307034</v>
      </c>
      <c r="F95" s="27" t="str">
        <f t="shared" si="43"/>
        <v>N/A</v>
      </c>
      <c r="G95" s="32">
        <v>1.1596356353999999</v>
      </c>
      <c r="H95" s="27" t="str">
        <f t="shared" si="44"/>
        <v>N/A</v>
      </c>
      <c r="I95" s="28">
        <v>-6.63</v>
      </c>
      <c r="J95" s="28">
        <v>-5.9</v>
      </c>
      <c r="K95" s="25" t="s">
        <v>49</v>
      </c>
      <c r="L95" s="30" t="str">
        <f t="shared" si="45"/>
        <v>N/A</v>
      </c>
    </row>
    <row r="96" spans="1:12">
      <c r="A96" s="90" t="s">
        <v>813</v>
      </c>
      <c r="B96" s="25" t="s">
        <v>49</v>
      </c>
      <c r="C96" s="32">
        <v>1.2457151761</v>
      </c>
      <c r="D96" s="27" t="str">
        <f t="shared" si="42"/>
        <v>N/A</v>
      </c>
      <c r="E96" s="32">
        <v>1.2790035852999999</v>
      </c>
      <c r="F96" s="27" t="str">
        <f t="shared" si="43"/>
        <v>N/A</v>
      </c>
      <c r="G96" s="32">
        <v>1.1597144203</v>
      </c>
      <c r="H96" s="27" t="str">
        <f t="shared" si="44"/>
        <v>N/A</v>
      </c>
      <c r="I96" s="28">
        <v>2.6720000000000002</v>
      </c>
      <c r="J96" s="28">
        <v>-9.33</v>
      </c>
      <c r="K96" s="25" t="s">
        <v>49</v>
      </c>
      <c r="L96" s="30" t="str">
        <f t="shared" si="45"/>
        <v>N/A</v>
      </c>
    </row>
    <row r="97" spans="1:12" ht="12.75" customHeight="1">
      <c r="A97" s="90" t="s">
        <v>814</v>
      </c>
      <c r="B97" s="25" t="s">
        <v>49</v>
      </c>
      <c r="C97" s="32">
        <v>1.4150306429999999</v>
      </c>
      <c r="D97" s="27" t="str">
        <f t="shared" si="42"/>
        <v>N/A</v>
      </c>
      <c r="E97" s="32">
        <v>1.4187608796</v>
      </c>
      <c r="F97" s="27" t="str">
        <f t="shared" si="43"/>
        <v>N/A</v>
      </c>
      <c r="G97" s="32">
        <v>1.2951457443000001</v>
      </c>
      <c r="H97" s="27" t="str">
        <f t="shared" si="44"/>
        <v>N/A</v>
      </c>
      <c r="I97" s="28">
        <v>0.2636</v>
      </c>
      <c r="J97" s="28">
        <v>-8.7100000000000009</v>
      </c>
      <c r="K97" s="25" t="s">
        <v>49</v>
      </c>
      <c r="L97" s="30" t="str">
        <f t="shared" si="45"/>
        <v>N/A</v>
      </c>
    </row>
    <row r="98" spans="1:12">
      <c r="A98" s="86" t="s">
        <v>966</v>
      </c>
      <c r="B98" s="36" t="s">
        <v>49</v>
      </c>
      <c r="C98" s="34">
        <v>3939</v>
      </c>
      <c r="D98" s="33" t="str">
        <f>IF($B98="N/A","N/A",IF(C98&gt;10,"No",IF(C98&lt;-10,"No","Yes")))</f>
        <v>N/A</v>
      </c>
      <c r="E98" s="34">
        <v>5003</v>
      </c>
      <c r="F98" s="33" t="str">
        <f>IF($B98="N/A","N/A",IF(E98&gt;10,"No",IF(E98&lt;-10,"No","Yes")))</f>
        <v>N/A</v>
      </c>
      <c r="G98" s="34">
        <v>4796</v>
      </c>
      <c r="H98" s="33" t="str">
        <f>IF($B98="N/A","N/A",IF(G98&gt;10,"No",IF(G98&lt;-10,"No","Yes")))</f>
        <v>N/A</v>
      </c>
      <c r="I98" s="28">
        <v>27.01</v>
      </c>
      <c r="J98" s="28">
        <v>-4.1399999999999997</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269</v>
      </c>
      <c r="D100" s="27" t="str">
        <f t="shared" ref="D100" si="49">IF($B100="N/A","N/A",IF(C100&gt;0,"No",IF(C100&lt;0,"No","Yes")))</f>
        <v>No</v>
      </c>
      <c r="E100" s="34">
        <v>526</v>
      </c>
      <c r="F100" s="27" t="str">
        <f t="shared" ref="F100" si="50">IF($B100="N/A","N/A",IF(E100&gt;0,"No",IF(E100&lt;0,"No","Yes")))</f>
        <v>No</v>
      </c>
      <c r="G100" s="34">
        <v>816</v>
      </c>
      <c r="H100" s="27" t="str">
        <f t="shared" ref="H100" si="51">IF($B100="N/A","N/A",IF(G100&gt;0,"No",IF(G100&lt;0,"No","Yes")))</f>
        <v>No</v>
      </c>
      <c r="I100" s="28">
        <v>95.54</v>
      </c>
      <c r="J100" s="28">
        <v>55.13</v>
      </c>
      <c r="K100" s="25" t="s">
        <v>49</v>
      </c>
      <c r="L100" s="30" t="str">
        <f t="shared" si="45"/>
        <v>N/A</v>
      </c>
    </row>
    <row r="101" spans="1:12" ht="12.75" customHeight="1">
      <c r="A101" s="90" t="s">
        <v>964</v>
      </c>
      <c r="B101" s="38" t="s">
        <v>49</v>
      </c>
      <c r="C101" s="35" t="s">
        <v>49</v>
      </c>
      <c r="D101" s="33" t="str">
        <f>IF($B101="N/A","N/A",IF(C101&gt;10,"No",IF(C101&lt;-10,"No","Yes")))</f>
        <v>N/A</v>
      </c>
      <c r="E101" s="35">
        <v>71.482889733999997</v>
      </c>
      <c r="F101" s="33" t="str">
        <f>IF($B101="N/A","N/A",IF(E101&gt;10,"No",IF(E101&lt;-10,"No","Yes")))</f>
        <v>N/A</v>
      </c>
      <c r="G101" s="35">
        <v>81.372549019999994</v>
      </c>
      <c r="H101" s="33" t="str">
        <f>IF($B101="N/A","N/A",IF(G101&gt;10,"No",IF(G101&lt;-10,"No","Yes")))</f>
        <v>N/A</v>
      </c>
      <c r="I101" s="28" t="s">
        <v>49</v>
      </c>
      <c r="J101" s="28">
        <v>13.84</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176162</v>
      </c>
      <c r="D103" s="33" t="str">
        <f>IF($B103="N/A","N/A",IF(C103&gt;10,"No",IF(C103&lt;-10,"No","Yes")))</f>
        <v>N/A</v>
      </c>
      <c r="E103" s="34">
        <v>179611</v>
      </c>
      <c r="F103" s="33" t="str">
        <f>IF($B103="N/A","N/A",IF(E103&gt;10,"No",IF(E103&lt;-10,"No","Yes")))</f>
        <v>N/A</v>
      </c>
      <c r="G103" s="34">
        <v>185418</v>
      </c>
      <c r="H103" s="33" t="str">
        <f>IF($B103="N/A","N/A",IF(G103&gt;10,"No",IF(G103&lt;-10,"No","Yes")))</f>
        <v>N/A</v>
      </c>
      <c r="I103" s="28">
        <v>1.958</v>
      </c>
      <c r="J103" s="28">
        <v>3.2330000000000001</v>
      </c>
      <c r="K103" s="36" t="s">
        <v>107</v>
      </c>
      <c r="L103" s="30" t="str">
        <f t="shared" ref="L103:L135" si="52">IF(J103="Div by 0", "N/A", IF(K103="N/A","N/A", IF(J103&gt;VALUE(MID(K103,1,2)), "No", IF(J103&lt;-1*VALUE(MID(K103,1,2)), "No", "Yes"))))</f>
        <v>Yes</v>
      </c>
    </row>
    <row r="104" spans="1:12">
      <c r="A104" s="49" t="s">
        <v>312</v>
      </c>
      <c r="B104" s="36" t="s">
        <v>49</v>
      </c>
      <c r="C104" s="34">
        <v>158885.92000000001</v>
      </c>
      <c r="D104" s="33" t="str">
        <f>IF($B104="N/A","N/A",IF(C104&gt;10,"No",IF(C104&lt;-10,"No","Yes")))</f>
        <v>N/A</v>
      </c>
      <c r="E104" s="34">
        <v>165166.87</v>
      </c>
      <c r="F104" s="33" t="str">
        <f>IF($B104="N/A","N/A",IF(E104&gt;10,"No",IF(E104&lt;-10,"No","Yes")))</f>
        <v>N/A</v>
      </c>
      <c r="G104" s="34">
        <v>170819.31</v>
      </c>
      <c r="H104" s="33" t="str">
        <f>IF($B104="N/A","N/A",IF(G104&gt;10,"No",IF(G104&lt;-10,"No","Yes")))</f>
        <v>N/A</v>
      </c>
      <c r="I104" s="28">
        <v>3.9529999999999998</v>
      </c>
      <c r="J104" s="28">
        <v>3.4220000000000002</v>
      </c>
      <c r="K104" s="36" t="s">
        <v>108</v>
      </c>
      <c r="L104" s="30" t="str">
        <f t="shared" si="52"/>
        <v>Yes</v>
      </c>
    </row>
    <row r="105" spans="1:12">
      <c r="A105" s="51" t="s">
        <v>313</v>
      </c>
      <c r="B105" s="25" t="s">
        <v>115</v>
      </c>
      <c r="C105" s="32">
        <v>96.959607384999998</v>
      </c>
      <c r="D105" s="27" t="str">
        <f>IF($B105="N/A","N/A",IF(C105&gt;=90,"Yes","No"))</f>
        <v>Yes</v>
      </c>
      <c r="E105" s="32">
        <v>96.653192625000003</v>
      </c>
      <c r="F105" s="27" t="str">
        <f>IF($B105="N/A","N/A",IF(E105&gt;=90,"Yes","No"))</f>
        <v>Yes</v>
      </c>
      <c r="G105" s="32">
        <v>96.648456584000002</v>
      </c>
      <c r="H105" s="27" t="str">
        <f>IF($B105="N/A","N/A",IF(G105&gt;=90,"Yes","No"))</f>
        <v>Yes</v>
      </c>
      <c r="I105" s="28">
        <v>-0.316</v>
      </c>
      <c r="J105" s="28">
        <v>-5.0000000000000001E-3</v>
      </c>
      <c r="K105" s="29" t="s">
        <v>107</v>
      </c>
      <c r="L105" s="30" t="str">
        <f t="shared" si="52"/>
        <v>Yes</v>
      </c>
    </row>
    <row r="106" spans="1:12" ht="12.75" customHeight="1">
      <c r="A106" s="51" t="s">
        <v>699</v>
      </c>
      <c r="B106" s="25" t="s">
        <v>115</v>
      </c>
      <c r="C106" s="32">
        <v>97.047111944999997</v>
      </c>
      <c r="D106" s="27" t="str">
        <f>IF($B106="N/A","N/A",IF(C106&gt;=90,"Yes","No"))</f>
        <v>Yes</v>
      </c>
      <c r="E106" s="32">
        <v>96.844713455000004</v>
      </c>
      <c r="F106" s="27" t="str">
        <f>IF($B106="N/A","N/A",IF(E106&gt;=90,"Yes","No"))</f>
        <v>Yes</v>
      </c>
      <c r="G106" s="32">
        <v>96.760966506000003</v>
      </c>
      <c r="H106" s="27" t="str">
        <f>IF($B106="N/A","N/A",IF(G106&gt;=90,"Yes","No"))</f>
        <v>Yes</v>
      </c>
      <c r="I106" s="28">
        <v>-0.20899999999999999</v>
      </c>
      <c r="J106" s="28">
        <v>-8.5999999999999993E-2</v>
      </c>
      <c r="K106" s="29" t="s">
        <v>107</v>
      </c>
      <c r="L106" s="30" t="str">
        <f t="shared" si="52"/>
        <v>Yes</v>
      </c>
    </row>
    <row r="107" spans="1:12" ht="12.75" customHeight="1">
      <c r="A107" s="94" t="s">
        <v>789</v>
      </c>
      <c r="B107" s="36" t="s">
        <v>110</v>
      </c>
      <c r="C107" s="35">
        <v>35.131308769999997</v>
      </c>
      <c r="D107" s="27" t="str">
        <f>IF($B107="N/A","N/A",IF(C107&gt;55,"No",IF(C107&lt;30,"No","Yes")))</f>
        <v>Yes</v>
      </c>
      <c r="E107" s="35">
        <v>35.859464025999998</v>
      </c>
      <c r="F107" s="27" t="str">
        <f>IF($B107="N/A","N/A",IF(E107&gt;55,"No",IF(E107&lt;30,"No","Yes")))</f>
        <v>Yes</v>
      </c>
      <c r="G107" s="35">
        <v>35.436341116000001</v>
      </c>
      <c r="H107" s="27" t="str">
        <f>IF($B107="N/A","N/A",IF(G107&gt;55,"No",IF(G107&lt;30,"No","Yes")))</f>
        <v>Yes</v>
      </c>
      <c r="I107" s="28">
        <v>2.073</v>
      </c>
      <c r="J107" s="28">
        <v>-1.18</v>
      </c>
      <c r="K107" s="36" t="s">
        <v>107</v>
      </c>
      <c r="L107" s="30" t="str">
        <f t="shared" si="52"/>
        <v>Yes</v>
      </c>
    </row>
    <row r="108" spans="1:12">
      <c r="A108" s="5" t="s">
        <v>1074</v>
      </c>
      <c r="B108" s="36" t="s">
        <v>0</v>
      </c>
      <c r="C108" s="35">
        <v>0.54892655619999997</v>
      </c>
      <c r="D108" s="27" t="str">
        <f>IF($B108="N/A","N/A",IF(C108&gt;=5,"No",IF(C108&lt;0,"No","Yes")))</f>
        <v>Yes</v>
      </c>
      <c r="E108" s="35">
        <v>0.4326015667</v>
      </c>
      <c r="F108" s="27" t="str">
        <f>IF($B108="N/A","N/A",IF(E108&gt;=5,"No",IF(E108&lt;0,"No","Yes")))</f>
        <v>Yes</v>
      </c>
      <c r="G108" s="35">
        <v>0.89257785109999999</v>
      </c>
      <c r="H108" s="27" t="str">
        <f>IF($B108="N/A","N/A",IF(G108&gt;=5,"No",IF(G108&lt;0,"No","Yes")))</f>
        <v>Yes</v>
      </c>
      <c r="I108" s="28">
        <v>-21.2</v>
      </c>
      <c r="J108" s="28">
        <v>106.3</v>
      </c>
      <c r="K108" s="36" t="s">
        <v>49</v>
      </c>
      <c r="L108" s="30" t="str">
        <f t="shared" si="52"/>
        <v>N/A</v>
      </c>
    </row>
    <row r="109" spans="1:12">
      <c r="A109" s="5" t="s">
        <v>651</v>
      </c>
      <c r="B109" s="36" t="s">
        <v>49</v>
      </c>
      <c r="C109" s="35">
        <v>21.091381796</v>
      </c>
      <c r="D109" s="36" t="s">
        <v>49</v>
      </c>
      <c r="E109" s="35">
        <v>21.442450629</v>
      </c>
      <c r="F109" s="36" t="s">
        <v>49</v>
      </c>
      <c r="G109" s="35">
        <v>21.557777561999998</v>
      </c>
      <c r="H109" s="36" t="s">
        <v>49</v>
      </c>
      <c r="I109" s="28">
        <v>1.665</v>
      </c>
      <c r="J109" s="28">
        <v>0.53779999999999994</v>
      </c>
      <c r="K109" s="36" t="s">
        <v>49</v>
      </c>
      <c r="L109" s="30" t="str">
        <f t="shared" si="52"/>
        <v>N/A</v>
      </c>
    </row>
    <row r="110" spans="1:12">
      <c r="A110" s="5" t="s">
        <v>652</v>
      </c>
      <c r="B110" s="36" t="s">
        <v>49</v>
      </c>
      <c r="C110" s="35">
        <v>47.320080380999997</v>
      </c>
      <c r="D110" s="36" t="s">
        <v>49</v>
      </c>
      <c r="E110" s="35">
        <v>47.045002812</v>
      </c>
      <c r="F110" s="36" t="s">
        <v>49</v>
      </c>
      <c r="G110" s="35">
        <v>45.820254775999999</v>
      </c>
      <c r="H110" s="36" t="s">
        <v>49</v>
      </c>
      <c r="I110" s="28">
        <v>-0.58099999999999996</v>
      </c>
      <c r="J110" s="28">
        <v>-2.6</v>
      </c>
      <c r="K110" s="36" t="s">
        <v>49</v>
      </c>
      <c r="L110" s="30" t="str">
        <f t="shared" si="52"/>
        <v>N/A</v>
      </c>
    </row>
    <row r="111" spans="1:12">
      <c r="A111" s="5" t="s">
        <v>653</v>
      </c>
      <c r="B111" s="36" t="s">
        <v>49</v>
      </c>
      <c r="C111" s="35">
        <v>11.766442251999999</v>
      </c>
      <c r="D111" s="36" t="s">
        <v>49</v>
      </c>
      <c r="E111" s="35">
        <v>12.12119525</v>
      </c>
      <c r="F111" s="36" t="s">
        <v>49</v>
      </c>
      <c r="G111" s="35">
        <v>12.484764155000001</v>
      </c>
      <c r="H111" s="36" t="s">
        <v>49</v>
      </c>
      <c r="I111" s="28">
        <v>3.0150000000000001</v>
      </c>
      <c r="J111" s="28">
        <v>2.9990000000000001</v>
      </c>
      <c r="K111" s="36" t="s">
        <v>49</v>
      </c>
      <c r="L111" s="30" t="str">
        <f t="shared" si="52"/>
        <v>N/A</v>
      </c>
    </row>
    <row r="112" spans="1:12">
      <c r="A112" s="5" t="s">
        <v>654</v>
      </c>
      <c r="B112" s="36" t="s">
        <v>49</v>
      </c>
      <c r="C112" s="35">
        <v>2.8814386758000001</v>
      </c>
      <c r="D112" s="36" t="s">
        <v>49</v>
      </c>
      <c r="E112" s="35">
        <v>2.8667509228000001</v>
      </c>
      <c r="F112" s="36" t="s">
        <v>49</v>
      </c>
      <c r="G112" s="35">
        <v>2.8195752299999999</v>
      </c>
      <c r="H112" s="36" t="s">
        <v>49</v>
      </c>
      <c r="I112" s="28">
        <v>-0.51</v>
      </c>
      <c r="J112" s="28">
        <v>-1.65</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6.9532589320999998</v>
      </c>
      <c r="D114" s="36" t="s">
        <v>49</v>
      </c>
      <c r="E114" s="35">
        <v>7.0797445590999999</v>
      </c>
      <c r="F114" s="36" t="s">
        <v>49</v>
      </c>
      <c r="G114" s="35">
        <v>7.4992719152999996</v>
      </c>
      <c r="H114" s="36" t="s">
        <v>49</v>
      </c>
      <c r="I114" s="28">
        <v>1.819</v>
      </c>
      <c r="J114" s="28">
        <v>5.9260000000000002</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9.4384714069999998</v>
      </c>
      <c r="D116" s="36" t="s">
        <v>49</v>
      </c>
      <c r="E116" s="35">
        <v>9.0122542606000007</v>
      </c>
      <c r="F116" s="36" t="s">
        <v>49</v>
      </c>
      <c r="G116" s="35">
        <v>8.9257785113000008</v>
      </c>
      <c r="H116" s="36" t="s">
        <v>49</v>
      </c>
      <c r="I116" s="28">
        <v>-4.5199999999999996</v>
      </c>
      <c r="J116" s="28">
        <v>-0.96</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60.188917019999998</v>
      </c>
      <c r="D119" s="36" t="s">
        <v>49</v>
      </c>
      <c r="E119" s="35">
        <v>59.356609562000003</v>
      </c>
      <c r="F119" s="36" t="s">
        <v>49</v>
      </c>
      <c r="G119" s="35">
        <v>58.458186368</v>
      </c>
      <c r="H119" s="36" t="s">
        <v>49</v>
      </c>
      <c r="I119" s="28">
        <v>-1.38</v>
      </c>
      <c r="J119" s="28">
        <v>-1.51</v>
      </c>
      <c r="K119" s="36" t="s">
        <v>49</v>
      </c>
      <c r="L119" s="30" t="str">
        <f t="shared" ref="L119:L120" si="53">IF(J119="Div by 0", "N/A", IF(K119="N/A","N/A", IF(J119&gt;VALUE(MID(K119,1,2)), "No", IF(J119&lt;-1*VALUE(MID(K119,1,2)), "No", "Yes"))))</f>
        <v>N/A</v>
      </c>
    </row>
    <row r="120" spans="1:12" ht="12.75" customHeight="1">
      <c r="A120" s="94" t="s">
        <v>815</v>
      </c>
      <c r="B120" s="36" t="s">
        <v>49</v>
      </c>
      <c r="C120" s="35">
        <v>39.811082980000002</v>
      </c>
      <c r="D120" s="36" t="s">
        <v>49</v>
      </c>
      <c r="E120" s="35">
        <v>40.643390437999997</v>
      </c>
      <c r="F120" s="36" t="s">
        <v>49</v>
      </c>
      <c r="G120" s="35">
        <v>41.541813632</v>
      </c>
      <c r="H120" s="36" t="s">
        <v>49</v>
      </c>
      <c r="I120" s="28">
        <v>2.0910000000000002</v>
      </c>
      <c r="J120" s="28">
        <v>2.2109999999999999</v>
      </c>
      <c r="K120" s="36" t="s">
        <v>49</v>
      </c>
      <c r="L120" s="30" t="str">
        <f t="shared" si="53"/>
        <v>N/A</v>
      </c>
    </row>
    <row r="121" spans="1:12" ht="12.75" customHeight="1">
      <c r="A121" s="94" t="s">
        <v>314</v>
      </c>
      <c r="B121" s="36" t="s">
        <v>49</v>
      </c>
      <c r="C121" s="34">
        <v>2510</v>
      </c>
      <c r="D121" s="33" t="str">
        <f>IF($B121="N/A","N/A",IF(C121&gt;10,"No",IF(C121&lt;-10,"No","Yes")))</f>
        <v>N/A</v>
      </c>
      <c r="E121" s="34">
        <v>2652</v>
      </c>
      <c r="F121" s="33" t="str">
        <f>IF($B121="N/A","N/A",IF(E121&gt;10,"No",IF(E121&lt;-10,"No","Yes")))</f>
        <v>N/A</v>
      </c>
      <c r="G121" s="34">
        <v>2940</v>
      </c>
      <c r="H121" s="33" t="str">
        <f>IF($B121="N/A","N/A",IF(G121&gt;10,"No",IF(G121&lt;-10,"No","Yes")))</f>
        <v>N/A</v>
      </c>
      <c r="I121" s="28">
        <v>5.657</v>
      </c>
      <c r="J121" s="28">
        <v>10.86</v>
      </c>
      <c r="K121" s="36" t="s">
        <v>107</v>
      </c>
      <c r="L121" s="30" t="str">
        <f t="shared" si="52"/>
        <v>No</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0.59760956180000002</v>
      </c>
      <c r="D123" s="27" t="str">
        <f>IF($B123="N/A","N/A",IF(C123&gt;10,"No",IF(C123&lt;-10,"No","Yes")))</f>
        <v>N/A</v>
      </c>
      <c r="E123" s="35">
        <v>0.60331825039999998</v>
      </c>
      <c r="F123" s="27" t="str">
        <f>IF($B123="N/A","N/A",IF(E123&gt;10,"No",IF(E123&lt;-10,"No","Yes")))</f>
        <v>N/A</v>
      </c>
      <c r="G123" s="35">
        <v>0.78231292519999995</v>
      </c>
      <c r="H123" s="27" t="str">
        <f>IF($B123="N/A","N/A",IF(G123&gt;10,"No",IF(G123&lt;-10,"No","Yes")))</f>
        <v>N/A</v>
      </c>
      <c r="I123" s="28">
        <v>0.95530000000000004</v>
      </c>
      <c r="J123" s="28">
        <v>29.67</v>
      </c>
      <c r="K123" s="36" t="s">
        <v>107</v>
      </c>
      <c r="L123" s="30" t="str">
        <f t="shared" si="52"/>
        <v>No</v>
      </c>
    </row>
    <row r="124" spans="1:12">
      <c r="A124" s="49" t="s">
        <v>34</v>
      </c>
      <c r="B124" s="36" t="s">
        <v>49</v>
      </c>
      <c r="C124" s="35">
        <v>0.44390958320000001</v>
      </c>
      <c r="D124" s="33" t="str">
        <f>IF($B124="N/A","N/A",IF(C124&gt;10,"No",IF(C124&lt;-10,"No","Yes")))</f>
        <v>N/A</v>
      </c>
      <c r="E124" s="35">
        <v>0.47992606240000002</v>
      </c>
      <c r="F124" s="33" t="str">
        <f>IF($B124="N/A","N/A",IF(E124&gt;10,"No",IF(E124&lt;-10,"No","Yes")))</f>
        <v>N/A</v>
      </c>
      <c r="G124" s="35">
        <v>0.50804129050000002</v>
      </c>
      <c r="H124" s="33" t="str">
        <f>IF($B124="N/A","N/A",IF(G124&gt;10,"No",IF(G124&lt;-10,"No","Yes")))</f>
        <v>N/A</v>
      </c>
      <c r="I124" s="28">
        <v>8.1129999999999995</v>
      </c>
      <c r="J124" s="28">
        <v>5.8579999999999997</v>
      </c>
      <c r="K124" s="36" t="s">
        <v>108</v>
      </c>
      <c r="L124" s="30" t="str">
        <f t="shared" si="52"/>
        <v>Yes</v>
      </c>
    </row>
    <row r="125" spans="1:12">
      <c r="A125" s="49" t="s">
        <v>899</v>
      </c>
      <c r="B125" s="36" t="s">
        <v>49</v>
      </c>
      <c r="C125" s="35" t="s">
        <v>49</v>
      </c>
      <c r="D125" s="33" t="str">
        <f t="shared" ref="D125:D126" si="54">IF($B125="N/A","N/A",IF(C125&gt;10,"No",IF(C125&lt;-10,"No","Yes")))</f>
        <v>N/A</v>
      </c>
      <c r="E125" s="35">
        <v>62.941579302000001</v>
      </c>
      <c r="F125" s="33" t="str">
        <f t="shared" ref="F125:F126" si="55">IF($B125="N/A","N/A",IF(E125&gt;10,"No",IF(E125&lt;-10,"No","Yes")))</f>
        <v>N/A</v>
      </c>
      <c r="G125" s="35">
        <v>62.633617016999999</v>
      </c>
      <c r="H125" s="33" t="str">
        <f t="shared" ref="H125:H126" si="56">IF($B125="N/A","N/A",IF(G125&gt;10,"No",IF(G125&lt;-10,"No","Yes")))</f>
        <v>N/A</v>
      </c>
      <c r="I125" s="28" t="s">
        <v>49</v>
      </c>
      <c r="J125" s="28">
        <v>-0.48899999999999999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37.058420697999999</v>
      </c>
      <c r="F126" s="33" t="str">
        <f t="shared" si="55"/>
        <v>N/A</v>
      </c>
      <c r="G126" s="35">
        <v>37.366382983000001</v>
      </c>
      <c r="H126" s="33" t="str">
        <f t="shared" si="56"/>
        <v>N/A</v>
      </c>
      <c r="I126" s="28" t="s">
        <v>49</v>
      </c>
      <c r="J126" s="28">
        <v>0.83099999999999996</v>
      </c>
      <c r="K126" s="36" t="s">
        <v>107</v>
      </c>
      <c r="L126" s="30" t="str">
        <f>IF(J126="Div by 0", "N/A", IF(OR(J126="N/A",K126="N/A"),"N/A", IF(J126&gt;VALUE(MID(K126,1,2)), "No", IF(J126&lt;-1*VALUE(MID(K126,1,2)), "No", "Yes"))))</f>
        <v>Yes</v>
      </c>
    </row>
    <row r="127" spans="1:12">
      <c r="A127" s="94" t="s">
        <v>35</v>
      </c>
      <c r="B127" s="36" t="s">
        <v>1021</v>
      </c>
      <c r="C127" s="35">
        <v>6.8681100351</v>
      </c>
      <c r="D127" s="27" t="str">
        <f>IF($B127="N/A","N/A",IF(C127&gt;10,"No",IF(C127&lt;5,"No","Yes")))</f>
        <v>Yes</v>
      </c>
      <c r="E127" s="35">
        <v>7.0953338047000001</v>
      </c>
      <c r="F127" s="27" t="str">
        <f>IF($B127="N/A","N/A",IF(E127&gt;10,"No",IF(E127&lt;5,"No","Yes")))</f>
        <v>Yes</v>
      </c>
      <c r="G127" s="35">
        <v>6.4772567928000004</v>
      </c>
      <c r="H127" s="27" t="str">
        <f t="shared" ref="H127:H130" si="57">IF($B127="N/A","N/A",IF(G127&gt;10,"No",IF(G127&lt;5,"No","Yes")))</f>
        <v>Yes</v>
      </c>
      <c r="I127" s="28">
        <v>3.3079999999999998</v>
      </c>
      <c r="J127" s="28">
        <v>-8.7100000000000009</v>
      </c>
      <c r="K127" s="36" t="s">
        <v>108</v>
      </c>
      <c r="L127" s="30" t="str">
        <f t="shared" si="52"/>
        <v>Yes</v>
      </c>
    </row>
    <row r="128" spans="1:12">
      <c r="A128" s="86" t="s">
        <v>816</v>
      </c>
      <c r="B128" s="36" t="s">
        <v>1021</v>
      </c>
      <c r="C128" s="35">
        <v>6.5621416651000004</v>
      </c>
      <c r="D128" s="27" t="str">
        <f>IF($B128="N/A","N/A",IF(C128&gt;10,"No",IF(C128&lt;5,"No","Yes")))</f>
        <v>Yes</v>
      </c>
      <c r="E128" s="35">
        <v>6.3242229039</v>
      </c>
      <c r="F128" s="27" t="str">
        <f t="shared" ref="F128:F130" si="58">IF($B128="N/A","N/A",IF(E128&gt;10,"No",IF(E128&lt;5,"No","Yes")))</f>
        <v>Yes</v>
      </c>
      <c r="G128" s="35">
        <v>6.0258443085</v>
      </c>
      <c r="H128" s="27" t="str">
        <f t="shared" si="57"/>
        <v>Yes</v>
      </c>
      <c r="I128" s="28">
        <v>-3.63</v>
      </c>
      <c r="J128" s="28">
        <v>-4.72</v>
      </c>
      <c r="K128" s="36" t="s">
        <v>108</v>
      </c>
      <c r="L128" s="30" t="str">
        <f t="shared" ref="L128:L132" si="59">IF(J128="Div by 0", "N/A", IF(K128="N/A","N/A", IF(J128&gt;VALUE(MID(K128,1,2)), "No", IF(J128&lt;-1*VALUE(MID(K128,1,2)), "No", "Yes"))))</f>
        <v>Yes</v>
      </c>
    </row>
    <row r="129" spans="1:12">
      <c r="A129" s="86" t="s">
        <v>817</v>
      </c>
      <c r="B129" s="36" t="s">
        <v>1021</v>
      </c>
      <c r="C129" s="35">
        <v>6.3276983685000001</v>
      </c>
      <c r="D129" s="27" t="str">
        <f>IF($B129="N/A","N/A",IF(C129&gt;10,"No",IF(C129&lt;5,"No","Yes")))</f>
        <v>Yes</v>
      </c>
      <c r="E129" s="35">
        <v>6.6454727159999996</v>
      </c>
      <c r="F129" s="27" t="str">
        <f t="shared" si="58"/>
        <v>Yes</v>
      </c>
      <c r="G129" s="35">
        <v>6.0959561639000004</v>
      </c>
      <c r="H129" s="27" t="str">
        <f t="shared" si="57"/>
        <v>Yes</v>
      </c>
      <c r="I129" s="28">
        <v>5.0220000000000002</v>
      </c>
      <c r="J129" s="28">
        <v>-8.27</v>
      </c>
      <c r="K129" s="36" t="s">
        <v>108</v>
      </c>
      <c r="L129" s="30" t="str">
        <f t="shared" si="59"/>
        <v>Yes</v>
      </c>
    </row>
    <row r="130" spans="1:12" ht="12.75" customHeight="1">
      <c r="A130" s="86" t="s">
        <v>818</v>
      </c>
      <c r="B130" s="36" t="s">
        <v>1021</v>
      </c>
      <c r="C130" s="35">
        <v>6.8908164076</v>
      </c>
      <c r="D130" s="27" t="str">
        <f>IF($B130="N/A","N/A",IF(C130&gt;10,"No",IF(C130&lt;5,"No","Yes")))</f>
        <v>Yes</v>
      </c>
      <c r="E130" s="35">
        <v>7.1181609143999998</v>
      </c>
      <c r="F130" s="27" t="str">
        <f t="shared" si="58"/>
        <v>Yes</v>
      </c>
      <c r="G130" s="35">
        <v>6.5047622129000002</v>
      </c>
      <c r="H130" s="27" t="str">
        <f t="shared" si="57"/>
        <v>Yes</v>
      </c>
      <c r="I130" s="28">
        <v>3.2989999999999999</v>
      </c>
      <c r="J130" s="28">
        <v>-8.6199999999999992</v>
      </c>
      <c r="K130" s="36" t="s">
        <v>108</v>
      </c>
      <c r="L130" s="30" t="str">
        <f t="shared" si="59"/>
        <v>Yes</v>
      </c>
    </row>
    <row r="131" spans="1:12">
      <c r="A131" s="86" t="s">
        <v>838</v>
      </c>
      <c r="B131" s="36" t="s">
        <v>49</v>
      </c>
      <c r="C131" s="34">
        <v>1473</v>
      </c>
      <c r="D131" s="33" t="str">
        <f>IF($B131="N/A","N/A",IF(C131&gt;10,"No",IF(C131&lt;-10,"No","Yes")))</f>
        <v>N/A</v>
      </c>
      <c r="E131" s="34">
        <v>2290</v>
      </c>
      <c r="F131" s="33" t="str">
        <f>IF($B131="N/A","N/A",IF(E131&gt;10,"No",IF(E131&lt;-10,"No","Yes")))</f>
        <v>N/A</v>
      </c>
      <c r="G131" s="34">
        <v>1535</v>
      </c>
      <c r="H131" s="33" t="str">
        <f>IF($B131="N/A","N/A",IF(G131&gt;10,"No",IF(G131&lt;-10,"No","Yes")))</f>
        <v>N/A</v>
      </c>
      <c r="I131" s="28">
        <v>55.47</v>
      </c>
      <c r="J131" s="28">
        <v>-33</v>
      </c>
      <c r="K131" s="29" t="s">
        <v>107</v>
      </c>
      <c r="L131" s="30" t="str">
        <f t="shared" si="59"/>
        <v>No</v>
      </c>
    </row>
    <row r="132" spans="1:12">
      <c r="A132" s="86" t="s">
        <v>839</v>
      </c>
      <c r="B132" s="36" t="s">
        <v>49</v>
      </c>
      <c r="C132" s="34">
        <v>1506</v>
      </c>
      <c r="D132" s="33" t="str">
        <f>IF($B132="N/A","N/A",IF(C132&gt;10,"No",IF(C132&lt;-10,"No","Yes")))</f>
        <v>N/A</v>
      </c>
      <c r="E132" s="34">
        <v>1287</v>
      </c>
      <c r="F132" s="33" t="str">
        <f>IF($B132="N/A","N/A",IF(E132&gt;10,"No",IF(E132&lt;-10,"No","Yes")))</f>
        <v>N/A</v>
      </c>
      <c r="G132" s="34">
        <v>982</v>
      </c>
      <c r="H132" s="33" t="str">
        <f>IF($B132="N/A","N/A",IF(G132&gt;10,"No",IF(G132&lt;-10,"No","Yes")))</f>
        <v>N/A</v>
      </c>
      <c r="I132" s="28">
        <v>-14.5</v>
      </c>
      <c r="J132" s="28">
        <v>-23.7</v>
      </c>
      <c r="K132" s="29" t="s">
        <v>107</v>
      </c>
      <c r="L132" s="30" t="str">
        <f t="shared" si="59"/>
        <v>No</v>
      </c>
    </row>
    <row r="133" spans="1:12">
      <c r="A133" s="94" t="s">
        <v>23</v>
      </c>
      <c r="B133" s="36" t="s">
        <v>49</v>
      </c>
      <c r="C133" s="35">
        <v>99.392036875000002</v>
      </c>
      <c r="D133" s="33" t="str">
        <f>IF($B133="N/A","N/A",IF(C133&gt;10,"No",IF(C133&lt;-10,"No","Yes")))</f>
        <v>N/A</v>
      </c>
      <c r="E133" s="35">
        <v>99.498917104</v>
      </c>
      <c r="F133" s="33" t="str">
        <f>IF($B133="N/A","N/A",IF(E133&gt;10,"No",IF(E133&lt;-10,"No","Yes")))</f>
        <v>N/A</v>
      </c>
      <c r="G133" s="35">
        <v>99.035692327999996</v>
      </c>
      <c r="H133" s="33" t="str">
        <f>IF($B133="N/A","N/A",IF(G133&gt;10,"No",IF(G133&lt;-10,"No","Yes")))</f>
        <v>N/A</v>
      </c>
      <c r="I133" s="28">
        <v>0.1075</v>
      </c>
      <c r="J133" s="28">
        <v>-0.46600000000000003</v>
      </c>
      <c r="K133" s="36" t="s">
        <v>108</v>
      </c>
      <c r="L133" s="30" t="str">
        <f t="shared" si="52"/>
        <v>Yes</v>
      </c>
    </row>
    <row r="134" spans="1:12">
      <c r="A134" s="94" t="s">
        <v>315</v>
      </c>
      <c r="B134" s="36" t="s">
        <v>49</v>
      </c>
      <c r="C134" s="35">
        <v>99.316355494999996</v>
      </c>
      <c r="D134" s="33" t="str">
        <f>IF($B134="N/A","N/A",IF(C134&gt;10,"No",IF(C134&lt;-10,"No","Yes")))</f>
        <v>N/A</v>
      </c>
      <c r="E134" s="35">
        <v>99.517097437000004</v>
      </c>
      <c r="F134" s="33" t="str">
        <f>IF($B134="N/A","N/A",IF(E134&gt;10,"No",IF(E134&lt;-10,"No","Yes")))</f>
        <v>N/A</v>
      </c>
      <c r="G134" s="35">
        <v>99.142841583999996</v>
      </c>
      <c r="H134" s="33" t="str">
        <f>IF($B134="N/A","N/A",IF(G134&gt;10,"No",IF(G134&lt;-10,"No","Yes")))</f>
        <v>N/A</v>
      </c>
      <c r="I134" s="28">
        <v>0.2021</v>
      </c>
      <c r="J134" s="28">
        <v>-0.376</v>
      </c>
      <c r="K134" s="36" t="s">
        <v>108</v>
      </c>
      <c r="L134" s="30" t="str">
        <f t="shared" si="52"/>
        <v>Yes</v>
      </c>
    </row>
    <row r="135" spans="1:12">
      <c r="A135" s="49" t="s">
        <v>316</v>
      </c>
      <c r="B135" s="36" t="s">
        <v>49</v>
      </c>
      <c r="C135" s="34">
        <v>166662</v>
      </c>
      <c r="D135" s="33" t="str">
        <f>IF($B135="N/A","N/A",IF(C135&gt;10,"No",IF(C135&lt;-10,"No","Yes")))</f>
        <v>N/A</v>
      </c>
      <c r="E135" s="34">
        <v>169995</v>
      </c>
      <c r="F135" s="33" t="str">
        <f>IF($B135="N/A","N/A",IF(E135&gt;10,"No",IF(E135&lt;-10,"No","Yes")))</f>
        <v>N/A</v>
      </c>
      <c r="G135" s="34">
        <v>176051</v>
      </c>
      <c r="H135" s="33" t="str">
        <f>IF($B135="N/A","N/A",IF(G135&gt;10,"No",IF(G135&lt;-10,"No","Yes")))</f>
        <v>N/A</v>
      </c>
      <c r="I135" s="28">
        <v>2</v>
      </c>
      <c r="J135" s="28">
        <v>3.5619999999999998</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0.87602452870000003</v>
      </c>
      <c r="D137" s="33" t="str">
        <f>IF($B137="N/A","N/A",IF(C137&gt;10,"No",IF(C137&lt;-10,"No","Yes")))</f>
        <v>N/A</v>
      </c>
      <c r="E137" s="35">
        <v>0.77002264769999995</v>
      </c>
      <c r="F137" s="33" t="str">
        <f>IF($B137="N/A","N/A",IF(E137&gt;10,"No",IF(E137&lt;-10,"No","Yes")))</f>
        <v>N/A</v>
      </c>
      <c r="G137" s="35">
        <v>0.80090428339999997</v>
      </c>
      <c r="H137" s="33" t="str">
        <f>IF($B137="N/A","N/A",IF(G137&gt;10,"No",IF(G137&lt;-10,"No","Yes")))</f>
        <v>N/A</v>
      </c>
      <c r="I137" s="28">
        <v>-12.1</v>
      </c>
      <c r="J137" s="28">
        <v>4.01</v>
      </c>
      <c r="K137" s="36" t="s">
        <v>108</v>
      </c>
      <c r="L137" s="30" t="str">
        <f>IF(J137="Div by 0", "N/A", IF(K137="N/A","N/A", IF(J137&gt;VALUE(MID(K137,1,2)), "No", IF(J137&lt;-1*VALUE(MID(K137,1,2)), "No", "Yes"))))</f>
        <v>Yes</v>
      </c>
    </row>
    <row r="138" spans="1:12">
      <c r="A138" s="94" t="s">
        <v>883</v>
      </c>
      <c r="B138" s="36" t="s">
        <v>49</v>
      </c>
      <c r="C138" s="35">
        <v>0.37561051709999999</v>
      </c>
      <c r="D138" s="33" t="str">
        <f>IF($B138="N/A","N/A",IF(C138&gt;10,"No",IF(C138&lt;-10,"No","Yes")))</f>
        <v>N/A</v>
      </c>
      <c r="E138" s="35">
        <v>0.34353951589999998</v>
      </c>
      <c r="F138" s="33" t="str">
        <f>IF($B138="N/A","N/A",IF(E138&gt;10,"No",IF(E138&lt;-10,"No","Yes")))</f>
        <v>N/A</v>
      </c>
      <c r="G138" s="35">
        <v>0.57028929120000005</v>
      </c>
      <c r="H138" s="33" t="str">
        <f>IF($B138="N/A","N/A",IF(G138&gt;10,"No",IF(G138&lt;-10,"No","Yes")))</f>
        <v>N/A</v>
      </c>
      <c r="I138" s="28">
        <v>-8.5399999999999991</v>
      </c>
      <c r="J138" s="28">
        <v>66</v>
      </c>
      <c r="K138" s="36" t="s">
        <v>108</v>
      </c>
      <c r="L138" s="30" t="str">
        <f>IF(J138="Div by 0", "N/A", IF(K138="N/A","N/A", IF(J138&gt;VALUE(MID(K138,1,2)), "No", IF(J138&lt;-1*VALUE(MID(K138,1,2)), "No", "Yes"))))</f>
        <v>No</v>
      </c>
    </row>
    <row r="139" spans="1:12">
      <c r="A139" s="94" t="s">
        <v>28</v>
      </c>
      <c r="B139" s="36" t="s">
        <v>49</v>
      </c>
      <c r="C139" s="35">
        <v>98.748364953999996</v>
      </c>
      <c r="D139" s="33" t="str">
        <f>IF($B139="N/A","N/A",IF(C139&gt;10,"No",IF(C139&lt;-10,"No","Yes")))</f>
        <v>N/A</v>
      </c>
      <c r="E139" s="35">
        <v>98.886437835999999</v>
      </c>
      <c r="F139" s="33" t="str">
        <f>IF($B139="N/A","N/A",IF(E139&gt;10,"No",IF(E139&lt;-10,"No","Yes")))</f>
        <v>N/A</v>
      </c>
      <c r="G139" s="35">
        <v>98.628806424999993</v>
      </c>
      <c r="H139" s="33" t="str">
        <f>IF($B139="N/A","N/A",IF(G139&gt;10,"No",IF(G139&lt;-10,"No","Yes")))</f>
        <v>N/A</v>
      </c>
      <c r="I139" s="28">
        <v>0.13980000000000001</v>
      </c>
      <c r="J139" s="28">
        <v>-0.26100000000000001</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47.923502231000001</v>
      </c>
      <c r="D141" s="33" t="str">
        <f>IF($B141="N/A","N/A",IF(C141&gt;10,"No",IF(C141&lt;-10,"No","Yes")))</f>
        <v>N/A</v>
      </c>
      <c r="E141" s="35">
        <v>46.840672341999998</v>
      </c>
      <c r="F141" s="33" t="str">
        <f>IF($B141="N/A","N/A",IF(E141&gt;10,"No",IF(E141&lt;-10,"No","Yes")))</f>
        <v>N/A</v>
      </c>
      <c r="G141" s="35">
        <v>45.867715109000002</v>
      </c>
      <c r="H141" s="33" t="str">
        <f>IF($B141="N/A","N/A",IF(G141&gt;10,"No",IF(G141&lt;-10,"No","Yes")))</f>
        <v>N/A</v>
      </c>
      <c r="I141" s="28">
        <v>-2.2599999999999998</v>
      </c>
      <c r="J141" s="28">
        <v>-2.08</v>
      </c>
      <c r="K141" s="36" t="s">
        <v>108</v>
      </c>
      <c r="L141" s="30" t="str">
        <f>IF(J141="Div by 0", "N/A", IF(K141="N/A","N/A", IF(J141&gt;VALUE(MID(K141,1,2)), "No", IF(J141&lt;-1*VALUE(MID(K141,1,2)), "No", "Yes"))))</f>
        <v>Yes</v>
      </c>
    </row>
    <row r="142" spans="1:12">
      <c r="A142" s="49" t="s">
        <v>320</v>
      </c>
      <c r="B142" s="36" t="s">
        <v>49</v>
      </c>
      <c r="C142" s="35">
        <v>49.976725967999997</v>
      </c>
      <c r="D142" s="33" t="str">
        <f>IF($B142="N/A","N/A",IF(C142&gt;10,"No",IF(C142&lt;-10,"No","Yes")))</f>
        <v>N/A</v>
      </c>
      <c r="E142" s="35">
        <v>51.06647143</v>
      </c>
      <c r="F142" s="33" t="str">
        <f>IF($B142="N/A","N/A",IF(E142&gt;10,"No",IF(E142&lt;-10,"No","Yes")))</f>
        <v>N/A</v>
      </c>
      <c r="G142" s="35">
        <v>52.031086518000002</v>
      </c>
      <c r="H142" s="33" t="str">
        <f>IF($B142="N/A","N/A",IF(G142&gt;10,"No",IF(G142&lt;-10,"No","Yes")))</f>
        <v>N/A</v>
      </c>
      <c r="I142" s="28">
        <v>2.181</v>
      </c>
      <c r="J142" s="28">
        <v>1.889</v>
      </c>
      <c r="K142" s="36" t="s">
        <v>108</v>
      </c>
      <c r="L142" s="30" t="str">
        <f>IF(J142="Div by 0", "N/A", IF(K142="N/A","N/A", IF(J142&gt;VALUE(MID(K142,1,2)), "No", IF(J142&lt;-1*VALUE(MID(K142,1,2)), "No", "Yes"))))</f>
        <v>Yes</v>
      </c>
    </row>
    <row r="143" spans="1:12">
      <c r="A143" s="49" t="s">
        <v>321</v>
      </c>
      <c r="B143" s="36" t="s">
        <v>49</v>
      </c>
      <c r="C143" s="35">
        <v>0.87306002429999996</v>
      </c>
      <c r="D143" s="33" t="str">
        <f>IF($B143="N/A","N/A",IF(C143&gt;10,"No",IF(C143&lt;-10,"No","Yes")))</f>
        <v>N/A</v>
      </c>
      <c r="E143" s="35">
        <v>0.87077072119999999</v>
      </c>
      <c r="F143" s="33" t="str">
        <f>IF($B143="N/A","N/A",IF(E143&gt;10,"No",IF(E143&lt;-10,"No","Yes")))</f>
        <v>N/A</v>
      </c>
      <c r="G143" s="35">
        <v>0.86561175290000003</v>
      </c>
      <c r="H143" s="33" t="str">
        <f>IF($B143="N/A","N/A",IF(G143&gt;10,"No",IF(G143&lt;-10,"No","Yes")))</f>
        <v>N/A</v>
      </c>
      <c r="I143" s="28">
        <v>-0.26200000000000001</v>
      </c>
      <c r="J143" s="28">
        <v>-0.59199999999999997</v>
      </c>
      <c r="K143" s="36" t="s">
        <v>108</v>
      </c>
      <c r="L143" s="30" t="str">
        <f>IF(J143="Div by 0", "N/A", IF(K143="N/A","N/A", IF(J143&gt;VALUE(MID(K143,1,2)), "No", IF(J143&lt;-1*VALUE(MID(K143,1,2)), "No", "Yes"))))</f>
        <v>Yes</v>
      </c>
    </row>
    <row r="144" spans="1:12" ht="12.75" customHeight="1">
      <c r="A144" s="49" t="s">
        <v>322</v>
      </c>
      <c r="B144" s="36" t="s">
        <v>49</v>
      </c>
      <c r="C144" s="35">
        <v>1.2267117767</v>
      </c>
      <c r="D144" s="33" t="str">
        <f>IF($B144="N/A","N/A",IF(C144&gt;10,"No",IF(C144&lt;-10,"No","Yes")))</f>
        <v>N/A</v>
      </c>
      <c r="E144" s="35">
        <v>1.2220855070000001</v>
      </c>
      <c r="F144" s="33" t="str">
        <f>IF($B144="N/A","N/A",IF(E144&gt;10,"No",IF(E144&lt;-10,"No","Yes")))</f>
        <v>N/A</v>
      </c>
      <c r="G144" s="35">
        <v>1.2355866204999999</v>
      </c>
      <c r="H144" s="33" t="str">
        <f>IF($B144="N/A","N/A",IF(G144&gt;10,"No",IF(G144&lt;-10,"No","Yes")))</f>
        <v>N/A</v>
      </c>
      <c r="I144" s="28">
        <v>-0.377</v>
      </c>
      <c r="J144" s="28">
        <v>1.105</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99.853781002999995</v>
      </c>
      <c r="D146" s="27" t="str">
        <f>IF($B146="N/A","N/A",IF(C146&gt;=99,"Yes","No"))</f>
        <v>Yes</v>
      </c>
      <c r="E146" s="35">
        <v>99.996342756999994</v>
      </c>
      <c r="F146" s="27" t="str">
        <f>IF($B146="N/A","N/A",IF(E146&gt;=99,"Yes","No"))</f>
        <v>Yes</v>
      </c>
      <c r="G146" s="35">
        <v>99.907584362999998</v>
      </c>
      <c r="H146" s="27" t="str">
        <f>IF($B146="N/A","N/A",IF(G146&gt;=99,"Yes","No"))</f>
        <v>Yes</v>
      </c>
      <c r="I146" s="28">
        <v>0.14280000000000001</v>
      </c>
      <c r="J146" s="28">
        <v>-8.8999999999999996E-2</v>
      </c>
      <c r="K146" s="36" t="s">
        <v>107</v>
      </c>
      <c r="L146" s="30" t="str">
        <f t="shared" ref="L146:L180" si="60">IF(J146="Div by 0", "N/A", IF(K146="N/A","N/A", IF(J146&gt;VALUE(MID(K146,1,2)), "No", IF(J146&lt;-1*VALUE(MID(K146,1,2)), "No", "Yes"))))</f>
        <v>Yes</v>
      </c>
    </row>
    <row r="147" spans="1:12" ht="12.75" customHeight="1">
      <c r="A147" s="94" t="s">
        <v>790</v>
      </c>
      <c r="B147" s="36" t="s">
        <v>49</v>
      </c>
      <c r="C147" s="35">
        <v>0.50204079580000005</v>
      </c>
      <c r="D147" s="27" t="str">
        <f>IF($B147="N/A","N/A",IF(C147&gt;10,"No",IF(C147&lt;-10,"No","Yes")))</f>
        <v>N/A</v>
      </c>
      <c r="E147" s="35">
        <v>0.58204644579999998</v>
      </c>
      <c r="F147" s="27" t="str">
        <f>IF($B147="N/A","N/A",IF(E147&gt;10,"No",IF(E147&lt;-10,"No","Yes")))</f>
        <v>N/A</v>
      </c>
      <c r="G147" s="35">
        <v>0.54839051299999997</v>
      </c>
      <c r="H147" s="27" t="str">
        <f>IF($B147="N/A","N/A",IF(G147&gt;10,"No",IF(G147&lt;-10,"No","Yes")))</f>
        <v>N/A</v>
      </c>
      <c r="I147" s="28">
        <v>15.94</v>
      </c>
      <c r="J147" s="28">
        <v>-5.78</v>
      </c>
      <c r="K147" s="36" t="s">
        <v>107</v>
      </c>
      <c r="L147" s="30" t="str">
        <f t="shared" si="60"/>
        <v>Yes</v>
      </c>
    </row>
    <row r="148" spans="1:12" ht="12.75" customHeight="1">
      <c r="A148" s="51" t="s">
        <v>728</v>
      </c>
      <c r="B148" s="36" t="s">
        <v>8</v>
      </c>
      <c r="C148" s="32">
        <v>99.969578812999998</v>
      </c>
      <c r="D148" s="27" t="str">
        <f>IF($B148="N/A","N/A",IF(C148&gt;=98,"Yes","No"))</f>
        <v>Yes</v>
      </c>
      <c r="E148" s="32">
        <v>99.994002596000001</v>
      </c>
      <c r="F148" s="27" t="str">
        <f>IF($B148="N/A","N/A",IF(E148&gt;=98,"Yes","No"))</f>
        <v>Yes</v>
      </c>
      <c r="G148" s="32">
        <v>99.995597223000004</v>
      </c>
      <c r="H148" s="27" t="str">
        <f>IF($B148="N/A","N/A",IF(G148&gt;=98,"Yes","No"))</f>
        <v>Yes</v>
      </c>
      <c r="I148" s="28">
        <v>2.4400000000000002E-2</v>
      </c>
      <c r="J148" s="28">
        <v>1.6000000000000001E-3</v>
      </c>
      <c r="K148" s="29" t="s">
        <v>107</v>
      </c>
      <c r="L148" s="30" t="str">
        <f t="shared" si="60"/>
        <v>Yes</v>
      </c>
    </row>
    <row r="149" spans="1:12" ht="12.75" customHeight="1">
      <c r="A149" s="51" t="s">
        <v>729</v>
      </c>
      <c r="B149" s="36" t="s">
        <v>117</v>
      </c>
      <c r="C149" s="32">
        <v>89.151352871</v>
      </c>
      <c r="D149" s="27" t="str">
        <f>IF($B149="N/A","N/A",IF(C149&gt;=80,"Yes","No"))</f>
        <v>Yes</v>
      </c>
      <c r="E149" s="32">
        <v>89.162566755</v>
      </c>
      <c r="F149" s="27" t="str">
        <f>IF($B149="N/A","N/A",IF(E149&gt;=80,"Yes","No"))</f>
        <v>Yes</v>
      </c>
      <c r="G149" s="32">
        <v>90.064537248999997</v>
      </c>
      <c r="H149" s="27" t="str">
        <f>IF($B149="N/A","N/A",IF(G149&gt;=80,"Yes","No"))</f>
        <v>Yes</v>
      </c>
      <c r="I149" s="28">
        <v>1.26E-2</v>
      </c>
      <c r="J149" s="28">
        <v>1.012</v>
      </c>
      <c r="K149" s="29" t="s">
        <v>107</v>
      </c>
      <c r="L149" s="30" t="str">
        <f t="shared" si="60"/>
        <v>Yes</v>
      </c>
    </row>
    <row r="150" spans="1:12" ht="27.75" customHeight="1">
      <c r="A150" s="94" t="s">
        <v>700</v>
      </c>
      <c r="B150" s="36" t="s">
        <v>148</v>
      </c>
      <c r="C150" s="35">
        <v>100</v>
      </c>
      <c r="D150" s="27" t="str">
        <f>IF($B150="N/A","N/A",IF(C150&gt;=100,"Yes","No"))</f>
        <v>Yes</v>
      </c>
      <c r="E150" s="35">
        <v>99.998479712000005</v>
      </c>
      <c r="F150" s="27" t="str">
        <f t="shared" ref="F150:F151" si="61">IF($B150="N/A","N/A",IF(E150&gt;=100,"Yes","No"))</f>
        <v>No</v>
      </c>
      <c r="G150" s="35">
        <v>99.998771950999995</v>
      </c>
      <c r="H150" s="27" t="str">
        <f t="shared" ref="H150:H151" si="62">IF($B150="N/A","N/A",IF(G150&gt;=100,"Yes","No"))</f>
        <v>No</v>
      </c>
      <c r="I150" s="28">
        <v>-2E-3</v>
      </c>
      <c r="J150" s="28">
        <v>2.9999999999999997E-4</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99.998337186000001</v>
      </c>
      <c r="H151" s="27" t="str">
        <f t="shared" si="62"/>
        <v>No</v>
      </c>
      <c r="I151" s="28">
        <v>0</v>
      </c>
      <c r="J151" s="28">
        <v>-2E-3</v>
      </c>
      <c r="K151" s="29" t="s">
        <v>1193</v>
      </c>
      <c r="L151" s="30" t="str">
        <f t="shared" ref="L151" si="63">IF(J151="Div by 0", "N/A", IF(K151="N/A","N/A", IF(J151&gt;VALUE(MID(K151,1,2)), "No", IF(J151&lt;-1*VALUE(MID(K151,1,2)), "No", "Yes"))))</f>
        <v>Yes</v>
      </c>
    </row>
    <row r="152" spans="1:12" ht="26.25" customHeight="1">
      <c r="A152" s="94" t="s">
        <v>701</v>
      </c>
      <c r="B152" s="36" t="s">
        <v>49</v>
      </c>
      <c r="C152" s="35">
        <v>92.121152859000006</v>
      </c>
      <c r="D152" s="26" t="s">
        <v>149</v>
      </c>
      <c r="E152" s="35">
        <v>88.070053290000004</v>
      </c>
      <c r="F152" s="26" t="s">
        <v>149</v>
      </c>
      <c r="G152" s="35">
        <v>87.104745197</v>
      </c>
      <c r="H152" s="27" t="str">
        <f>IF($B152="N/A","N/A",IF(G152&lt;100,"No",IF(G152=100,"No","Yes")))</f>
        <v>N/A</v>
      </c>
      <c r="I152" s="28">
        <v>-4.4000000000000004</v>
      </c>
      <c r="J152" s="28">
        <v>-1.1000000000000001</v>
      </c>
      <c r="K152" s="29" t="s">
        <v>1193</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99.996674425999998</v>
      </c>
      <c r="H153" s="27" t="str">
        <f>IF($B153="N/A","N/A",IF(G153&gt;10,"No",IF(G153&lt;-10,"No","Yes")))</f>
        <v>N/A</v>
      </c>
      <c r="I153" s="28" t="s">
        <v>49</v>
      </c>
      <c r="J153" s="28">
        <v>-3.0000000000000001E-3</v>
      </c>
      <c r="K153" s="29" t="s">
        <v>1193</v>
      </c>
      <c r="L153" s="30" t="str">
        <f>IF(J153="Div by 0", "N/A", IF(OR(J153="N/A",K153="N/A"),"N/A", IF(J153&gt;VALUE(MID(K153,1,2)), "No", IF(J153&lt;-1*VALUE(MID(K153,1,2)), "No", "Yes"))))</f>
        <v>Yes</v>
      </c>
    </row>
    <row r="154" spans="1:12">
      <c r="A154" s="51" t="s">
        <v>523</v>
      </c>
      <c r="B154" s="25" t="s">
        <v>49</v>
      </c>
      <c r="C154" s="26">
        <v>108741</v>
      </c>
      <c r="D154" s="27" t="str">
        <f t="shared" ref="D154:D180" si="64">IF($B154="N/A","N/A",IF(C154&gt;10,"No",IF(C154&lt;-10,"No","Yes")))</f>
        <v>N/A</v>
      </c>
      <c r="E154" s="26">
        <v>109372</v>
      </c>
      <c r="F154" s="27" t="str">
        <f t="shared" ref="F154:F180" si="65">IF($B154="N/A","N/A",IF(E154&gt;10,"No",IF(E154&lt;-10,"No","Yes")))</f>
        <v>N/A</v>
      </c>
      <c r="G154" s="26">
        <v>111453</v>
      </c>
      <c r="H154" s="27" t="str">
        <f t="shared" ref="H154:H180" si="66">IF($B154="N/A","N/A",IF(G154&gt;10,"No",IF(G154&lt;-10,"No","Yes")))</f>
        <v>N/A</v>
      </c>
      <c r="I154" s="28">
        <v>0.58030000000000004</v>
      </c>
      <c r="J154" s="28">
        <v>1.903</v>
      </c>
      <c r="K154" s="29" t="s">
        <v>107</v>
      </c>
      <c r="L154" s="30" t="str">
        <f t="shared" si="60"/>
        <v>Yes</v>
      </c>
    </row>
    <row r="155" spans="1:12">
      <c r="A155" s="48" t="s">
        <v>702</v>
      </c>
      <c r="B155" s="25" t="s">
        <v>49</v>
      </c>
      <c r="C155" s="26">
        <v>36267</v>
      </c>
      <c r="D155" s="27" t="str">
        <f t="shared" si="64"/>
        <v>N/A</v>
      </c>
      <c r="E155" s="26">
        <v>35177</v>
      </c>
      <c r="F155" s="27" t="str">
        <f t="shared" si="65"/>
        <v>N/A</v>
      </c>
      <c r="G155" s="26">
        <v>34737</v>
      </c>
      <c r="H155" s="27" t="str">
        <f t="shared" si="66"/>
        <v>N/A</v>
      </c>
      <c r="I155" s="28">
        <v>-3.01</v>
      </c>
      <c r="J155" s="28">
        <v>-1.25</v>
      </c>
      <c r="K155" s="29" t="s">
        <v>107</v>
      </c>
      <c r="L155" s="30" t="str">
        <f t="shared" si="60"/>
        <v>Yes</v>
      </c>
    </row>
    <row r="156" spans="1:12">
      <c r="A156" s="48" t="s">
        <v>703</v>
      </c>
      <c r="B156" s="25" t="s">
        <v>49</v>
      </c>
      <c r="C156" s="26">
        <v>1461</v>
      </c>
      <c r="D156" s="27" t="str">
        <f t="shared" si="64"/>
        <v>N/A</v>
      </c>
      <c r="E156" s="26">
        <v>1363</v>
      </c>
      <c r="F156" s="27" t="str">
        <f t="shared" si="65"/>
        <v>N/A</v>
      </c>
      <c r="G156" s="26">
        <v>1442</v>
      </c>
      <c r="H156" s="27" t="str">
        <f t="shared" si="66"/>
        <v>N/A</v>
      </c>
      <c r="I156" s="28">
        <v>-6.71</v>
      </c>
      <c r="J156" s="28">
        <v>5.7960000000000003</v>
      </c>
      <c r="K156" s="29" t="s">
        <v>107</v>
      </c>
      <c r="L156" s="30" t="str">
        <f t="shared" si="60"/>
        <v>Yes</v>
      </c>
    </row>
    <row r="157" spans="1:12">
      <c r="A157" s="48" t="s">
        <v>704</v>
      </c>
      <c r="B157" s="25" t="s">
        <v>49</v>
      </c>
      <c r="C157" s="26">
        <v>45041</v>
      </c>
      <c r="D157" s="27" t="str">
        <f t="shared" si="64"/>
        <v>N/A</v>
      </c>
      <c r="E157" s="26">
        <v>46355</v>
      </c>
      <c r="F157" s="27" t="str">
        <f t="shared" si="65"/>
        <v>N/A</v>
      </c>
      <c r="G157" s="26">
        <v>48144</v>
      </c>
      <c r="H157" s="27" t="str">
        <f t="shared" si="66"/>
        <v>N/A</v>
      </c>
      <c r="I157" s="28">
        <v>2.9169999999999998</v>
      </c>
      <c r="J157" s="28">
        <v>3.859</v>
      </c>
      <c r="K157" s="29" t="s">
        <v>107</v>
      </c>
      <c r="L157" s="30" t="str">
        <f t="shared" si="60"/>
        <v>Yes</v>
      </c>
    </row>
    <row r="158" spans="1:12">
      <c r="A158" s="48" t="s">
        <v>705</v>
      </c>
      <c r="B158" s="25" t="s">
        <v>49</v>
      </c>
      <c r="C158" s="26">
        <v>25972</v>
      </c>
      <c r="D158" s="27" t="str">
        <f t="shared" si="64"/>
        <v>N/A</v>
      </c>
      <c r="E158" s="26">
        <v>26477</v>
      </c>
      <c r="F158" s="27" t="str">
        <f t="shared" si="65"/>
        <v>N/A</v>
      </c>
      <c r="G158" s="26">
        <v>27130</v>
      </c>
      <c r="H158" s="27" t="str">
        <f t="shared" si="66"/>
        <v>N/A</v>
      </c>
      <c r="I158" s="28">
        <v>1.944</v>
      </c>
      <c r="J158" s="28">
        <v>2.4660000000000002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199187</v>
      </c>
      <c r="D160" s="27" t="str">
        <f t="shared" si="64"/>
        <v>N/A</v>
      </c>
      <c r="E160" s="26">
        <v>203592</v>
      </c>
      <c r="F160" s="27" t="str">
        <f t="shared" si="65"/>
        <v>N/A</v>
      </c>
      <c r="G160" s="26">
        <v>217181</v>
      </c>
      <c r="H160" s="27" t="str">
        <f t="shared" si="66"/>
        <v>N/A</v>
      </c>
      <c r="I160" s="28">
        <v>2.2109999999999999</v>
      </c>
      <c r="J160" s="28">
        <v>6.6749999999999998</v>
      </c>
      <c r="K160" s="29" t="s">
        <v>107</v>
      </c>
      <c r="L160" s="30" t="str">
        <f t="shared" si="60"/>
        <v>Yes</v>
      </c>
    </row>
    <row r="161" spans="1:12">
      <c r="A161" s="48" t="s">
        <v>707</v>
      </c>
      <c r="B161" s="25" t="s">
        <v>49</v>
      </c>
      <c r="C161" s="26">
        <v>147932</v>
      </c>
      <c r="D161" s="27" t="str">
        <f t="shared" si="64"/>
        <v>N/A</v>
      </c>
      <c r="E161" s="26">
        <v>146679</v>
      </c>
      <c r="F161" s="27" t="str">
        <f t="shared" si="65"/>
        <v>N/A</v>
      </c>
      <c r="G161" s="26">
        <v>153204</v>
      </c>
      <c r="H161" s="27" t="str">
        <f t="shared" si="66"/>
        <v>N/A</v>
      </c>
      <c r="I161" s="28">
        <v>-0.84699999999999998</v>
      </c>
      <c r="J161" s="28">
        <v>4.4480000000000004</v>
      </c>
      <c r="K161" s="29" t="s">
        <v>107</v>
      </c>
      <c r="L161" s="30" t="str">
        <f t="shared" si="60"/>
        <v>Yes</v>
      </c>
    </row>
    <row r="162" spans="1:12">
      <c r="A162" s="48" t="s">
        <v>708</v>
      </c>
      <c r="B162" s="25" t="s">
        <v>49</v>
      </c>
      <c r="C162" s="26">
        <v>2475</v>
      </c>
      <c r="D162" s="27" t="str">
        <f t="shared" si="64"/>
        <v>N/A</v>
      </c>
      <c r="E162" s="26">
        <v>2160</v>
      </c>
      <c r="F162" s="27" t="str">
        <f t="shared" si="65"/>
        <v>N/A</v>
      </c>
      <c r="G162" s="26">
        <v>2716</v>
      </c>
      <c r="H162" s="27" t="str">
        <f t="shared" si="66"/>
        <v>N/A</v>
      </c>
      <c r="I162" s="28">
        <v>-12.7</v>
      </c>
      <c r="J162" s="28">
        <v>25.74</v>
      </c>
      <c r="K162" s="29" t="s">
        <v>107</v>
      </c>
      <c r="L162" s="30" t="str">
        <f t="shared" si="60"/>
        <v>No</v>
      </c>
    </row>
    <row r="163" spans="1:12">
      <c r="A163" s="48" t="s">
        <v>791</v>
      </c>
      <c r="B163" s="25" t="s">
        <v>49</v>
      </c>
      <c r="C163" s="26">
        <v>27294</v>
      </c>
      <c r="D163" s="27" t="str">
        <f t="shared" si="64"/>
        <v>N/A</v>
      </c>
      <c r="E163" s="26">
        <v>29109</v>
      </c>
      <c r="F163" s="27" t="str">
        <f t="shared" si="65"/>
        <v>N/A</v>
      </c>
      <c r="G163" s="26">
        <v>31663</v>
      </c>
      <c r="H163" s="27" t="str">
        <f t="shared" si="66"/>
        <v>N/A</v>
      </c>
      <c r="I163" s="28">
        <v>6.65</v>
      </c>
      <c r="J163" s="28">
        <v>8.7739999999999991</v>
      </c>
      <c r="K163" s="29" t="s">
        <v>107</v>
      </c>
      <c r="L163" s="30" t="str">
        <f t="shared" si="60"/>
        <v>Yes</v>
      </c>
    </row>
    <row r="164" spans="1:12">
      <c r="A164" s="48" t="s">
        <v>723</v>
      </c>
      <c r="B164" s="25" t="s">
        <v>49</v>
      </c>
      <c r="C164" s="26">
        <v>21486</v>
      </c>
      <c r="D164" s="27" t="str">
        <f t="shared" si="64"/>
        <v>N/A</v>
      </c>
      <c r="E164" s="26">
        <v>25644</v>
      </c>
      <c r="F164" s="27" t="str">
        <f t="shared" si="65"/>
        <v>N/A</v>
      </c>
      <c r="G164" s="26">
        <v>29598</v>
      </c>
      <c r="H164" s="27" t="str">
        <f t="shared" si="66"/>
        <v>N/A</v>
      </c>
      <c r="I164" s="28">
        <v>19.350000000000001</v>
      </c>
      <c r="J164" s="28">
        <v>15.42</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683734</v>
      </c>
      <c r="D166" s="27" t="str">
        <f t="shared" si="64"/>
        <v>N/A</v>
      </c>
      <c r="E166" s="26">
        <v>700303</v>
      </c>
      <c r="F166" s="27" t="str">
        <f t="shared" si="65"/>
        <v>N/A</v>
      </c>
      <c r="G166" s="26">
        <v>726814</v>
      </c>
      <c r="H166" s="27" t="str">
        <f t="shared" si="66"/>
        <v>N/A</v>
      </c>
      <c r="I166" s="28">
        <v>2.423</v>
      </c>
      <c r="J166" s="28">
        <v>3.786</v>
      </c>
      <c r="K166" s="29" t="s">
        <v>107</v>
      </c>
      <c r="L166" s="30" t="str">
        <f t="shared" si="60"/>
        <v>Yes</v>
      </c>
    </row>
    <row r="167" spans="1:12">
      <c r="A167" s="48" t="s">
        <v>710</v>
      </c>
      <c r="B167" s="25" t="s">
        <v>49</v>
      </c>
      <c r="C167" s="26">
        <v>85544</v>
      </c>
      <c r="D167" s="27" t="str">
        <f t="shared" si="64"/>
        <v>N/A</v>
      </c>
      <c r="E167" s="26">
        <v>84840</v>
      </c>
      <c r="F167" s="27" t="str">
        <f t="shared" si="65"/>
        <v>N/A</v>
      </c>
      <c r="G167" s="26">
        <v>88958</v>
      </c>
      <c r="H167" s="27" t="str">
        <f t="shared" si="66"/>
        <v>N/A</v>
      </c>
      <c r="I167" s="28">
        <v>-0.82299999999999995</v>
      </c>
      <c r="J167" s="28">
        <v>4.8540000000000001</v>
      </c>
      <c r="K167" s="29" t="s">
        <v>107</v>
      </c>
      <c r="L167" s="30" t="str">
        <f t="shared" si="60"/>
        <v>Yes</v>
      </c>
    </row>
    <row r="168" spans="1:12">
      <c r="A168" s="48" t="s">
        <v>711</v>
      </c>
      <c r="B168" s="25" t="s">
        <v>49</v>
      </c>
      <c r="C168" s="26">
        <v>5051</v>
      </c>
      <c r="D168" s="27" t="str">
        <f t="shared" si="64"/>
        <v>N/A</v>
      </c>
      <c r="E168" s="26">
        <v>5191</v>
      </c>
      <c r="F168" s="27" t="str">
        <f t="shared" si="65"/>
        <v>N/A</v>
      </c>
      <c r="G168" s="26">
        <v>6055</v>
      </c>
      <c r="H168" s="27" t="str">
        <f t="shared" si="66"/>
        <v>N/A</v>
      </c>
      <c r="I168" s="28">
        <v>2.7719999999999998</v>
      </c>
      <c r="J168" s="28">
        <v>16.64</v>
      </c>
      <c r="K168" s="29" t="s">
        <v>107</v>
      </c>
      <c r="L168" s="30" t="str">
        <f t="shared" si="60"/>
        <v>No</v>
      </c>
    </row>
    <row r="169" spans="1:12">
      <c r="A169" s="48" t="s">
        <v>712</v>
      </c>
      <c r="B169" s="25" t="s">
        <v>49</v>
      </c>
      <c r="C169" s="26">
        <v>504</v>
      </c>
      <c r="D169" s="27" t="str">
        <f t="shared" si="64"/>
        <v>N/A</v>
      </c>
      <c r="E169" s="26">
        <v>432</v>
      </c>
      <c r="F169" s="27" t="str">
        <f t="shared" si="65"/>
        <v>N/A</v>
      </c>
      <c r="G169" s="26">
        <v>454</v>
      </c>
      <c r="H169" s="27" t="str">
        <f t="shared" si="66"/>
        <v>N/A</v>
      </c>
      <c r="I169" s="28">
        <v>-14.3</v>
      </c>
      <c r="J169" s="28">
        <v>5.093</v>
      </c>
      <c r="K169" s="29" t="s">
        <v>107</v>
      </c>
      <c r="L169" s="30" t="str">
        <f t="shared" si="60"/>
        <v>Yes</v>
      </c>
    </row>
    <row r="170" spans="1:12">
      <c r="A170" s="48" t="s">
        <v>713</v>
      </c>
      <c r="B170" s="25" t="s">
        <v>49</v>
      </c>
      <c r="C170" s="26">
        <v>526139</v>
      </c>
      <c r="D170" s="27" t="str">
        <f t="shared" si="64"/>
        <v>N/A</v>
      </c>
      <c r="E170" s="26">
        <v>540809</v>
      </c>
      <c r="F170" s="27" t="str">
        <f t="shared" si="65"/>
        <v>N/A</v>
      </c>
      <c r="G170" s="26">
        <v>567538</v>
      </c>
      <c r="H170" s="27" t="str">
        <f t="shared" si="66"/>
        <v>N/A</v>
      </c>
      <c r="I170" s="28">
        <v>2.7879999999999998</v>
      </c>
      <c r="J170" s="28">
        <v>4.9420000000000002</v>
      </c>
      <c r="K170" s="29" t="s">
        <v>107</v>
      </c>
      <c r="L170" s="30" t="str">
        <f t="shared" si="60"/>
        <v>Yes</v>
      </c>
    </row>
    <row r="171" spans="1:12">
      <c r="A171" s="48" t="s">
        <v>714</v>
      </c>
      <c r="B171" s="25" t="s">
        <v>49</v>
      </c>
      <c r="C171" s="26">
        <v>55547</v>
      </c>
      <c r="D171" s="27" t="str">
        <f t="shared" si="64"/>
        <v>N/A</v>
      </c>
      <c r="E171" s="26">
        <v>58264</v>
      </c>
      <c r="F171" s="27" t="str">
        <f t="shared" si="65"/>
        <v>N/A</v>
      </c>
      <c r="G171" s="26">
        <v>52872</v>
      </c>
      <c r="H171" s="27" t="str">
        <f t="shared" si="66"/>
        <v>N/A</v>
      </c>
      <c r="I171" s="28">
        <v>4.891</v>
      </c>
      <c r="J171" s="28">
        <v>-9.25</v>
      </c>
      <c r="K171" s="29" t="s">
        <v>107</v>
      </c>
      <c r="L171" s="30" t="str">
        <f t="shared" si="60"/>
        <v>Yes</v>
      </c>
    </row>
    <row r="172" spans="1:12">
      <c r="A172" s="48" t="s">
        <v>715</v>
      </c>
      <c r="B172" s="25" t="s">
        <v>49</v>
      </c>
      <c r="C172" s="26">
        <v>10949</v>
      </c>
      <c r="D172" s="27" t="str">
        <f t="shared" si="64"/>
        <v>N/A</v>
      </c>
      <c r="E172" s="26">
        <v>10767</v>
      </c>
      <c r="F172" s="27" t="str">
        <f t="shared" si="65"/>
        <v>N/A</v>
      </c>
      <c r="G172" s="26">
        <v>10937</v>
      </c>
      <c r="H172" s="27" t="str">
        <f t="shared" si="66"/>
        <v>N/A</v>
      </c>
      <c r="I172" s="28">
        <v>-1.66</v>
      </c>
      <c r="J172" s="28">
        <v>1.579</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163578</v>
      </c>
      <c r="D174" s="27" t="str">
        <f t="shared" si="64"/>
        <v>N/A</v>
      </c>
      <c r="E174" s="26">
        <v>190248</v>
      </c>
      <c r="F174" s="27" t="str">
        <f t="shared" si="65"/>
        <v>N/A</v>
      </c>
      <c r="G174" s="26">
        <v>213830</v>
      </c>
      <c r="H174" s="27" t="str">
        <f t="shared" si="66"/>
        <v>N/A</v>
      </c>
      <c r="I174" s="28">
        <v>16.3</v>
      </c>
      <c r="J174" s="28">
        <v>12.4</v>
      </c>
      <c r="K174" s="29" t="s">
        <v>107</v>
      </c>
      <c r="L174" s="30" t="str">
        <f t="shared" si="60"/>
        <v>No</v>
      </c>
    </row>
    <row r="175" spans="1:12">
      <c r="A175" s="48" t="s">
        <v>717</v>
      </c>
      <c r="B175" s="25" t="s">
        <v>49</v>
      </c>
      <c r="C175" s="26">
        <v>56544</v>
      </c>
      <c r="D175" s="27" t="str">
        <f t="shared" si="64"/>
        <v>N/A</v>
      </c>
      <c r="E175" s="26">
        <v>56573</v>
      </c>
      <c r="F175" s="27" t="str">
        <f t="shared" si="65"/>
        <v>N/A</v>
      </c>
      <c r="G175" s="26">
        <v>60352</v>
      </c>
      <c r="H175" s="27" t="str">
        <f t="shared" si="66"/>
        <v>N/A</v>
      </c>
      <c r="I175" s="28">
        <v>5.1299999999999998E-2</v>
      </c>
      <c r="J175" s="28">
        <v>6.68</v>
      </c>
      <c r="K175" s="29" t="s">
        <v>107</v>
      </c>
      <c r="L175" s="30" t="str">
        <f t="shared" si="60"/>
        <v>Yes</v>
      </c>
    </row>
    <row r="176" spans="1:12">
      <c r="A176" s="48" t="s">
        <v>718</v>
      </c>
      <c r="B176" s="25" t="s">
        <v>49</v>
      </c>
      <c r="C176" s="26">
        <v>7365</v>
      </c>
      <c r="D176" s="27" t="str">
        <f t="shared" si="64"/>
        <v>N/A</v>
      </c>
      <c r="E176" s="26">
        <v>7250</v>
      </c>
      <c r="F176" s="27" t="str">
        <f t="shared" si="65"/>
        <v>N/A</v>
      </c>
      <c r="G176" s="26">
        <v>8777</v>
      </c>
      <c r="H176" s="27" t="str">
        <f t="shared" si="66"/>
        <v>N/A</v>
      </c>
      <c r="I176" s="28">
        <v>-1.56</v>
      </c>
      <c r="J176" s="28">
        <v>21.06</v>
      </c>
      <c r="K176" s="29" t="s">
        <v>107</v>
      </c>
      <c r="L176" s="30" t="str">
        <f t="shared" si="60"/>
        <v>No</v>
      </c>
    </row>
    <row r="177" spans="1:12">
      <c r="A177" s="48" t="s">
        <v>719</v>
      </c>
      <c r="B177" s="25" t="s">
        <v>49</v>
      </c>
      <c r="C177" s="26">
        <v>5878</v>
      </c>
      <c r="D177" s="27" t="str">
        <f t="shared" si="64"/>
        <v>N/A</v>
      </c>
      <c r="E177" s="26">
        <v>5344</v>
      </c>
      <c r="F177" s="27" t="str">
        <f t="shared" si="65"/>
        <v>N/A</v>
      </c>
      <c r="G177" s="26">
        <v>6255</v>
      </c>
      <c r="H177" s="27" t="str">
        <f t="shared" si="66"/>
        <v>N/A</v>
      </c>
      <c r="I177" s="28">
        <v>-9.08</v>
      </c>
      <c r="J177" s="28">
        <v>17.05</v>
      </c>
      <c r="K177" s="29" t="s">
        <v>107</v>
      </c>
      <c r="L177" s="30" t="str">
        <f t="shared" si="60"/>
        <v>No</v>
      </c>
    </row>
    <row r="178" spans="1:12">
      <c r="A178" s="48" t="s">
        <v>720</v>
      </c>
      <c r="B178" s="25" t="s">
        <v>49</v>
      </c>
      <c r="C178" s="26">
        <v>42111</v>
      </c>
      <c r="D178" s="27" t="str">
        <f t="shared" si="64"/>
        <v>N/A</v>
      </c>
      <c r="E178" s="26">
        <v>40058</v>
      </c>
      <c r="F178" s="27" t="str">
        <f t="shared" si="65"/>
        <v>N/A</v>
      </c>
      <c r="G178" s="26">
        <v>40448</v>
      </c>
      <c r="H178" s="27" t="str">
        <f t="shared" si="66"/>
        <v>N/A</v>
      </c>
      <c r="I178" s="28">
        <v>-4.88</v>
      </c>
      <c r="J178" s="28">
        <v>0.97360000000000002</v>
      </c>
      <c r="K178" s="29" t="s">
        <v>107</v>
      </c>
      <c r="L178" s="30" t="str">
        <f t="shared" si="60"/>
        <v>Yes</v>
      </c>
    </row>
    <row r="179" spans="1:12">
      <c r="A179" s="48" t="s">
        <v>721</v>
      </c>
      <c r="B179" s="25" t="s">
        <v>49</v>
      </c>
      <c r="C179" s="26">
        <v>13996</v>
      </c>
      <c r="D179" s="27" t="str">
        <f t="shared" si="64"/>
        <v>N/A</v>
      </c>
      <c r="E179" s="26">
        <v>15246</v>
      </c>
      <c r="F179" s="27" t="str">
        <f t="shared" si="65"/>
        <v>N/A</v>
      </c>
      <c r="G179" s="26">
        <v>16568</v>
      </c>
      <c r="H179" s="27" t="str">
        <f t="shared" si="66"/>
        <v>N/A</v>
      </c>
      <c r="I179" s="28">
        <v>8.9309999999999992</v>
      </c>
      <c r="J179" s="28">
        <v>8.6709999999999994</v>
      </c>
      <c r="K179" s="29" t="s">
        <v>107</v>
      </c>
      <c r="L179" s="30" t="str">
        <f t="shared" si="60"/>
        <v>Yes</v>
      </c>
    </row>
    <row r="180" spans="1:12">
      <c r="A180" s="48" t="s">
        <v>722</v>
      </c>
      <c r="B180" s="25" t="s">
        <v>49</v>
      </c>
      <c r="C180" s="26">
        <v>37684</v>
      </c>
      <c r="D180" s="27" t="str">
        <f t="shared" si="64"/>
        <v>N/A</v>
      </c>
      <c r="E180" s="26">
        <v>65777</v>
      </c>
      <c r="F180" s="27" t="str">
        <f t="shared" si="65"/>
        <v>N/A</v>
      </c>
      <c r="G180" s="26">
        <v>81430</v>
      </c>
      <c r="H180" s="27" t="str">
        <f t="shared" si="66"/>
        <v>N/A</v>
      </c>
      <c r="I180" s="28">
        <v>74.55</v>
      </c>
      <c r="J180" s="28">
        <v>23.8</v>
      </c>
      <c r="K180" s="29" t="s">
        <v>107</v>
      </c>
      <c r="L180" s="30" t="str">
        <f t="shared" si="60"/>
        <v>No</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43708</v>
      </c>
      <c r="D183" s="33" t="str">
        <f t="shared" ref="D183:D188" si="67">IF($B183="N/A","N/A",IF(C183&gt;10,"No",IF(C183&lt;-10,"No","Yes")))</f>
        <v>N/A</v>
      </c>
      <c r="E183" s="34">
        <v>42848</v>
      </c>
      <c r="F183" s="33" t="str">
        <f t="shared" ref="F183:F188" si="68">IF($B183="N/A","N/A",IF(E183&gt;10,"No",IF(E183&lt;-10,"No","Yes")))</f>
        <v>N/A</v>
      </c>
      <c r="G183" s="34">
        <v>43976</v>
      </c>
      <c r="H183" s="33" t="str">
        <f t="shared" ref="H183:H188" si="69">IF($B183="N/A","N/A",IF(G183&gt;10,"No",IF(G183&lt;-10,"No","Yes")))</f>
        <v>N/A</v>
      </c>
      <c r="I183" s="35">
        <v>-1.97</v>
      </c>
      <c r="J183" s="35">
        <v>2.633</v>
      </c>
      <c r="K183" s="29" t="s">
        <v>1193</v>
      </c>
      <c r="L183" s="30" t="str">
        <f t="shared" ref="L183:L188" si="70">IF(J183="Div by 0", "N/A", IF(K183="N/A","N/A", IF(J183&gt;VALUE(MID(K183,1,2)), "No", IF(J183&lt;-1*VALUE(MID(K183,1,2)), "No", "Yes"))))</f>
        <v>Yes</v>
      </c>
    </row>
    <row r="184" spans="1:12">
      <c r="A184" s="94" t="s">
        <v>1077</v>
      </c>
      <c r="B184" s="36" t="s">
        <v>49</v>
      </c>
      <c r="C184" s="35">
        <v>3.7834562515000001</v>
      </c>
      <c r="D184" s="33" t="str">
        <f t="shared" si="67"/>
        <v>N/A</v>
      </c>
      <c r="E184" s="35">
        <v>3.5602381358000001</v>
      </c>
      <c r="F184" s="33" t="str">
        <f t="shared" si="68"/>
        <v>N/A</v>
      </c>
      <c r="G184" s="35">
        <v>3.4646468307</v>
      </c>
      <c r="H184" s="33" t="str">
        <f t="shared" si="69"/>
        <v>N/A</v>
      </c>
      <c r="I184" s="35">
        <v>-5.9</v>
      </c>
      <c r="J184" s="35">
        <v>-2.68</v>
      </c>
      <c r="K184" s="29" t="s">
        <v>1193</v>
      </c>
      <c r="L184" s="30" t="str">
        <f t="shared" si="70"/>
        <v>Yes</v>
      </c>
    </row>
    <row r="185" spans="1:12">
      <c r="A185" s="5" t="s">
        <v>1078</v>
      </c>
      <c r="B185" s="36" t="s">
        <v>49</v>
      </c>
      <c r="C185" s="35">
        <v>21.519941880000001</v>
      </c>
      <c r="D185" s="33" t="str">
        <f t="shared" si="67"/>
        <v>N/A</v>
      </c>
      <c r="E185" s="35">
        <v>20.272098891999999</v>
      </c>
      <c r="F185" s="33" t="str">
        <f t="shared" si="68"/>
        <v>N/A</v>
      </c>
      <c r="G185" s="35">
        <v>19.768871183000002</v>
      </c>
      <c r="H185" s="33" t="str">
        <f t="shared" si="69"/>
        <v>N/A</v>
      </c>
      <c r="I185" s="35">
        <v>-5.8</v>
      </c>
      <c r="J185" s="35">
        <v>-2.48</v>
      </c>
      <c r="K185" s="29" t="s">
        <v>1193</v>
      </c>
      <c r="L185" s="30" t="str">
        <f t="shared" si="70"/>
        <v>Yes</v>
      </c>
    </row>
    <row r="186" spans="1:12">
      <c r="A186" s="5" t="s">
        <v>1079</v>
      </c>
      <c r="B186" s="36" t="s">
        <v>49</v>
      </c>
      <c r="C186" s="35">
        <v>8.3579751690999995</v>
      </c>
      <c r="D186" s="33" t="str">
        <f t="shared" si="67"/>
        <v>N/A</v>
      </c>
      <c r="E186" s="35">
        <v>8.2463947503000004</v>
      </c>
      <c r="F186" s="33" t="str">
        <f t="shared" si="68"/>
        <v>N/A</v>
      </c>
      <c r="G186" s="35">
        <v>8.1236388082000008</v>
      </c>
      <c r="H186" s="33" t="str">
        <f t="shared" si="69"/>
        <v>N/A</v>
      </c>
      <c r="I186" s="35">
        <v>-1.34</v>
      </c>
      <c r="J186" s="35">
        <v>-1.49</v>
      </c>
      <c r="K186" s="29" t="s">
        <v>1193</v>
      </c>
      <c r="L186" s="30" t="str">
        <f t="shared" si="70"/>
        <v>Yes</v>
      </c>
    </row>
    <row r="187" spans="1:12">
      <c r="A187" s="5" t="s">
        <v>1080</v>
      </c>
      <c r="B187" s="36" t="s">
        <v>49</v>
      </c>
      <c r="C187" s="35">
        <v>0.35189123259999999</v>
      </c>
      <c r="D187" s="33" t="str">
        <f t="shared" si="67"/>
        <v>N/A</v>
      </c>
      <c r="E187" s="35">
        <v>0.36655561949999999</v>
      </c>
      <c r="F187" s="33" t="str">
        <f t="shared" si="68"/>
        <v>N/A</v>
      </c>
      <c r="G187" s="35">
        <v>0.39487406679999998</v>
      </c>
      <c r="H187" s="33" t="str">
        <f t="shared" si="69"/>
        <v>N/A</v>
      </c>
      <c r="I187" s="35">
        <v>4.1669999999999998</v>
      </c>
      <c r="J187" s="35">
        <v>7.726</v>
      </c>
      <c r="K187" s="29" t="s">
        <v>1193</v>
      </c>
      <c r="L187" s="30" t="str">
        <f t="shared" si="70"/>
        <v>Yes</v>
      </c>
    </row>
    <row r="188" spans="1:12">
      <c r="A188" s="5" t="s">
        <v>1081</v>
      </c>
      <c r="B188" s="36" t="s">
        <v>49</v>
      </c>
      <c r="C188" s="35">
        <v>0.76599542730000003</v>
      </c>
      <c r="D188" s="33" t="str">
        <f t="shared" si="67"/>
        <v>N/A</v>
      </c>
      <c r="E188" s="35">
        <v>0.69383120980000001</v>
      </c>
      <c r="F188" s="33" t="str">
        <f t="shared" si="68"/>
        <v>N/A</v>
      </c>
      <c r="G188" s="35">
        <v>0.66875555350000004</v>
      </c>
      <c r="H188" s="33" t="str">
        <f t="shared" si="69"/>
        <v>N/A</v>
      </c>
      <c r="I188" s="35">
        <v>-9.42</v>
      </c>
      <c r="J188" s="35">
        <v>-3.61</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35696</v>
      </c>
      <c r="D190" s="27" t="str">
        <f t="shared" ref="D190:D196" si="71">IF($B190="N/A","N/A",IF(C190&gt;10,"No",IF(C190&lt;-10,"No","Yes")))</f>
        <v>N/A</v>
      </c>
      <c r="E190" s="26">
        <v>42540</v>
      </c>
      <c r="F190" s="27" t="str">
        <f t="shared" ref="F190:F196" si="72">IF($B190="N/A","N/A",IF(E190&gt;10,"No",IF(E190&lt;-10,"No","Yes")))</f>
        <v>N/A</v>
      </c>
      <c r="G190" s="26">
        <v>47959</v>
      </c>
      <c r="H190" s="27" t="str">
        <f t="shared" ref="H190:H196" si="73">IF($B190="N/A","N/A",IF(G190&gt;10,"No",IF(G190&lt;-10,"No","Yes")))</f>
        <v>N/A</v>
      </c>
      <c r="I190" s="28">
        <v>19.170000000000002</v>
      </c>
      <c r="J190" s="28">
        <v>12.74</v>
      </c>
      <c r="K190" s="29" t="s">
        <v>1193</v>
      </c>
      <c r="L190" s="30" t="str">
        <f t="shared" ref="L190:L197" si="74">IF(J190="Div by 0", "N/A", IF(K190="N/A","N/A", IF(J190&gt;VALUE(MID(K190,1,2)), "No", IF(J190&lt;-1*VALUE(MID(K190,1,2)), "No", "Yes"))))</f>
        <v>Yes</v>
      </c>
    </row>
    <row r="191" spans="1:12" ht="12.75" customHeight="1">
      <c r="A191" s="94" t="s">
        <v>1083</v>
      </c>
      <c r="B191" s="25" t="s">
        <v>49</v>
      </c>
      <c r="C191" s="32">
        <v>3.0899207090999998</v>
      </c>
      <c r="D191" s="27" t="str">
        <f t="shared" si="71"/>
        <v>N/A</v>
      </c>
      <c r="E191" s="32">
        <v>3.5346464315000001</v>
      </c>
      <c r="F191" s="27" t="str">
        <f t="shared" si="72"/>
        <v>N/A</v>
      </c>
      <c r="G191" s="32">
        <v>3.7784472747</v>
      </c>
      <c r="H191" s="27" t="str">
        <f t="shared" si="73"/>
        <v>N/A</v>
      </c>
      <c r="I191" s="28">
        <v>14.39</v>
      </c>
      <c r="J191" s="28">
        <v>6.8970000000000002</v>
      </c>
      <c r="K191" s="29" t="s">
        <v>1193</v>
      </c>
      <c r="L191" s="30" t="str">
        <f t="shared" si="74"/>
        <v>Yes</v>
      </c>
    </row>
    <row r="192" spans="1:12" ht="12.75" customHeight="1">
      <c r="A192" s="5" t="s">
        <v>1084</v>
      </c>
      <c r="B192" s="25" t="s">
        <v>49</v>
      </c>
      <c r="C192" s="32">
        <v>6.4575459117999996</v>
      </c>
      <c r="D192" s="27" t="str">
        <f t="shared" si="71"/>
        <v>N/A</v>
      </c>
      <c r="E192" s="32">
        <v>8.0532494606</v>
      </c>
      <c r="F192" s="27" t="str">
        <f t="shared" si="72"/>
        <v>N/A</v>
      </c>
      <c r="G192" s="32">
        <v>8.6045238800000003</v>
      </c>
      <c r="H192" s="27" t="str">
        <f t="shared" si="73"/>
        <v>N/A</v>
      </c>
      <c r="I192" s="28">
        <v>24.71</v>
      </c>
      <c r="J192" s="28">
        <v>6.8449999999999998</v>
      </c>
      <c r="K192" s="29" t="s">
        <v>1193</v>
      </c>
      <c r="L192" s="30" t="str">
        <f t="shared" si="74"/>
        <v>Yes</v>
      </c>
    </row>
    <row r="193" spans="1:12" ht="12.75" customHeight="1">
      <c r="A193" s="5" t="s">
        <v>1085</v>
      </c>
      <c r="B193" s="25" t="s">
        <v>49</v>
      </c>
      <c r="C193" s="32">
        <v>9.5814485885000007</v>
      </c>
      <c r="D193" s="27" t="str">
        <f t="shared" si="71"/>
        <v>N/A</v>
      </c>
      <c r="E193" s="32">
        <v>11.473928249</v>
      </c>
      <c r="F193" s="27" t="str">
        <f t="shared" si="72"/>
        <v>N/A</v>
      </c>
      <c r="G193" s="32">
        <v>12.1488528</v>
      </c>
      <c r="H193" s="27" t="str">
        <f t="shared" si="73"/>
        <v>N/A</v>
      </c>
      <c r="I193" s="28">
        <v>19.75</v>
      </c>
      <c r="J193" s="28">
        <v>5.8819999999999997</v>
      </c>
      <c r="K193" s="29" t="s">
        <v>1193</v>
      </c>
      <c r="L193" s="30" t="str">
        <f t="shared" si="74"/>
        <v>Yes</v>
      </c>
    </row>
    <row r="194" spans="1:12" ht="12.75" customHeight="1">
      <c r="A194" s="5" t="s">
        <v>1086</v>
      </c>
      <c r="B194" s="25" t="s">
        <v>49</v>
      </c>
      <c r="C194" s="32">
        <v>1.2534114143999999</v>
      </c>
      <c r="D194" s="27" t="str">
        <f t="shared" si="71"/>
        <v>N/A</v>
      </c>
      <c r="E194" s="32">
        <v>1.3329944324</v>
      </c>
      <c r="F194" s="27" t="str">
        <f t="shared" si="72"/>
        <v>N/A</v>
      </c>
      <c r="G194" s="32">
        <v>1.4864876021</v>
      </c>
      <c r="H194" s="27" t="str">
        <f t="shared" si="73"/>
        <v>N/A</v>
      </c>
      <c r="I194" s="28">
        <v>6.3490000000000002</v>
      </c>
      <c r="J194" s="28">
        <v>11.51</v>
      </c>
      <c r="K194" s="29" t="s">
        <v>1193</v>
      </c>
      <c r="L194" s="30" t="str">
        <f t="shared" si="74"/>
        <v>Yes</v>
      </c>
    </row>
    <row r="195" spans="1:12" ht="12.75" customHeight="1">
      <c r="A195" s="5" t="s">
        <v>1087</v>
      </c>
      <c r="B195" s="25" t="s">
        <v>49</v>
      </c>
      <c r="C195" s="32">
        <v>0.62294440569999998</v>
      </c>
      <c r="D195" s="27" t="str">
        <f t="shared" si="71"/>
        <v>N/A</v>
      </c>
      <c r="E195" s="32">
        <v>0.54507800340000001</v>
      </c>
      <c r="F195" s="27" t="str">
        <f t="shared" si="72"/>
        <v>N/A</v>
      </c>
      <c r="G195" s="32">
        <v>0.5518402469</v>
      </c>
      <c r="H195" s="27" t="str">
        <f t="shared" si="73"/>
        <v>N/A</v>
      </c>
      <c r="I195" s="28">
        <v>-12.5</v>
      </c>
      <c r="J195" s="28">
        <v>1.2410000000000001</v>
      </c>
      <c r="K195" s="29" t="s">
        <v>1193</v>
      </c>
      <c r="L195" s="30" t="str">
        <f t="shared" si="74"/>
        <v>Yes</v>
      </c>
    </row>
    <row r="196" spans="1:12" ht="12.75" customHeight="1">
      <c r="A196" s="94" t="s">
        <v>1088</v>
      </c>
      <c r="B196" s="25" t="s">
        <v>49</v>
      </c>
      <c r="C196" s="26">
        <v>2449</v>
      </c>
      <c r="D196" s="27" t="str">
        <f t="shared" si="71"/>
        <v>N/A</v>
      </c>
      <c r="E196" s="26">
        <v>2979</v>
      </c>
      <c r="F196" s="27" t="str">
        <f t="shared" si="72"/>
        <v>N/A</v>
      </c>
      <c r="G196" s="26">
        <v>3371</v>
      </c>
      <c r="H196" s="27" t="str">
        <f t="shared" si="73"/>
        <v>N/A</v>
      </c>
      <c r="I196" s="28">
        <v>21.64</v>
      </c>
      <c r="J196" s="28">
        <v>13.16</v>
      </c>
      <c r="K196" s="29" t="s">
        <v>1193</v>
      </c>
      <c r="L196" s="30" t="str">
        <f t="shared" si="74"/>
        <v>Yes</v>
      </c>
    </row>
    <row r="197" spans="1:12" ht="25.5">
      <c r="A197" s="45" t="s">
        <v>1089</v>
      </c>
      <c r="B197" s="25" t="s">
        <v>49</v>
      </c>
      <c r="C197" s="26">
        <v>37624</v>
      </c>
      <c r="D197" s="27" t="str">
        <f>IF($B197="N/A","N/A",IF(C197&gt;10,"No",IF(C197&lt;-10,"No","Yes")))</f>
        <v>N/A</v>
      </c>
      <c r="E197" s="26">
        <v>42934</v>
      </c>
      <c r="F197" s="27" t="str">
        <f>IF($B197="N/A","N/A",IF(E197&gt;10,"No",IF(E197&lt;-10,"No","Yes")))</f>
        <v>N/A</v>
      </c>
      <c r="G197" s="26">
        <v>48256</v>
      </c>
      <c r="H197" s="27" t="str">
        <f>IF($B197="N/A","N/A",IF(G197&gt;10,"No",IF(G197&lt;-10,"No","Yes")))</f>
        <v>N/A</v>
      </c>
      <c r="I197" s="28">
        <v>14.11</v>
      </c>
      <c r="J197" s="28">
        <v>12.4</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12090</v>
      </c>
      <c r="D199" s="27" t="str">
        <f t="shared" ref="D199:D272" si="75">IF($B199="N/A","N/A",IF(C199&gt;10,"No",IF(C199&lt;-10,"No","Yes")))</f>
        <v>N/A</v>
      </c>
      <c r="E199" s="26">
        <v>14646</v>
      </c>
      <c r="F199" s="27" t="str">
        <f t="shared" ref="F199:F272" si="76">IF($B199="N/A","N/A",IF(E199&gt;10,"No",IF(E199&lt;-10,"No","Yes")))</f>
        <v>N/A</v>
      </c>
      <c r="G199" s="26">
        <v>15234</v>
      </c>
      <c r="H199" s="27" t="str">
        <f t="shared" ref="H199:H251" si="77">IF($B199="N/A","N/A",IF(G199&gt;10,"No",IF(G199&lt;-10,"No","Yes")))</f>
        <v>N/A</v>
      </c>
      <c r="I199" s="28">
        <v>21.14</v>
      </c>
      <c r="J199" s="28">
        <v>4.0149999999999997</v>
      </c>
      <c r="K199" s="29" t="s">
        <v>1193</v>
      </c>
      <c r="L199" s="30" t="str">
        <f t="shared" ref="L199:L235" si="78">IF(J199="Div by 0", "N/A", IF(K199="N/A","N/A", IF(J199&gt;VALUE(MID(K199,1,2)), "No", IF(J199&lt;-1*VALUE(MID(K199,1,2)), "No", "Yes"))))</f>
        <v>Yes</v>
      </c>
    </row>
    <row r="200" spans="1:12">
      <c r="A200" s="49" t="s">
        <v>323</v>
      </c>
      <c r="B200" s="25" t="s">
        <v>49</v>
      </c>
      <c r="C200" s="32">
        <v>1.0465357848000001</v>
      </c>
      <c r="D200" s="27" t="str">
        <f t="shared" si="75"/>
        <v>N/A</v>
      </c>
      <c r="E200" s="32">
        <v>1.2169353934</v>
      </c>
      <c r="F200" s="27" t="str">
        <f t="shared" si="76"/>
        <v>N/A</v>
      </c>
      <c r="G200" s="32">
        <v>1.2002098831000001</v>
      </c>
      <c r="H200" s="27" t="str">
        <f t="shared" si="77"/>
        <v>N/A</v>
      </c>
      <c r="I200" s="28">
        <v>16.28</v>
      </c>
      <c r="J200" s="28">
        <v>-1.37</v>
      </c>
      <c r="K200" s="29" t="s">
        <v>1193</v>
      </c>
      <c r="L200" s="30" t="str">
        <f t="shared" si="78"/>
        <v>Yes</v>
      </c>
    </row>
    <row r="201" spans="1:12">
      <c r="A201" s="5" t="s">
        <v>595</v>
      </c>
      <c r="B201" s="25" t="s">
        <v>49</v>
      </c>
      <c r="C201" s="32">
        <v>3.0191004313000001</v>
      </c>
      <c r="D201" s="27" t="str">
        <f t="shared" si="75"/>
        <v>N/A</v>
      </c>
      <c r="E201" s="32">
        <v>3.9754233259</v>
      </c>
      <c r="F201" s="27" t="str">
        <f t="shared" si="76"/>
        <v>N/A</v>
      </c>
      <c r="G201" s="32">
        <v>3.8473616681</v>
      </c>
      <c r="H201" s="27" t="str">
        <f t="shared" si="77"/>
        <v>N/A</v>
      </c>
      <c r="I201" s="28">
        <v>31.68</v>
      </c>
      <c r="J201" s="28">
        <v>-3.22</v>
      </c>
      <c r="K201" s="29" t="s">
        <v>1193</v>
      </c>
      <c r="L201" s="30" t="str">
        <f t="shared" si="78"/>
        <v>Yes</v>
      </c>
    </row>
    <row r="202" spans="1:12">
      <c r="A202" s="5" t="s">
        <v>596</v>
      </c>
      <c r="B202" s="25" t="s">
        <v>49</v>
      </c>
      <c r="C202" s="32">
        <v>4.3898447188</v>
      </c>
      <c r="D202" s="27" t="str">
        <f t="shared" si="75"/>
        <v>N/A</v>
      </c>
      <c r="E202" s="32">
        <v>5.0247553931000004</v>
      </c>
      <c r="F202" s="27" t="str">
        <f t="shared" si="76"/>
        <v>N/A</v>
      </c>
      <c r="G202" s="32">
        <v>5.0091858864000001</v>
      </c>
      <c r="H202" s="27" t="str">
        <f t="shared" si="77"/>
        <v>N/A</v>
      </c>
      <c r="I202" s="28">
        <v>14.46</v>
      </c>
      <c r="J202" s="28">
        <v>-0.31</v>
      </c>
      <c r="K202" s="29" t="s">
        <v>1193</v>
      </c>
      <c r="L202" s="30" t="str">
        <f t="shared" si="78"/>
        <v>Yes</v>
      </c>
    </row>
    <row r="203" spans="1:12">
      <c r="A203" s="5" t="s">
        <v>597</v>
      </c>
      <c r="B203" s="25" t="s">
        <v>49</v>
      </c>
      <c r="C203" s="32">
        <v>9.2141095999999992E-3</v>
      </c>
      <c r="D203" s="27" t="str">
        <f t="shared" si="75"/>
        <v>N/A</v>
      </c>
      <c r="E203" s="32">
        <v>9.5672872999999995E-3</v>
      </c>
      <c r="F203" s="27" t="str">
        <f t="shared" si="76"/>
        <v>N/A</v>
      </c>
      <c r="G203" s="32">
        <v>9.0807276999999992E-3</v>
      </c>
      <c r="H203" s="27" t="str">
        <f t="shared" si="77"/>
        <v>N/A</v>
      </c>
      <c r="I203" s="28">
        <v>3.8330000000000002</v>
      </c>
      <c r="J203" s="28">
        <v>-5.09</v>
      </c>
      <c r="K203" s="29" t="s">
        <v>1193</v>
      </c>
      <c r="L203" s="30" t="str">
        <f t="shared" si="78"/>
        <v>Yes</v>
      </c>
    </row>
    <row r="204" spans="1:12">
      <c r="A204" s="5" t="s">
        <v>598</v>
      </c>
      <c r="B204" s="25" t="s">
        <v>49</v>
      </c>
      <c r="C204" s="32">
        <v>0</v>
      </c>
      <c r="D204" s="27" t="str">
        <f t="shared" si="75"/>
        <v>N/A</v>
      </c>
      <c r="E204" s="32">
        <v>5.2562970000000003E-4</v>
      </c>
      <c r="F204" s="27" t="str">
        <f t="shared" si="76"/>
        <v>N/A</v>
      </c>
      <c r="G204" s="32">
        <v>4.6766119999999998E-4</v>
      </c>
      <c r="H204" s="27" t="str">
        <f t="shared" si="77"/>
        <v>N/A</v>
      </c>
      <c r="I204" s="28" t="s">
        <v>1207</v>
      </c>
      <c r="J204" s="28">
        <v>-11</v>
      </c>
      <c r="K204" s="29" t="s">
        <v>1193</v>
      </c>
      <c r="L204" s="30" t="str">
        <f t="shared" si="78"/>
        <v>Yes</v>
      </c>
    </row>
    <row r="205" spans="1:12">
      <c r="A205" s="5" t="s">
        <v>544</v>
      </c>
      <c r="B205" s="25" t="s">
        <v>49</v>
      </c>
      <c r="C205" s="26">
        <v>3196</v>
      </c>
      <c r="D205" s="27" t="str">
        <f>IF($B205="N/A","N/A",IF(C205&gt;10,"No",IF(C205&lt;-10,"No","Yes")))</f>
        <v>N/A</v>
      </c>
      <c r="E205" s="26">
        <v>4227</v>
      </c>
      <c r="F205" s="27" t="str">
        <f>IF($B205="N/A","N/A",IF(E205&gt;10,"No",IF(E205&lt;-10,"No","Yes")))</f>
        <v>N/A</v>
      </c>
      <c r="G205" s="26">
        <v>4169</v>
      </c>
      <c r="H205" s="27" t="str">
        <f>IF($B205="N/A","N/A",IF(G205&gt;10,"No",IF(G205&lt;-10,"No","Yes")))</f>
        <v>N/A</v>
      </c>
      <c r="I205" s="28">
        <v>32.26</v>
      </c>
      <c r="J205" s="28">
        <v>-1.37</v>
      </c>
      <c r="K205" s="29" t="s">
        <v>1193</v>
      </c>
      <c r="L205" s="30" t="str">
        <f t="shared" ref="L205:L209" si="79">IF(J205="Div by 0", "N/A", IF(K205="N/A","N/A", IF(J205&gt;VALUE(MID(K205,1,2)), "No", IF(J205&lt;-1*VALUE(MID(K205,1,2)), "No", "Yes"))))</f>
        <v>Yes</v>
      </c>
    </row>
    <row r="206" spans="1:12">
      <c r="A206" s="5" t="s">
        <v>545</v>
      </c>
      <c r="B206" s="25" t="s">
        <v>49</v>
      </c>
      <c r="C206" s="26">
        <v>87</v>
      </c>
      <c r="D206" s="27" t="str">
        <f>IF($B206="N/A","N/A",IF(C206&gt;10,"No",IF(C206&lt;-10,"No","Yes")))</f>
        <v>N/A</v>
      </c>
      <c r="E206" s="26">
        <v>121</v>
      </c>
      <c r="F206" s="27" t="str">
        <f>IF($B206="N/A","N/A",IF(E206&gt;10,"No",IF(E206&lt;-10,"No","Yes")))</f>
        <v>N/A</v>
      </c>
      <c r="G206" s="26">
        <v>119</v>
      </c>
      <c r="H206" s="27" t="str">
        <f>IF($B206="N/A","N/A",IF(G206&gt;10,"No",IF(G206&lt;-10,"No","Yes")))</f>
        <v>N/A</v>
      </c>
      <c r="I206" s="28">
        <v>39.08</v>
      </c>
      <c r="J206" s="28">
        <v>-1.65</v>
      </c>
      <c r="K206" s="29" t="s">
        <v>1193</v>
      </c>
      <c r="L206" s="30" t="str">
        <f t="shared" si="79"/>
        <v>Yes</v>
      </c>
    </row>
    <row r="207" spans="1:12">
      <c r="A207" s="5" t="s">
        <v>546</v>
      </c>
      <c r="B207" s="25" t="s">
        <v>49</v>
      </c>
      <c r="C207" s="26">
        <v>4060</v>
      </c>
      <c r="D207" s="27" t="str">
        <f>IF($B207="N/A","N/A",IF(C207&gt;10,"No",IF(C207&lt;-10,"No","Yes")))</f>
        <v>N/A</v>
      </c>
      <c r="E207" s="26">
        <v>4700</v>
      </c>
      <c r="F207" s="27" t="str">
        <f>IF($B207="N/A","N/A",IF(E207&gt;10,"No",IF(E207&lt;-10,"No","Yes")))</f>
        <v>N/A</v>
      </c>
      <c r="G207" s="26">
        <v>5006</v>
      </c>
      <c r="H207" s="27" t="str">
        <f>IF($B207="N/A","N/A",IF(G207&gt;10,"No",IF(G207&lt;-10,"No","Yes")))</f>
        <v>N/A</v>
      </c>
      <c r="I207" s="28">
        <v>15.76</v>
      </c>
      <c r="J207" s="28">
        <v>6.5110000000000001</v>
      </c>
      <c r="K207" s="29" t="s">
        <v>1193</v>
      </c>
      <c r="L207" s="30" t="str">
        <f t="shared" si="79"/>
        <v>Yes</v>
      </c>
    </row>
    <row r="208" spans="1:12">
      <c r="A208" s="5" t="s">
        <v>547</v>
      </c>
      <c r="B208" s="25" t="s">
        <v>49</v>
      </c>
      <c r="C208" s="26">
        <v>4684</v>
      </c>
      <c r="D208" s="27" t="str">
        <f>IF($B208="N/A","N/A",IF(C208&gt;10,"No",IF(C208&lt;-10,"No","Yes")))</f>
        <v>N/A</v>
      </c>
      <c r="E208" s="26">
        <v>5530</v>
      </c>
      <c r="F208" s="27" t="str">
        <f>IF($B208="N/A","N/A",IF(E208&gt;10,"No",IF(E208&lt;-10,"No","Yes")))</f>
        <v>N/A</v>
      </c>
      <c r="G208" s="26">
        <v>5873</v>
      </c>
      <c r="H208" s="27" t="str">
        <f>IF($B208="N/A","N/A",IF(G208&gt;10,"No",IF(G208&lt;-10,"No","Yes")))</f>
        <v>N/A</v>
      </c>
      <c r="I208" s="28">
        <v>18.059999999999999</v>
      </c>
      <c r="J208" s="28">
        <v>6.2030000000000003</v>
      </c>
      <c r="K208" s="29" t="s">
        <v>1193</v>
      </c>
      <c r="L208" s="30" t="str">
        <f t="shared" si="79"/>
        <v>Yes</v>
      </c>
    </row>
    <row r="209" spans="1:12">
      <c r="A209" s="5" t="s">
        <v>548</v>
      </c>
      <c r="B209" s="25" t="s">
        <v>49</v>
      </c>
      <c r="C209" s="26">
        <v>63</v>
      </c>
      <c r="D209" s="27" t="str">
        <f>IF($B209="N/A","N/A",IF(C209&gt;10,"No",IF(C209&lt;-10,"No","Yes")))</f>
        <v>N/A</v>
      </c>
      <c r="E209" s="26">
        <v>68</v>
      </c>
      <c r="F209" s="27" t="str">
        <f>IF($B209="N/A","N/A",IF(E209&gt;10,"No",IF(E209&lt;-10,"No","Yes")))</f>
        <v>N/A</v>
      </c>
      <c r="G209" s="26">
        <v>67</v>
      </c>
      <c r="H209" s="27" t="str">
        <f>IF($B209="N/A","N/A",IF(G209&gt;10,"No",IF(G209&lt;-10,"No","Yes")))</f>
        <v>N/A</v>
      </c>
      <c r="I209" s="28">
        <v>7.9370000000000003</v>
      </c>
      <c r="J209" s="28">
        <v>-1.47</v>
      </c>
      <c r="K209" s="29" t="s">
        <v>1193</v>
      </c>
      <c r="L209" s="30" t="str">
        <f t="shared" si="79"/>
        <v>Yes</v>
      </c>
    </row>
    <row r="210" spans="1:12" ht="12.75" customHeight="1">
      <c r="A210" s="94" t="s">
        <v>600</v>
      </c>
      <c r="B210" s="25" t="s">
        <v>49</v>
      </c>
      <c r="C210" s="26">
        <v>4226</v>
      </c>
      <c r="D210" s="27" t="str">
        <f t="shared" si="75"/>
        <v>N/A</v>
      </c>
      <c r="E210" s="26">
        <v>5498</v>
      </c>
      <c r="F210" s="27" t="str">
        <f t="shared" si="76"/>
        <v>N/A</v>
      </c>
      <c r="G210" s="26">
        <v>5457</v>
      </c>
      <c r="H210" s="27" t="str">
        <f t="shared" si="77"/>
        <v>N/A</v>
      </c>
      <c r="I210" s="28">
        <v>30.1</v>
      </c>
      <c r="J210" s="28">
        <v>-0.746</v>
      </c>
      <c r="K210" s="29" t="s">
        <v>1193</v>
      </c>
      <c r="L210" s="30" t="str">
        <f t="shared" si="78"/>
        <v>Yes</v>
      </c>
    </row>
    <row r="211" spans="1:12">
      <c r="A211" s="5" t="s">
        <v>544</v>
      </c>
      <c r="B211" s="25" t="s">
        <v>49</v>
      </c>
      <c r="C211" s="26">
        <v>3046</v>
      </c>
      <c r="D211" s="27" t="str">
        <f>IF($B211="N/A","N/A",IF(C211&gt;10,"No",IF(C211&lt;-10,"No","Yes")))</f>
        <v>N/A</v>
      </c>
      <c r="E211" s="26">
        <v>4038</v>
      </c>
      <c r="F211" s="27" t="str">
        <f>IF($B211="N/A","N/A",IF(E211&gt;10,"No",IF(E211&lt;-10,"No","Yes")))</f>
        <v>N/A</v>
      </c>
      <c r="G211" s="26">
        <v>3946</v>
      </c>
      <c r="H211" s="27" t="str">
        <f>IF($B211="N/A","N/A",IF(G211&gt;10,"No",IF(G211&lt;-10,"No","Yes")))</f>
        <v>N/A</v>
      </c>
      <c r="I211" s="28">
        <v>32.57</v>
      </c>
      <c r="J211" s="28">
        <v>-2.2799999999999998</v>
      </c>
      <c r="K211" s="29" t="s">
        <v>1193</v>
      </c>
      <c r="L211" s="30" t="str">
        <f t="shared" si="78"/>
        <v>Yes</v>
      </c>
    </row>
    <row r="212" spans="1:12">
      <c r="A212" s="5" t="s">
        <v>545</v>
      </c>
      <c r="B212" s="25" t="s">
        <v>49</v>
      </c>
      <c r="C212" s="26">
        <v>80</v>
      </c>
      <c r="D212" s="27" t="str">
        <f>IF($B212="N/A","N/A",IF(C212&gt;10,"No",IF(C212&lt;-10,"No","Yes")))</f>
        <v>N/A</v>
      </c>
      <c r="E212" s="26">
        <v>110</v>
      </c>
      <c r="F212" s="27" t="str">
        <f>IF($B212="N/A","N/A",IF(E212&gt;10,"No",IF(E212&lt;-10,"No","Yes")))</f>
        <v>N/A</v>
      </c>
      <c r="G212" s="26">
        <v>109</v>
      </c>
      <c r="H212" s="27" t="str">
        <f>IF($B212="N/A","N/A",IF(G212&gt;10,"No",IF(G212&lt;-10,"No","Yes")))</f>
        <v>N/A</v>
      </c>
      <c r="I212" s="28">
        <v>37.5</v>
      </c>
      <c r="J212" s="28">
        <v>-0.90900000000000003</v>
      </c>
      <c r="K212" s="29" t="s">
        <v>1193</v>
      </c>
      <c r="L212" s="30" t="str">
        <f t="shared" si="78"/>
        <v>Yes</v>
      </c>
    </row>
    <row r="213" spans="1:12">
      <c r="A213" s="5" t="s">
        <v>546</v>
      </c>
      <c r="B213" s="25" t="s">
        <v>49</v>
      </c>
      <c r="C213" s="26">
        <v>717</v>
      </c>
      <c r="D213" s="27" t="str">
        <f>IF($B213="N/A","N/A",IF(C213&gt;10,"No",IF(C213&lt;-10,"No","Yes")))</f>
        <v>N/A</v>
      </c>
      <c r="E213" s="26">
        <v>869</v>
      </c>
      <c r="F213" s="27" t="str">
        <f>IF($B213="N/A","N/A",IF(E213&gt;10,"No",IF(E213&lt;-10,"No","Yes")))</f>
        <v>N/A</v>
      </c>
      <c r="G213" s="26">
        <v>920</v>
      </c>
      <c r="H213" s="27" t="str">
        <f>IF($B213="N/A","N/A",IF(G213&gt;10,"No",IF(G213&lt;-10,"No","Yes")))</f>
        <v>N/A</v>
      </c>
      <c r="I213" s="28">
        <v>21.2</v>
      </c>
      <c r="J213" s="28">
        <v>5.8689999999999998</v>
      </c>
      <c r="K213" s="29" t="s">
        <v>1193</v>
      </c>
      <c r="L213" s="30" t="str">
        <f t="shared" si="78"/>
        <v>Yes</v>
      </c>
    </row>
    <row r="214" spans="1:12">
      <c r="A214" s="5" t="s">
        <v>547</v>
      </c>
      <c r="B214" s="25" t="s">
        <v>49</v>
      </c>
      <c r="C214" s="26">
        <v>383</v>
      </c>
      <c r="D214" s="27" t="str">
        <f>IF($B214="N/A","N/A",IF(C214&gt;10,"No",IF(C214&lt;-10,"No","Yes")))</f>
        <v>N/A</v>
      </c>
      <c r="E214" s="26">
        <v>480</v>
      </c>
      <c r="F214" s="27" t="str">
        <f>IF($B214="N/A","N/A",IF(E214&gt;10,"No",IF(E214&lt;-10,"No","Yes")))</f>
        <v>N/A</v>
      </c>
      <c r="G214" s="26">
        <v>482</v>
      </c>
      <c r="H214" s="27" t="str">
        <f>IF($B214="N/A","N/A",IF(G214&gt;10,"No",IF(G214&lt;-10,"No","Yes")))</f>
        <v>N/A</v>
      </c>
      <c r="I214" s="28">
        <v>25.33</v>
      </c>
      <c r="J214" s="28">
        <v>0.41670000000000001</v>
      </c>
      <c r="K214" s="29" t="s">
        <v>1193</v>
      </c>
      <c r="L214" s="30" t="str">
        <f t="shared" si="78"/>
        <v>Yes</v>
      </c>
    </row>
    <row r="215" spans="1:12">
      <c r="A215" s="5" t="s">
        <v>548</v>
      </c>
      <c r="B215" s="25" t="s">
        <v>49</v>
      </c>
      <c r="C215" s="26">
        <v>0</v>
      </c>
      <c r="D215" s="27" t="str">
        <f>IF($B215="N/A","N/A",IF(C215&gt;10,"No",IF(C215&lt;-10,"No","Yes")))</f>
        <v>N/A</v>
      </c>
      <c r="E215" s="26">
        <v>11</v>
      </c>
      <c r="F215" s="27" t="str">
        <f>IF($B215="N/A","N/A",IF(E215&gt;10,"No",IF(E215&lt;-10,"No","Yes")))</f>
        <v>N/A</v>
      </c>
      <c r="G215" s="26">
        <v>0</v>
      </c>
      <c r="H215" s="27" t="str">
        <f>IF($B215="N/A","N/A",IF(G215&gt;10,"No",IF(G215&lt;-10,"No","Yes")))</f>
        <v>N/A</v>
      </c>
      <c r="I215" s="28" t="s">
        <v>1207</v>
      </c>
      <c r="J215" s="28">
        <v>-100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7864</v>
      </c>
      <c r="D240" s="33" t="str">
        <f t="shared" si="75"/>
        <v>N/A</v>
      </c>
      <c r="E240" s="34">
        <v>9148</v>
      </c>
      <c r="F240" s="33" t="str">
        <f t="shared" si="76"/>
        <v>N/A</v>
      </c>
      <c r="G240" s="34">
        <v>9777</v>
      </c>
      <c r="H240" s="33" t="str">
        <f t="shared" si="77"/>
        <v>N/A</v>
      </c>
      <c r="I240" s="35">
        <v>16.329999999999998</v>
      </c>
      <c r="J240" s="35">
        <v>6.8760000000000003</v>
      </c>
      <c r="K240" s="36" t="s">
        <v>1193</v>
      </c>
      <c r="L240" s="33" t="str">
        <f t="shared" si="80"/>
        <v>Yes</v>
      </c>
    </row>
    <row r="241" spans="1:12">
      <c r="A241" s="5" t="s">
        <v>544</v>
      </c>
      <c r="B241" s="25" t="s">
        <v>49</v>
      </c>
      <c r="C241" s="26">
        <v>150</v>
      </c>
      <c r="D241" s="27" t="str">
        <f t="shared" si="75"/>
        <v>N/A</v>
      </c>
      <c r="E241" s="26">
        <v>189</v>
      </c>
      <c r="F241" s="27" t="str">
        <f t="shared" si="76"/>
        <v>N/A</v>
      </c>
      <c r="G241" s="26">
        <v>223</v>
      </c>
      <c r="H241" s="27" t="str">
        <f t="shared" si="77"/>
        <v>N/A</v>
      </c>
      <c r="I241" s="28">
        <v>26</v>
      </c>
      <c r="J241" s="28">
        <v>17.989999999999998</v>
      </c>
      <c r="K241" s="29" t="s">
        <v>1193</v>
      </c>
      <c r="L241" s="30" t="str">
        <f t="shared" si="80"/>
        <v>Yes</v>
      </c>
    </row>
    <row r="242" spans="1:12">
      <c r="A242" s="5" t="s">
        <v>545</v>
      </c>
      <c r="B242" s="25" t="s">
        <v>49</v>
      </c>
      <c r="C242" s="26">
        <v>11</v>
      </c>
      <c r="D242" s="27" t="str">
        <f t="shared" si="75"/>
        <v>N/A</v>
      </c>
      <c r="E242" s="26">
        <v>11</v>
      </c>
      <c r="F242" s="27" t="str">
        <f t="shared" si="76"/>
        <v>N/A</v>
      </c>
      <c r="G242" s="26">
        <v>11</v>
      </c>
      <c r="H242" s="27" t="str">
        <f t="shared" si="77"/>
        <v>N/A</v>
      </c>
      <c r="I242" s="28">
        <v>57.14</v>
      </c>
      <c r="J242" s="28">
        <v>-9.09</v>
      </c>
      <c r="K242" s="29" t="s">
        <v>1193</v>
      </c>
      <c r="L242" s="30" t="str">
        <f t="shared" si="80"/>
        <v>Yes</v>
      </c>
    </row>
    <row r="243" spans="1:12">
      <c r="A243" s="5" t="s">
        <v>546</v>
      </c>
      <c r="B243" s="25" t="s">
        <v>49</v>
      </c>
      <c r="C243" s="26">
        <v>3343</v>
      </c>
      <c r="D243" s="27" t="str">
        <f t="shared" si="75"/>
        <v>N/A</v>
      </c>
      <c r="E243" s="26">
        <v>3831</v>
      </c>
      <c r="F243" s="27" t="str">
        <f t="shared" si="76"/>
        <v>N/A</v>
      </c>
      <c r="G243" s="26">
        <v>4086</v>
      </c>
      <c r="H243" s="27" t="str">
        <f t="shared" si="77"/>
        <v>N/A</v>
      </c>
      <c r="I243" s="28">
        <v>14.6</v>
      </c>
      <c r="J243" s="28">
        <v>6.6559999999999997</v>
      </c>
      <c r="K243" s="29" t="s">
        <v>1193</v>
      </c>
      <c r="L243" s="30" t="str">
        <f t="shared" si="80"/>
        <v>Yes</v>
      </c>
    </row>
    <row r="244" spans="1:12">
      <c r="A244" s="5" t="s">
        <v>547</v>
      </c>
      <c r="B244" s="25" t="s">
        <v>49</v>
      </c>
      <c r="C244" s="26">
        <v>4301</v>
      </c>
      <c r="D244" s="27" t="str">
        <f t="shared" si="75"/>
        <v>N/A</v>
      </c>
      <c r="E244" s="26">
        <v>5050</v>
      </c>
      <c r="F244" s="27" t="str">
        <f t="shared" si="76"/>
        <v>N/A</v>
      </c>
      <c r="G244" s="26">
        <v>5391</v>
      </c>
      <c r="H244" s="27" t="str">
        <f t="shared" si="77"/>
        <v>N/A</v>
      </c>
      <c r="I244" s="28">
        <v>17.41</v>
      </c>
      <c r="J244" s="28">
        <v>6.7519999999999998</v>
      </c>
      <c r="K244" s="29" t="s">
        <v>1193</v>
      </c>
      <c r="L244" s="30" t="str">
        <f t="shared" si="80"/>
        <v>Yes</v>
      </c>
    </row>
    <row r="245" spans="1:12">
      <c r="A245" s="5" t="s">
        <v>548</v>
      </c>
      <c r="B245" s="25" t="s">
        <v>49</v>
      </c>
      <c r="C245" s="26">
        <v>63</v>
      </c>
      <c r="D245" s="27" t="str">
        <f t="shared" si="75"/>
        <v>N/A</v>
      </c>
      <c r="E245" s="26">
        <v>67</v>
      </c>
      <c r="F245" s="27" t="str">
        <f t="shared" si="76"/>
        <v>N/A</v>
      </c>
      <c r="G245" s="26">
        <v>67</v>
      </c>
      <c r="H245" s="27" t="str">
        <f t="shared" si="77"/>
        <v>N/A</v>
      </c>
      <c r="I245" s="28">
        <v>6.3490000000000002</v>
      </c>
      <c r="J245" s="28">
        <v>0</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17.444168734000002</v>
      </c>
      <c r="D270" s="27" t="str">
        <f>IF($B270="N/A","N/A",IF(C270&lt;15,"Yes","No"))</f>
        <v>No</v>
      </c>
      <c r="E270" s="32">
        <v>3.2090673221000001</v>
      </c>
      <c r="F270" s="27" t="str">
        <f>IF($B270="N/A","N/A",IF(E270&lt;15,"Yes","No"))</f>
        <v>Yes</v>
      </c>
      <c r="G270" s="32">
        <v>2.3106209793999999</v>
      </c>
      <c r="H270" s="27" t="str">
        <f>IF($B270="N/A","N/A",IF(G270&lt;15,"Yes","No"))</f>
        <v>Yes</v>
      </c>
      <c r="I270" s="28">
        <v>-81.599999999999994</v>
      </c>
      <c r="J270" s="28">
        <v>-28</v>
      </c>
      <c r="K270" s="29" t="s">
        <v>1193</v>
      </c>
      <c r="L270" s="30" t="str">
        <f>IF(J270="Div by 0", "N/A", IF(K270="N/A","N/A", IF(J270&gt;VALUE(MID(K270,1,2)), "No", IF(J270&lt;-1*VALUE(MID(K270,1,2)), "No", "Yes"))))</f>
        <v>Yes</v>
      </c>
    </row>
    <row r="271" spans="1:12" ht="12.75" customHeight="1">
      <c r="A271" s="45" t="s">
        <v>769</v>
      </c>
      <c r="B271" s="25" t="s">
        <v>138</v>
      </c>
      <c r="C271" s="32">
        <v>45.231562773999997</v>
      </c>
      <c r="D271" s="27" t="str">
        <f>IF($B271="N/A","N/A",IF(C271&lt;10,"Yes","No"))</f>
        <v>No</v>
      </c>
      <c r="E271" s="32">
        <v>39.218796896000001</v>
      </c>
      <c r="F271" s="27" t="str">
        <f>IF($B271="N/A","N/A",IF(E271&lt;10,"Yes","No"))</f>
        <v>No</v>
      </c>
      <c r="G271" s="32">
        <v>44.930432207999999</v>
      </c>
      <c r="H271" s="27" t="str">
        <f>IF($B271="N/A","N/A",IF(G271&lt;10,"Yes","No"))</f>
        <v>No</v>
      </c>
      <c r="I271" s="28">
        <v>-13.3</v>
      </c>
      <c r="J271" s="28">
        <v>14.56</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7.5105830900000004E-2</v>
      </c>
      <c r="F272" s="27" t="str">
        <f t="shared" si="76"/>
        <v>N/A</v>
      </c>
      <c r="G272" s="32">
        <v>1.9692792399999999E-2</v>
      </c>
      <c r="H272" s="27" t="str">
        <f>IF($B272="N/A","N/A",IF(G272&gt;10,"No",IF(G272&lt;-10,"No","Yes")))</f>
        <v>N/A</v>
      </c>
      <c r="I272" s="28" t="s">
        <v>1207</v>
      </c>
      <c r="J272" s="28">
        <v>-73.8</v>
      </c>
      <c r="K272" s="29" t="s">
        <v>1193</v>
      </c>
      <c r="L272" s="30" t="str">
        <f>IF(J272="Div by 0", "N/A", IF(K272="N/A","N/A", IF(J272&gt;VALUE(MID(K272,1,2)), "No", IF(J272&lt;-1*VALUE(MID(K272,1,2)), "No", "Yes"))))</f>
        <v>No</v>
      </c>
    </row>
    <row r="273" spans="1:12" ht="25.5">
      <c r="A273" s="91" t="s">
        <v>820</v>
      </c>
      <c r="B273" s="25" t="s">
        <v>155</v>
      </c>
      <c r="C273" s="30">
        <v>17.444168734000002</v>
      </c>
      <c r="D273" s="27" t="str">
        <f>IF($B273="N/A","N/A",IF(C273&lt;15,"Yes","No"))</f>
        <v>No</v>
      </c>
      <c r="E273" s="30">
        <v>3.1954117165000002</v>
      </c>
      <c r="F273" s="27" t="str">
        <f>IF($B273="N/A","N/A",IF(E273&lt;15,"Yes","No"))</f>
        <v>Yes</v>
      </c>
      <c r="G273" s="30">
        <v>2.3106209793999999</v>
      </c>
      <c r="H273" s="27" t="str">
        <f>IF($B273="N/A","N/A",IF(G273&lt;15,"Yes","No"))</f>
        <v>Yes</v>
      </c>
      <c r="I273" s="28">
        <v>-81.7</v>
      </c>
      <c r="J273" s="28">
        <v>-27.7</v>
      </c>
      <c r="K273" s="29" t="s">
        <v>1193</v>
      </c>
      <c r="L273" s="30" t="str">
        <f t="shared" ref="L273" si="84">IF(J273="Div by 0", "N/A", IF(K273="N/A","N/A", IF(J273&gt;VALUE(MID(K273,1,2)), "No", IF(J273&lt;-1*VALUE(MID(K273,1,2)), "No", "Yes"))))</f>
        <v>Yes</v>
      </c>
    </row>
    <row r="274" spans="1:12" ht="25.5">
      <c r="A274" s="91" t="s">
        <v>821</v>
      </c>
      <c r="B274" s="25" t="s">
        <v>49</v>
      </c>
      <c r="C274" s="26">
        <v>180</v>
      </c>
      <c r="D274" s="27" t="str">
        <f>IF($B274="N/A","N/A",IF(C274&gt;10,"No",IF(C274&lt;-10,"No","Yes")))</f>
        <v>N/A</v>
      </c>
      <c r="E274" s="26">
        <v>509</v>
      </c>
      <c r="F274" s="27" t="str">
        <f>IF($B274="N/A","N/A",IF(E274&gt;10,"No",IF(E274&lt;-10,"No","Yes")))</f>
        <v>N/A</v>
      </c>
      <c r="G274" s="26">
        <v>380</v>
      </c>
      <c r="H274" s="27" t="str">
        <f>IF($B274="N/A","N/A",IF(G274&gt;10,"No",IF(G274&lt;-10,"No","Yes")))</f>
        <v>N/A</v>
      </c>
      <c r="I274" s="28">
        <v>182.8</v>
      </c>
      <c r="J274" s="28">
        <v>-25.3</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23323</v>
      </c>
      <c r="F275" s="27" t="str">
        <f t="shared" ref="F275" si="86">IF($B275="N/A","N/A",IF(E275&gt;10,"No",IF(E275&lt;-10,"No","Yes")))</f>
        <v>N/A</v>
      </c>
      <c r="G275" s="26">
        <v>27024</v>
      </c>
      <c r="H275" s="27" t="str">
        <f>IF($B275="N/A","N/A",IF(G275&gt;10,"No",IF(G275&lt;-10,"No","Yes")))</f>
        <v>N/A</v>
      </c>
      <c r="I275" s="28" t="s">
        <v>49</v>
      </c>
      <c r="J275" s="28">
        <v>15.87</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40907</v>
      </c>
      <c r="D277" s="27" t="str">
        <f t="shared" ref="D277:D307" si="87">IF($B277="N/A","N/A",IF(C277&gt;10,"No",IF(C277&lt;-10,"No","Yes")))</f>
        <v>N/A</v>
      </c>
      <c r="E277" s="26">
        <v>74686</v>
      </c>
      <c r="F277" s="27" t="str">
        <f t="shared" ref="F277:F307" si="88">IF($B277="N/A","N/A",IF(E277&gt;10,"No",IF(E277&lt;-10,"No","Yes")))</f>
        <v>N/A</v>
      </c>
      <c r="G277" s="26">
        <v>93484</v>
      </c>
      <c r="H277" s="27" t="str">
        <f t="shared" ref="H277:H307" si="89">IF($B277="N/A","N/A",IF(G277&gt;10,"No",IF(G277&lt;-10,"No","Yes")))</f>
        <v>N/A</v>
      </c>
      <c r="I277" s="28">
        <v>82.58</v>
      </c>
      <c r="J277" s="28">
        <v>25.17</v>
      </c>
      <c r="K277" s="29" t="s">
        <v>1193</v>
      </c>
      <c r="L277" s="30" t="str">
        <f t="shared" ref="L277:L307" si="90">IF(J277="Div by 0", "N/A", IF(K277="N/A","N/A", IF(J277&gt;VALUE(MID(K277,1,2)), "No", IF(J277&lt;-1*VALUE(MID(K277,1,2)), "No", "Yes"))))</f>
        <v>Yes</v>
      </c>
    </row>
    <row r="278" spans="1:12">
      <c r="A278" s="5" t="s">
        <v>549</v>
      </c>
      <c r="B278" s="25" t="s">
        <v>49</v>
      </c>
      <c r="C278" s="32">
        <v>0</v>
      </c>
      <c r="D278" s="27" t="str">
        <f t="shared" si="87"/>
        <v>N/A</v>
      </c>
      <c r="E278" s="32">
        <v>9.1431080000000005E-4</v>
      </c>
      <c r="F278" s="27" t="str">
        <f t="shared" si="88"/>
        <v>N/A</v>
      </c>
      <c r="G278" s="32">
        <v>1.7944784000000001E-3</v>
      </c>
      <c r="H278" s="27" t="str">
        <f t="shared" si="89"/>
        <v>N/A</v>
      </c>
      <c r="I278" s="28" t="s">
        <v>1207</v>
      </c>
      <c r="J278" s="28">
        <v>96.27</v>
      </c>
      <c r="K278" s="29" t="s">
        <v>1193</v>
      </c>
      <c r="L278" s="30" t="str">
        <f t="shared" si="90"/>
        <v>No</v>
      </c>
    </row>
    <row r="279" spans="1:12">
      <c r="A279" s="5" t="s">
        <v>550</v>
      </c>
      <c r="B279" s="25" t="s">
        <v>49</v>
      </c>
      <c r="C279" s="32">
        <v>4.2673467600000001E-2</v>
      </c>
      <c r="D279" s="27" t="str">
        <f t="shared" si="87"/>
        <v>N/A</v>
      </c>
      <c r="E279" s="32">
        <v>0.1056033636</v>
      </c>
      <c r="F279" s="27" t="str">
        <f t="shared" si="88"/>
        <v>N/A</v>
      </c>
      <c r="G279" s="32">
        <v>0.16806258369999999</v>
      </c>
      <c r="H279" s="27" t="str">
        <f t="shared" si="89"/>
        <v>N/A</v>
      </c>
      <c r="I279" s="28">
        <v>147.5</v>
      </c>
      <c r="J279" s="28">
        <v>59.15</v>
      </c>
      <c r="K279" s="29" t="s">
        <v>1193</v>
      </c>
      <c r="L279" s="30" t="str">
        <f t="shared" si="90"/>
        <v>No</v>
      </c>
    </row>
    <row r="280" spans="1:12">
      <c r="A280" s="5" t="s">
        <v>551</v>
      </c>
      <c r="B280" s="25" t="s">
        <v>49</v>
      </c>
      <c r="C280" s="32">
        <v>4.0951598000000004E-3</v>
      </c>
      <c r="D280" s="27" t="str">
        <f t="shared" si="87"/>
        <v>N/A</v>
      </c>
      <c r="E280" s="32">
        <v>8.8533106000000007E-3</v>
      </c>
      <c r="F280" s="27" t="str">
        <f t="shared" si="88"/>
        <v>N/A</v>
      </c>
      <c r="G280" s="32">
        <v>1.16948765E-2</v>
      </c>
      <c r="H280" s="27" t="str">
        <f t="shared" si="89"/>
        <v>N/A</v>
      </c>
      <c r="I280" s="28">
        <v>116.2</v>
      </c>
      <c r="J280" s="28">
        <v>32.1</v>
      </c>
      <c r="K280" s="29" t="s">
        <v>1193</v>
      </c>
      <c r="L280" s="30" t="str">
        <f t="shared" si="90"/>
        <v>No</v>
      </c>
    </row>
    <row r="281" spans="1:12">
      <c r="A281" s="5" t="s">
        <v>552</v>
      </c>
      <c r="B281" s="25" t="s">
        <v>49</v>
      </c>
      <c r="C281" s="32">
        <v>24.938561419999999</v>
      </c>
      <c r="D281" s="27" t="str">
        <f t="shared" si="87"/>
        <v>N/A</v>
      </c>
      <c r="E281" s="32">
        <v>39.111055043999997</v>
      </c>
      <c r="F281" s="27" t="str">
        <f t="shared" si="88"/>
        <v>N/A</v>
      </c>
      <c r="G281" s="32">
        <v>43.507459197000003</v>
      </c>
      <c r="H281" s="27" t="str">
        <f t="shared" si="89"/>
        <v>N/A</v>
      </c>
      <c r="I281" s="28">
        <v>56.83</v>
      </c>
      <c r="J281" s="28">
        <v>11.24</v>
      </c>
      <c r="K281" s="29" t="s">
        <v>1193</v>
      </c>
      <c r="L281" s="30" t="str">
        <f t="shared" si="90"/>
        <v>Yes</v>
      </c>
    </row>
    <row r="282" spans="1:12">
      <c r="A282" s="5" t="s">
        <v>553</v>
      </c>
      <c r="B282" s="25" t="s">
        <v>49</v>
      </c>
      <c r="C282" s="32">
        <v>0</v>
      </c>
      <c r="D282" s="27" t="str">
        <f t="shared" si="87"/>
        <v>N/A</v>
      </c>
      <c r="E282" s="32">
        <v>0</v>
      </c>
      <c r="F282" s="27" t="str">
        <f t="shared" si="88"/>
        <v>N/A</v>
      </c>
      <c r="G282" s="32">
        <v>0</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40907</v>
      </c>
      <c r="D307" s="27" t="str">
        <f t="shared" si="87"/>
        <v>N/A</v>
      </c>
      <c r="E307" s="26">
        <v>74686</v>
      </c>
      <c r="F307" s="27" t="str">
        <f t="shared" si="88"/>
        <v>N/A</v>
      </c>
      <c r="G307" s="26">
        <v>93484</v>
      </c>
      <c r="H307" s="27" t="str">
        <f t="shared" si="89"/>
        <v>N/A</v>
      </c>
      <c r="I307" s="28">
        <v>82.58</v>
      </c>
      <c r="J307" s="28">
        <v>25.17</v>
      </c>
      <c r="K307" s="29" t="s">
        <v>1193</v>
      </c>
      <c r="L307" s="30" t="str">
        <f t="shared" si="90"/>
        <v>Yes</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1074424</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941139.58333000005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638</v>
      </c>
      <c r="D316" s="33" t="str">
        <f>IF($B316="N/A","N/A",IF(C316&gt;10,"No",IF(C316&lt;-10,"No","Yes")))</f>
        <v>N/A</v>
      </c>
      <c r="E316" s="34">
        <v>184</v>
      </c>
      <c r="F316" s="33" t="str">
        <f>IF($B316="N/A","N/A",IF(E316&gt;10,"No",IF(E316&lt;-10,"No","Yes")))</f>
        <v>N/A</v>
      </c>
      <c r="G316" s="34">
        <v>230</v>
      </c>
      <c r="H316" s="33" t="str">
        <f>IF($B316="N/A","N/A",IF(G316&gt;10,"No",IF(G316&lt;-10,"No","Yes")))</f>
        <v>N/A</v>
      </c>
      <c r="I316" s="28">
        <v>-71.2</v>
      </c>
      <c r="J316" s="28">
        <v>25</v>
      </c>
      <c r="K316" s="34" t="s">
        <v>49</v>
      </c>
      <c r="L316" s="30" t="str">
        <f>IF(J316="Div by 0", "N/A", IF(K316="N/A","N/A", IF(J316&gt;VALUE(MID(K316,1,2)), "No", IF(J316&lt;-1*VALUE(MID(K316,1,2)), "No", "Yes"))))</f>
        <v>N/A</v>
      </c>
    </row>
    <row r="317" spans="1:12">
      <c r="A317" s="45" t="s">
        <v>1102</v>
      </c>
      <c r="B317" s="34" t="s">
        <v>49</v>
      </c>
      <c r="C317" s="34">
        <v>644</v>
      </c>
      <c r="D317" s="33" t="str">
        <f>IF($B317="N/A","N/A",IF(C317&gt;10,"No",IF(C317&lt;-10,"No","Yes")))</f>
        <v>N/A</v>
      </c>
      <c r="E317" s="34">
        <v>185</v>
      </c>
      <c r="F317" s="33" t="str">
        <f>IF($B317="N/A","N/A",IF(E317&gt;10,"No",IF(E317&lt;-10,"No","Yes")))</f>
        <v>N/A</v>
      </c>
      <c r="G317" s="34">
        <v>232</v>
      </c>
      <c r="H317" s="33" t="str">
        <f>IF($B317="N/A","N/A",IF(G317&gt;10,"No",IF(G317&lt;-10,"No","Yes")))</f>
        <v>N/A</v>
      </c>
      <c r="I317" s="28">
        <v>-71.3</v>
      </c>
      <c r="J317" s="28">
        <v>25.41</v>
      </c>
      <c r="K317" s="34" t="s">
        <v>49</v>
      </c>
      <c r="L317" s="30" t="str">
        <f>IF(J317="Div by 0", "N/A", IF(K317="N/A","N/A", IF(J317&gt;VALUE(MID(K317,1,2)), "No", IF(J317&lt;-1*VALUE(MID(K317,1,2)), "No", "Yes"))))</f>
        <v>N/A</v>
      </c>
    </row>
    <row r="318" spans="1:12" ht="12.75" customHeight="1">
      <c r="A318" s="45" t="s">
        <v>1103</v>
      </c>
      <c r="B318" s="34" t="s">
        <v>49</v>
      </c>
      <c r="C318" s="34">
        <v>58.666666667000001</v>
      </c>
      <c r="D318" s="33" t="str">
        <f>IF($B318="N/A","N/A",IF(C318&gt;10,"No",IF(C318&lt;-10,"No","Yes")))</f>
        <v>N/A</v>
      </c>
      <c r="E318" s="34" t="s">
        <v>1207</v>
      </c>
      <c r="F318" s="33" t="str">
        <f>IF($B318="N/A","N/A",IF(E318&gt;10,"No",IF(E318&lt;-10,"No","Yes")))</f>
        <v>N/A</v>
      </c>
      <c r="G318" s="34">
        <v>23.083333332999999</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66692</v>
      </c>
      <c r="D320" s="33" t="str">
        <f>IF($B320="N/A","N/A",IF(C320&gt;10,"No",IF(C320&lt;-10,"No","Yes")))</f>
        <v>N/A</v>
      </c>
      <c r="E320" s="34">
        <v>69706</v>
      </c>
      <c r="F320" s="33" t="str">
        <f>IF($B320="N/A","N/A",IF(E320&gt;10,"No",IF(E320&lt;-10,"No","Yes")))</f>
        <v>N/A</v>
      </c>
      <c r="G320" s="34">
        <v>73624</v>
      </c>
      <c r="H320" s="33" t="str">
        <f>IF($B320="N/A","N/A",IF(G320&gt;10,"No",IF(G320&lt;-10,"No","Yes")))</f>
        <v>N/A</v>
      </c>
      <c r="I320" s="28">
        <v>4.5190000000000001</v>
      </c>
      <c r="J320" s="28">
        <v>5.6210000000000004</v>
      </c>
      <c r="K320" s="34" t="s">
        <v>49</v>
      </c>
      <c r="L320" s="30" t="str">
        <f>IF(J320="Div by 0", "N/A", IF(K320="N/A","N/A", IF(J320&gt;VALUE(MID(K320,1,2)), "No", IF(J320&lt;-1*VALUE(MID(K320,1,2)), "No", "Yes"))))</f>
        <v>N/A</v>
      </c>
    </row>
    <row r="321" spans="1:12">
      <c r="A321" s="45" t="s">
        <v>1105</v>
      </c>
      <c r="B321" s="34" t="s">
        <v>49</v>
      </c>
      <c r="C321" s="34">
        <v>72901</v>
      </c>
      <c r="D321" s="33" t="str">
        <f>IF($B321="N/A","N/A",IF(C321&gt;10,"No",IF(C321&lt;-10,"No","Yes")))</f>
        <v>N/A</v>
      </c>
      <c r="E321" s="34">
        <v>75944</v>
      </c>
      <c r="F321" s="33" t="str">
        <f>IF($B321="N/A","N/A",IF(E321&gt;10,"No",IF(E321&lt;-10,"No","Yes")))</f>
        <v>N/A</v>
      </c>
      <c r="G321" s="34">
        <v>79757</v>
      </c>
      <c r="H321" s="33" t="str">
        <f>IF($B321="N/A","N/A",IF(G321&gt;10,"No",IF(G321&lt;-10,"No","Yes")))</f>
        <v>N/A</v>
      </c>
      <c r="I321" s="28">
        <v>4.1740000000000004</v>
      </c>
      <c r="J321" s="28">
        <v>5.0209999999999999</v>
      </c>
      <c r="K321" s="34" t="s">
        <v>49</v>
      </c>
      <c r="L321" s="30" t="str">
        <f>IF(J321="Div by 0", "N/A", IF(K321="N/A","N/A", IF(J321&gt;VALUE(MID(K321,1,2)), "No", IF(J321&lt;-1*VALUE(MID(K321,1,2)), "No", "Yes"))))</f>
        <v>N/A</v>
      </c>
    </row>
    <row r="322" spans="1:12" ht="12.75" customHeight="1">
      <c r="A322" s="45" t="s">
        <v>1106</v>
      </c>
      <c r="B322" s="34" t="s">
        <v>49</v>
      </c>
      <c r="C322" s="34">
        <v>61953.583333000002</v>
      </c>
      <c r="D322" s="33" t="str">
        <f>IF($B322="N/A","N/A",IF(C322&gt;10,"No",IF(C322&lt;-10,"No","Yes")))</f>
        <v>N/A</v>
      </c>
      <c r="E322" s="34">
        <v>67167.666666999998</v>
      </c>
      <c r="F322" s="33" t="str">
        <f>IF($B322="N/A","N/A",IF(E322&gt;10,"No",IF(E322&lt;-10,"No","Yes")))</f>
        <v>N/A</v>
      </c>
      <c r="G322" s="34">
        <v>71146.75</v>
      </c>
      <c r="H322" s="33" t="str">
        <f>IF($B322="N/A","N/A",IF(G322&gt;10,"No",IF(G322&lt;-10,"No","Yes")))</f>
        <v>N/A</v>
      </c>
      <c r="I322" s="28">
        <v>8.4160000000000004</v>
      </c>
      <c r="J322" s="28">
        <v>5.9240000000000004</v>
      </c>
      <c r="K322" s="34" t="s">
        <v>49</v>
      </c>
      <c r="L322" s="30" t="str">
        <f>IF(J322="Div by 0", "N/A", IF(K322="N/A","N/A", IF(J322&gt;VALUE(MID(K322,1,2)), "No", IF(J322&lt;-1*VALUE(MID(K322,1,2)), "No", "Yes"))))</f>
        <v>N/A</v>
      </c>
    </row>
    <row r="323" spans="1:12">
      <c r="A323" s="45" t="s">
        <v>1107</v>
      </c>
      <c r="B323" s="25" t="s">
        <v>157</v>
      </c>
      <c r="C323" s="32">
        <v>37.858334941999999</v>
      </c>
      <c r="D323" s="27" t="str">
        <f>IF($B323="N/A","N/A",IF(C323&lt;=40,"Yes","No"))</f>
        <v>Yes</v>
      </c>
      <c r="E323" s="32">
        <v>38.809427040000003</v>
      </c>
      <c r="F323" s="27" t="str">
        <f>IF($B323="N/A","N/A",IF(E323&lt;=40,"Yes","No"))</f>
        <v>Yes</v>
      </c>
      <c r="G323" s="32">
        <v>39.707040309</v>
      </c>
      <c r="H323" s="27" t="str">
        <f>IF($B323="N/A","N/A",IF(G323&lt;=40,"Yes","No"))</f>
        <v>Yes</v>
      </c>
      <c r="I323" s="28">
        <v>2.512</v>
      </c>
      <c r="J323" s="28">
        <v>2.3130000000000002</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61884</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29391.916667000001</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13901</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4508.5833333</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21463</v>
      </c>
      <c r="D331" s="33" t="str">
        <f>IF($B331="N/A","N/A",IF(C331&gt;10,"No",IF(C331&lt;-10,"No","Yes")))</f>
        <v>N/A</v>
      </c>
      <c r="E331" s="34">
        <v>46486</v>
      </c>
      <c r="F331" s="33" t="str">
        <f>IF($B331="N/A","N/A",IF(E331&gt;10,"No",IF(E331&lt;-10,"No","Yes")))</f>
        <v>N/A</v>
      </c>
      <c r="G331" s="34">
        <v>61297</v>
      </c>
      <c r="H331" s="33" t="str">
        <f>IF($B331="N/A","N/A",IF(G331&gt;10,"No",IF(G331&lt;-10,"No","Yes")))</f>
        <v>N/A</v>
      </c>
      <c r="I331" s="28">
        <v>116.6</v>
      </c>
      <c r="J331" s="28">
        <v>31.86</v>
      </c>
      <c r="K331" s="34" t="s">
        <v>49</v>
      </c>
      <c r="L331" s="30" t="str">
        <f>IF(J331="Div by 0", "N/A", IF(K331="N/A","N/A", IF(J331&gt;VALUE(MID(K331,1,2)), "No", IF(J331&lt;-1*VALUE(MID(K331,1,2)), "No", "Yes"))))</f>
        <v>N/A</v>
      </c>
    </row>
    <row r="332" spans="1:12">
      <c r="A332" s="45" t="s">
        <v>1116</v>
      </c>
      <c r="B332" s="34" t="s">
        <v>49</v>
      </c>
      <c r="C332" s="34">
        <v>40907</v>
      </c>
      <c r="D332" s="33" t="str">
        <f>IF($B332="N/A","N/A",IF(C332&gt;10,"No",IF(C332&lt;-10,"No","Yes")))</f>
        <v>N/A</v>
      </c>
      <c r="E332" s="34">
        <v>74685</v>
      </c>
      <c r="F332" s="33" t="str">
        <f>IF($B332="N/A","N/A",IF(E332&gt;10,"No",IF(E332&lt;-10,"No","Yes")))</f>
        <v>N/A</v>
      </c>
      <c r="G332" s="34">
        <v>93482</v>
      </c>
      <c r="H332" s="33" t="str">
        <f>IF($B332="N/A","N/A",IF(G332&gt;10,"No",IF(G332&lt;-10,"No","Yes")))</f>
        <v>N/A</v>
      </c>
      <c r="I332" s="28">
        <v>82.57</v>
      </c>
      <c r="J332" s="28">
        <v>25.17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1.338957E-3</v>
      </c>
      <c r="F333" s="33" t="str">
        <f>IF($B333="N/A","N/A",IF(E333&gt;10,"No",IF(E333&lt;-10,"No","Yes")))</f>
        <v>N/A</v>
      </c>
      <c r="G333" s="35">
        <v>9.6275218999999999E-3</v>
      </c>
      <c r="H333" s="33" t="str">
        <f>IF($B333="N/A","N/A",IF(G333&gt;10,"No",IF(G333&lt;-10,"No","Yes")))</f>
        <v>N/A</v>
      </c>
      <c r="I333" s="28" t="s">
        <v>1207</v>
      </c>
      <c r="J333" s="28">
        <v>619</v>
      </c>
      <c r="K333" s="25" t="s">
        <v>49</v>
      </c>
      <c r="L333" s="30" t="str">
        <f>IF(J333="Div by 0", "N/A", IF(K333="N/A","N/A", IF(J333&gt;VALUE(MID(K333,1,2)), "No", IF(J333&lt;-1*VALUE(MID(K333,1,2)), "No", "Yes"))))</f>
        <v>N/A</v>
      </c>
    </row>
    <row r="334" spans="1:12" ht="12.75" customHeight="1">
      <c r="A334" s="45" t="s">
        <v>1118</v>
      </c>
      <c r="B334" s="34" t="s">
        <v>49</v>
      </c>
      <c r="C334" s="34">
        <v>21220.5</v>
      </c>
      <c r="D334" s="33" t="str">
        <f>IF($B334="N/A","N/A",IF(C334&gt;10,"No",IF(C334&lt;-10,"No","Yes")))</f>
        <v>N/A</v>
      </c>
      <c r="E334" s="34">
        <v>47650.083333000002</v>
      </c>
      <c r="F334" s="33" t="str">
        <f>IF($B334="N/A","N/A",IF(E334&gt;10,"No",IF(E334&lt;-10,"No","Yes")))</f>
        <v>N/A</v>
      </c>
      <c r="G334" s="34">
        <v>60425.166666999998</v>
      </c>
      <c r="H334" s="33" t="str">
        <f>IF($B334="N/A","N/A",IF(G334&gt;10,"No",IF(G334&lt;-10,"No","Yes")))</f>
        <v>N/A</v>
      </c>
      <c r="I334" s="28">
        <v>124.5</v>
      </c>
      <c r="J334" s="28">
        <v>26.81</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11</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1.75</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136669</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980918</v>
      </c>
      <c r="D359" s="27" t="str">
        <f>IF($B359="N/A","N/A",IF(C359&gt;10,"No",IF(C359&lt;-10,"No","Yes")))</f>
        <v>N/A</v>
      </c>
      <c r="E359" s="26">
        <v>1048669</v>
      </c>
      <c r="F359" s="27" t="str">
        <f>IF($B359="N/A","N/A",IF(E359&gt;10,"No",IF(E359&lt;-10,"No","Yes")))</f>
        <v>N/A</v>
      </c>
      <c r="G359" s="26">
        <v>1102956</v>
      </c>
      <c r="H359" s="27" t="str">
        <f>IF($B359="N/A","N/A",IF(G359&gt;10,"No",IF(G359&lt;-10,"No","Yes")))</f>
        <v>N/A</v>
      </c>
      <c r="I359" s="28">
        <v>6.907</v>
      </c>
      <c r="J359" s="28">
        <v>5.1769999999999996</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97566</v>
      </c>
      <c r="F360" s="33" t="str">
        <f t="shared" ref="F360:F363" si="112">IF($B360="N/A","N/A",IF(E360&gt;10,"No",IF(E360&lt;-10,"No","Yes")))</f>
        <v>N/A</v>
      </c>
      <c r="G360" s="26">
        <v>99388</v>
      </c>
      <c r="H360" s="33" t="str">
        <f t="shared" ref="H360:H363" si="113">IF($B360="N/A","N/A",IF(G360&gt;10,"No",IF(G360&lt;-10,"No","Yes")))</f>
        <v>N/A</v>
      </c>
      <c r="I360" s="28" t="s">
        <v>49</v>
      </c>
      <c r="J360" s="28">
        <v>1.867</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187224</v>
      </c>
      <c r="F361" s="33" t="str">
        <f t="shared" si="112"/>
        <v>N/A</v>
      </c>
      <c r="G361" s="26">
        <v>195769</v>
      </c>
      <c r="H361" s="33" t="str">
        <f t="shared" si="113"/>
        <v>N/A</v>
      </c>
      <c r="I361" s="28" t="s">
        <v>49</v>
      </c>
      <c r="J361" s="28">
        <v>4.5640000000000001</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622027</v>
      </c>
      <c r="F362" s="33" t="str">
        <f t="shared" si="112"/>
        <v>N/A</v>
      </c>
      <c r="G362" s="26">
        <v>647518</v>
      </c>
      <c r="H362" s="33" t="str">
        <f t="shared" si="113"/>
        <v>N/A</v>
      </c>
      <c r="I362" s="28" t="s">
        <v>49</v>
      </c>
      <c r="J362" s="28">
        <v>4.0979999999999999</v>
      </c>
      <c r="K362" s="29" t="s">
        <v>108</v>
      </c>
      <c r="L362" s="30" t="str">
        <f t="shared" si="114"/>
        <v>Yes</v>
      </c>
    </row>
    <row r="363" spans="1:12">
      <c r="A363" s="48" t="s">
        <v>906</v>
      </c>
      <c r="B363" s="25" t="s">
        <v>49</v>
      </c>
      <c r="C363" s="26" t="s">
        <v>49</v>
      </c>
      <c r="D363" s="33" t="str">
        <f t="shared" si="111"/>
        <v>N/A</v>
      </c>
      <c r="E363" s="26">
        <v>141852</v>
      </c>
      <c r="F363" s="33" t="str">
        <f t="shared" si="112"/>
        <v>N/A</v>
      </c>
      <c r="G363" s="26">
        <v>160281</v>
      </c>
      <c r="H363" s="33" t="str">
        <f t="shared" si="113"/>
        <v>N/A</v>
      </c>
      <c r="I363" s="28" t="s">
        <v>49</v>
      </c>
      <c r="J363" s="28">
        <v>12.99</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663138</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35035</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282154</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83228</v>
      </c>
      <c r="H367" s="30" t="str">
        <f t="shared" ref="H367" si="120">IF($B367="N/A","N/A",IF(G367&lt;0,"No","Yes"))</f>
        <v>N/A</v>
      </c>
      <c r="I367" s="28" t="s">
        <v>49</v>
      </c>
      <c r="J367" s="28" t="s">
        <v>49</v>
      </c>
      <c r="K367" s="34" t="s">
        <v>107</v>
      </c>
      <c r="L367" s="30" t="str">
        <f t="shared" si="118"/>
        <v>N/A</v>
      </c>
    </row>
    <row r="368" spans="1:12">
      <c r="A368" s="144" t="s">
        <v>466</v>
      </c>
      <c r="B368" s="25" t="s">
        <v>24</v>
      </c>
      <c r="C368" s="32">
        <v>88.186780139000007</v>
      </c>
      <c r="D368" s="27" t="str">
        <f>IF($B368="N/A","N/A",IF(C368&gt;80,"Yes","No"))</f>
        <v>Yes</v>
      </c>
      <c r="E368" s="32">
        <v>85.767005604000005</v>
      </c>
      <c r="F368" s="27" t="str">
        <f>IF($B368="N/A","N/A",IF(E368&gt;80,"Yes","No"))</f>
        <v>Yes</v>
      </c>
      <c r="G368" s="32">
        <v>84.891147063000005</v>
      </c>
      <c r="H368" s="27" t="str">
        <f>IF($B368="N/A","N/A",IF(G368&gt;80,"Yes","No"))</f>
        <v>Yes</v>
      </c>
      <c r="I368" s="28">
        <v>-2.74</v>
      </c>
      <c r="J368" s="28">
        <v>-1.02</v>
      </c>
      <c r="K368" s="29" t="s">
        <v>108</v>
      </c>
      <c r="L368" s="30" t="str">
        <f t="shared" si="110"/>
        <v>Yes</v>
      </c>
    </row>
    <row r="369" spans="1:12">
      <c r="A369" s="144" t="s">
        <v>1141</v>
      </c>
      <c r="B369" s="25" t="s">
        <v>0</v>
      </c>
      <c r="C369" s="32">
        <v>1.8350158E-3</v>
      </c>
      <c r="D369" s="27" t="str">
        <f>IF($B369="N/A","N/A",IF(C369&gt;=5,"No",IF(C369&lt;0,"No","Yes")))</f>
        <v>Yes</v>
      </c>
      <c r="E369" s="32">
        <v>2.0978974000000002E-3</v>
      </c>
      <c r="F369" s="27" t="str">
        <f>IF($B369="N/A","N/A",IF(E369&gt;=5,"No",IF(E369&lt;0,"No","Yes")))</f>
        <v>Yes</v>
      </c>
      <c r="G369" s="32">
        <v>1.8133089999999999E-3</v>
      </c>
      <c r="H369" s="27" t="str">
        <f>IF($B369="N/A","N/A",IF(G369&gt;=5,"No",IF(G369&lt;0,"No","Yes")))</f>
        <v>Yes</v>
      </c>
      <c r="I369" s="28">
        <v>14.33</v>
      </c>
      <c r="J369" s="28">
        <v>-13.6</v>
      </c>
      <c r="K369" s="29" t="s">
        <v>108</v>
      </c>
      <c r="L369" s="30" t="str">
        <f t="shared" si="110"/>
        <v>Yes</v>
      </c>
    </row>
    <row r="370" spans="1:12">
      <c r="A370" s="144" t="s">
        <v>1153</v>
      </c>
      <c r="B370" s="36" t="s">
        <v>0</v>
      </c>
      <c r="C370" s="32">
        <v>6.3401833792</v>
      </c>
      <c r="D370" s="27" t="str">
        <f>IF($B370="N/A","N/A",IF(C370&gt;=5,"No",IF(C370&lt;0,"No","Yes")))</f>
        <v>No</v>
      </c>
      <c r="E370" s="32">
        <v>6.4778304688999997</v>
      </c>
      <c r="F370" s="27" t="str">
        <f>IF($B370="N/A","N/A",IF(E370&gt;=5,"No",IF(E370&lt;0,"No","Yes")))</f>
        <v>No</v>
      </c>
      <c r="G370" s="32">
        <v>6.5493093106</v>
      </c>
      <c r="H370" s="27" t="str">
        <f>IF($B370="N/A","N/A",IF(G370&gt;=5,"No",IF(G370&lt;0,"No","Yes")))</f>
        <v>No</v>
      </c>
      <c r="I370" s="28">
        <v>2.1709999999999998</v>
      </c>
      <c r="J370" s="28">
        <v>1.103</v>
      </c>
      <c r="K370" s="29" t="s">
        <v>108</v>
      </c>
      <c r="L370" s="30" t="str">
        <f t="shared" si="110"/>
        <v>Yes</v>
      </c>
    </row>
    <row r="371" spans="1:12">
      <c r="A371" s="144" t="s">
        <v>1142</v>
      </c>
      <c r="B371" s="36" t="s">
        <v>0</v>
      </c>
      <c r="C371" s="32">
        <v>3.0739572523000001</v>
      </c>
      <c r="D371" s="27" t="str">
        <f>IF($B371="N/A","N/A",IF(C371&gt;=5,"No",IF(C371&lt;0,"No","Yes")))</f>
        <v>Yes</v>
      </c>
      <c r="E371" s="32">
        <v>2.8086078638999998</v>
      </c>
      <c r="F371" s="27" t="str">
        <f>IF($B371="N/A","N/A",IF(E371&gt;=5,"No",IF(E371&lt;0,"No","Yes")))</f>
        <v>Yes</v>
      </c>
      <c r="G371" s="32">
        <v>2.6971157508000001</v>
      </c>
      <c r="H371" s="27" t="str">
        <f>IF($B371="N/A","N/A",IF(G371&gt;=5,"No",IF(G371&lt;0,"No","Yes")))</f>
        <v>Yes</v>
      </c>
      <c r="I371" s="28">
        <v>-8.6300000000000008</v>
      </c>
      <c r="J371" s="28">
        <v>-3.97</v>
      </c>
      <c r="K371" s="29" t="s">
        <v>108</v>
      </c>
      <c r="L371" s="30" t="str">
        <f t="shared" si="110"/>
        <v>Yes</v>
      </c>
    </row>
    <row r="372" spans="1:12">
      <c r="A372" s="144" t="s">
        <v>1143</v>
      </c>
      <c r="B372" s="36" t="s">
        <v>7</v>
      </c>
      <c r="C372" s="32">
        <v>0.4516177703</v>
      </c>
      <c r="D372" s="27" t="str">
        <f>IF($B372="N/A","N/A",IF(C372&gt;0,"No",IF(C372&lt;0,"No","Yes")))</f>
        <v>No</v>
      </c>
      <c r="E372" s="32">
        <v>0.40861320400000001</v>
      </c>
      <c r="F372" s="27" t="str">
        <f>IF($B372="N/A","N/A",IF(E372&gt;0,"No",IF(E372&lt;0,"No","Yes")))</f>
        <v>No</v>
      </c>
      <c r="G372" s="32">
        <v>0.40808518199999999</v>
      </c>
      <c r="H372" s="27" t="str">
        <f>IF($B372="N/A","N/A",IF(G372&gt;0,"No",IF(G372&lt;0,"No","Yes")))</f>
        <v>No</v>
      </c>
      <c r="I372" s="28">
        <v>-9.52</v>
      </c>
      <c r="J372" s="28">
        <v>-0.129</v>
      </c>
      <c r="K372" s="29" t="s">
        <v>108</v>
      </c>
      <c r="L372" s="30" t="str">
        <f t="shared" si="110"/>
        <v>Yes</v>
      </c>
    </row>
    <row r="373" spans="1:12">
      <c r="A373" s="144" t="s">
        <v>1144</v>
      </c>
      <c r="B373" s="36" t="s">
        <v>0</v>
      </c>
      <c r="C373" s="32">
        <v>1.9456264437999999</v>
      </c>
      <c r="D373" s="27" t="str">
        <f>IF($B373="N/A","N/A",IF(C373&gt;=5,"No",IF(C373&lt;0,"No","Yes")))</f>
        <v>Yes</v>
      </c>
      <c r="E373" s="32">
        <v>4.5358449615999996</v>
      </c>
      <c r="F373" s="27" t="str">
        <f>IF($B373="N/A","N/A",IF(E373&gt;=5,"No",IF(E373&lt;0,"No","Yes")))</f>
        <v>Yes</v>
      </c>
      <c r="G373" s="32">
        <v>5.4525293847</v>
      </c>
      <c r="H373" s="27" t="str">
        <f>IF($B373="N/A","N/A",IF(G373&gt;=5,"No",IF(G373&lt;0,"No","Yes")))</f>
        <v>No</v>
      </c>
      <c r="I373" s="28">
        <v>133.1</v>
      </c>
      <c r="J373" s="28">
        <v>20.21</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5.2142992583999996</v>
      </c>
      <c r="D383" s="27" t="str">
        <f>IF($B383="N/A","N/A",IF(C383&gt;15,"No",IF(C383&lt;2,"No","Yes")))</f>
        <v>Yes</v>
      </c>
      <c r="E383" s="32">
        <v>5.2930905747999999</v>
      </c>
      <c r="F383" s="27" t="str">
        <f>IF($B383="N/A","N/A",IF(E383&gt;15,"No",IF(E383&lt;2,"No","Yes")))</f>
        <v>Yes</v>
      </c>
      <c r="G383" s="32">
        <v>6.5676237311000003</v>
      </c>
      <c r="H383" s="27" t="str">
        <f>IF($B383="N/A","N/A",IF(G383&gt;15,"No",IF(G383&lt;2,"No","Yes")))</f>
        <v>Yes</v>
      </c>
      <c r="I383" s="28">
        <v>1.5109999999999999</v>
      </c>
      <c r="J383" s="28">
        <v>24.08</v>
      </c>
      <c r="K383" s="29" t="s">
        <v>108</v>
      </c>
      <c r="L383" s="30" t="str">
        <f t="shared" si="110"/>
        <v>No</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104235</v>
      </c>
      <c r="D385" s="27" t="str">
        <f>IF($B385="N/A","N/A",IF(C385&gt;10,"No",IF(C385&lt;-10,"No","Yes")))</f>
        <v>N/A</v>
      </c>
      <c r="E385" s="26">
        <v>116935</v>
      </c>
      <c r="F385" s="27" t="str">
        <f>IF($B385="N/A","N/A",IF(E385&gt;10,"No",IF(E385&lt;-10,"No","Yes")))</f>
        <v>N/A</v>
      </c>
      <c r="G385" s="26">
        <v>119597</v>
      </c>
      <c r="H385" s="27" t="str">
        <f>IF($B385="N/A","N/A",IF(G385&gt;10,"No",IF(G385&lt;-10,"No","Yes")))</f>
        <v>N/A</v>
      </c>
      <c r="I385" s="28">
        <v>12.18</v>
      </c>
      <c r="J385" s="28">
        <v>2.2759999999999998</v>
      </c>
      <c r="K385" s="29" t="s">
        <v>108</v>
      </c>
      <c r="L385" s="30" t="str">
        <f t="shared" si="110"/>
        <v>Yes</v>
      </c>
    </row>
    <row r="386" spans="1:12">
      <c r="A386" s="48" t="s">
        <v>793</v>
      </c>
      <c r="B386" s="25" t="s">
        <v>49</v>
      </c>
      <c r="C386" s="26">
        <v>3673</v>
      </c>
      <c r="D386" s="27" t="str">
        <f>IF($B386="N/A","N/A",IF(C386&gt;10,"No",IF(C386&lt;-10,"No","Yes")))</f>
        <v>N/A</v>
      </c>
      <c r="E386" s="26">
        <v>4213</v>
      </c>
      <c r="F386" s="27" t="str">
        <f>IF($B386="N/A","N/A",IF(E386&gt;10,"No",IF(E386&lt;-10,"No","Yes")))</f>
        <v>N/A</v>
      </c>
      <c r="G386" s="26">
        <v>4646</v>
      </c>
      <c r="H386" s="27" t="str">
        <f>IF($B386="N/A","N/A",IF(G386&gt;10,"No",IF(G386&lt;-10,"No","Yes")))</f>
        <v>N/A</v>
      </c>
      <c r="I386" s="28">
        <v>14.7</v>
      </c>
      <c r="J386" s="28">
        <v>10.28</v>
      </c>
      <c r="K386" s="29" t="s">
        <v>108</v>
      </c>
      <c r="L386" s="30" t="str">
        <f t="shared" si="110"/>
        <v>Yes</v>
      </c>
    </row>
    <row r="387" spans="1:12">
      <c r="A387" s="48" t="s">
        <v>794</v>
      </c>
      <c r="B387" s="25" t="s">
        <v>49</v>
      </c>
      <c r="C387" s="26">
        <v>11</v>
      </c>
      <c r="D387" s="27" t="str">
        <f>IF($B387="N/A","N/A",IF(C387&gt;10,"No",IF(C387&lt;-10,"No","Yes")))</f>
        <v>N/A</v>
      </c>
      <c r="E387" s="26">
        <v>153</v>
      </c>
      <c r="F387" s="27" t="str">
        <f>IF($B387="N/A","N/A",IF(E387&gt;10,"No",IF(E387&lt;-10,"No","Yes")))</f>
        <v>N/A</v>
      </c>
      <c r="G387" s="26">
        <v>1054</v>
      </c>
      <c r="H387" s="27" t="str">
        <f>IF($B387="N/A","N/A",IF(G387&gt;10,"No",IF(G387&lt;-10,"No","Yes")))</f>
        <v>N/A</v>
      </c>
      <c r="I387" s="28">
        <v>15200</v>
      </c>
      <c r="J387" s="28">
        <v>588.9</v>
      </c>
      <c r="K387" s="29" t="s">
        <v>108</v>
      </c>
      <c r="L387" s="30" t="str">
        <f t="shared" si="110"/>
        <v>No</v>
      </c>
    </row>
    <row r="388" spans="1:12">
      <c r="A388" s="48" t="s">
        <v>795</v>
      </c>
      <c r="B388" s="25" t="s">
        <v>49</v>
      </c>
      <c r="C388" s="26">
        <v>27</v>
      </c>
      <c r="D388" s="27" t="str">
        <f>IF($B388="N/A","N/A",IF(C388&gt;10,"No",IF(C388&lt;-10,"No","Yes")))</f>
        <v>N/A</v>
      </c>
      <c r="E388" s="26">
        <v>20</v>
      </c>
      <c r="F388" s="27" t="str">
        <f>IF($B388="N/A","N/A",IF(E388&gt;10,"No",IF(E388&lt;-10,"No","Yes")))</f>
        <v>N/A</v>
      </c>
      <c r="G388" s="26">
        <v>52</v>
      </c>
      <c r="H388" s="27" t="str">
        <f>IF($B388="N/A","N/A",IF(G388&gt;10,"No",IF(G388&lt;-10,"No","Yes")))</f>
        <v>N/A</v>
      </c>
      <c r="I388" s="28">
        <v>-25.9</v>
      </c>
      <c r="J388" s="28">
        <v>160</v>
      </c>
      <c r="K388" s="29" t="s">
        <v>108</v>
      </c>
      <c r="L388" s="30" t="str">
        <f t="shared" si="110"/>
        <v>No</v>
      </c>
    </row>
    <row r="389" spans="1:12">
      <c r="A389" s="220" t="s">
        <v>153</v>
      </c>
      <c r="B389" s="218"/>
      <c r="C389" s="218"/>
      <c r="D389" s="218"/>
      <c r="E389" s="218"/>
      <c r="F389" s="218"/>
      <c r="G389" s="218"/>
      <c r="H389" s="218"/>
      <c r="I389" s="218"/>
      <c r="J389" s="218"/>
      <c r="K389" s="218"/>
      <c r="L389" s="218"/>
    </row>
    <row r="390" spans="1:12">
      <c r="A390" s="49" t="s">
        <v>288</v>
      </c>
      <c r="B390" s="36" t="s">
        <v>49</v>
      </c>
      <c r="C390" s="47">
        <v>4538312926</v>
      </c>
      <c r="D390" s="33" t="str">
        <f t="shared" ref="D390:D396" si="127">IF($B390="N/A","N/A",IF(C390&gt;10,"No",IF(C390&lt;-10,"No","Yes")))</f>
        <v>N/A</v>
      </c>
      <c r="E390" s="47">
        <v>5067093677</v>
      </c>
      <c r="F390" s="33" t="str">
        <f t="shared" ref="F390:F396" si="128">IF($B390="N/A","N/A",IF(E390&gt;10,"No",IF(E390&lt;-10,"No","Yes")))</f>
        <v>N/A</v>
      </c>
      <c r="G390" s="47">
        <v>5447774093</v>
      </c>
      <c r="H390" s="33" t="str">
        <f t="shared" ref="H390:H396" si="129">IF($B390="N/A","N/A",IF(G390&gt;10,"No",IF(G390&lt;-10,"No","Yes")))</f>
        <v>N/A</v>
      </c>
      <c r="I390" s="28">
        <v>11.65</v>
      </c>
      <c r="J390" s="28">
        <v>7.5129999999999999</v>
      </c>
      <c r="K390" s="36" t="s">
        <v>1193</v>
      </c>
      <c r="L390" s="30" t="str">
        <f t="shared" ref="L390:L397" si="130">IF(J390="Div by 0", "N/A", IF(K390="N/A","N/A", IF(J390&gt;VALUE(MID(K390,1,2)), "No", IF(J390&lt;-1*VALUE(MID(K390,1,2)), "No", "Yes"))))</f>
        <v>Yes</v>
      </c>
    </row>
    <row r="391" spans="1:12">
      <c r="A391" s="49" t="s">
        <v>335</v>
      </c>
      <c r="B391" s="36" t="s">
        <v>49</v>
      </c>
      <c r="C391" s="47">
        <v>3928.4589574000001</v>
      </c>
      <c r="D391" s="33" t="str">
        <f t="shared" si="127"/>
        <v>N/A</v>
      </c>
      <c r="E391" s="47">
        <v>4210.2455532000004</v>
      </c>
      <c r="F391" s="33" t="str">
        <f t="shared" si="128"/>
        <v>N/A</v>
      </c>
      <c r="G391" s="47">
        <v>4292.0259335999999</v>
      </c>
      <c r="H391" s="33" t="str">
        <f t="shared" si="129"/>
        <v>N/A</v>
      </c>
      <c r="I391" s="28">
        <v>7.173</v>
      </c>
      <c r="J391" s="28">
        <v>1.9419999999999999</v>
      </c>
      <c r="K391" s="36" t="s">
        <v>1193</v>
      </c>
      <c r="L391" s="30" t="str">
        <f t="shared" si="130"/>
        <v>Yes</v>
      </c>
    </row>
    <row r="392" spans="1:12">
      <c r="A392" s="49" t="s">
        <v>39</v>
      </c>
      <c r="B392" s="36" t="s">
        <v>49</v>
      </c>
      <c r="C392" s="47">
        <v>165</v>
      </c>
      <c r="D392" s="33" t="str">
        <f t="shared" si="127"/>
        <v>N/A</v>
      </c>
      <c r="E392" s="47">
        <v>200</v>
      </c>
      <c r="F392" s="33" t="str">
        <f t="shared" si="128"/>
        <v>N/A</v>
      </c>
      <c r="G392" s="47">
        <v>223</v>
      </c>
      <c r="H392" s="33" t="str">
        <f t="shared" si="129"/>
        <v>N/A</v>
      </c>
      <c r="I392" s="28">
        <v>21.21</v>
      </c>
      <c r="J392" s="28">
        <v>11.5</v>
      </c>
      <c r="K392" s="36" t="s">
        <v>1193</v>
      </c>
      <c r="L392" s="30" t="str">
        <f t="shared" si="130"/>
        <v>Yes</v>
      </c>
    </row>
    <row r="393" spans="1:12">
      <c r="A393" s="49" t="s">
        <v>40</v>
      </c>
      <c r="B393" s="36" t="s">
        <v>49</v>
      </c>
      <c r="C393" s="47">
        <v>665</v>
      </c>
      <c r="D393" s="33" t="str">
        <f t="shared" si="127"/>
        <v>N/A</v>
      </c>
      <c r="E393" s="47">
        <v>745</v>
      </c>
      <c r="F393" s="33" t="str">
        <f t="shared" si="128"/>
        <v>N/A</v>
      </c>
      <c r="G393" s="47">
        <v>833</v>
      </c>
      <c r="H393" s="33" t="str">
        <f t="shared" si="129"/>
        <v>N/A</v>
      </c>
      <c r="I393" s="28">
        <v>12.03</v>
      </c>
      <c r="J393" s="28">
        <v>11.81</v>
      </c>
      <c r="K393" s="36" t="s">
        <v>1193</v>
      </c>
      <c r="L393" s="30" t="str">
        <f t="shared" si="130"/>
        <v>Yes</v>
      </c>
    </row>
    <row r="394" spans="1:12">
      <c r="A394" s="49" t="s">
        <v>41</v>
      </c>
      <c r="B394" s="36" t="s">
        <v>49</v>
      </c>
      <c r="C394" s="47">
        <v>2099</v>
      </c>
      <c r="D394" s="33" t="str">
        <f t="shared" si="127"/>
        <v>N/A</v>
      </c>
      <c r="E394" s="47">
        <v>2283</v>
      </c>
      <c r="F394" s="33" t="str">
        <f t="shared" si="128"/>
        <v>N/A</v>
      </c>
      <c r="G394" s="47">
        <v>2460</v>
      </c>
      <c r="H394" s="33" t="str">
        <f t="shared" si="129"/>
        <v>N/A</v>
      </c>
      <c r="I394" s="28">
        <v>8.766</v>
      </c>
      <c r="J394" s="28">
        <v>7.7530000000000001</v>
      </c>
      <c r="K394" s="36" t="s">
        <v>1193</v>
      </c>
      <c r="L394" s="30" t="str">
        <f t="shared" si="130"/>
        <v>Yes</v>
      </c>
    </row>
    <row r="395" spans="1:12">
      <c r="A395" s="49" t="s">
        <v>29</v>
      </c>
      <c r="B395" s="36" t="s">
        <v>49</v>
      </c>
      <c r="C395" s="47">
        <v>18113.5</v>
      </c>
      <c r="D395" s="33" t="str">
        <f t="shared" si="127"/>
        <v>N/A</v>
      </c>
      <c r="E395" s="47">
        <v>19713</v>
      </c>
      <c r="F395" s="33" t="str">
        <f t="shared" si="128"/>
        <v>N/A</v>
      </c>
      <c r="G395" s="47">
        <v>19764</v>
      </c>
      <c r="H395" s="33" t="str">
        <f t="shared" si="129"/>
        <v>N/A</v>
      </c>
      <c r="I395" s="28">
        <v>8.83</v>
      </c>
      <c r="J395" s="28">
        <v>0.25869999999999999</v>
      </c>
      <c r="K395" s="36" t="s">
        <v>1193</v>
      </c>
      <c r="L395" s="30" t="str">
        <f t="shared" si="130"/>
        <v>Yes</v>
      </c>
    </row>
    <row r="396" spans="1:12">
      <c r="A396" s="49" t="s">
        <v>42</v>
      </c>
      <c r="B396" s="36" t="s">
        <v>49</v>
      </c>
      <c r="C396" s="47">
        <v>58744</v>
      </c>
      <c r="D396" s="33" t="str">
        <f t="shared" si="127"/>
        <v>N/A</v>
      </c>
      <c r="E396" s="47">
        <v>62086</v>
      </c>
      <c r="F396" s="33" t="str">
        <f t="shared" si="128"/>
        <v>N/A</v>
      </c>
      <c r="G396" s="47">
        <v>61258</v>
      </c>
      <c r="H396" s="33" t="str">
        <f t="shared" si="129"/>
        <v>N/A</v>
      </c>
      <c r="I396" s="28">
        <v>5.6890000000000001</v>
      </c>
      <c r="J396" s="28">
        <v>-1.33</v>
      </c>
      <c r="K396" s="36" t="s">
        <v>1193</v>
      </c>
      <c r="L396" s="30" t="str">
        <f t="shared" si="130"/>
        <v>Yes</v>
      </c>
    </row>
    <row r="397" spans="1:12">
      <c r="A397" s="49" t="s">
        <v>336</v>
      </c>
      <c r="B397" s="36" t="s">
        <v>49</v>
      </c>
      <c r="C397" s="47">
        <v>3094777</v>
      </c>
      <c r="D397" s="33" t="str">
        <f>IF($B397="N/A","N/A",IF(C397&gt;10,"No",IF(C397&lt;-10,"No","Yes")))</f>
        <v>N/A</v>
      </c>
      <c r="E397" s="47">
        <v>3825446</v>
      </c>
      <c r="F397" s="33" t="str">
        <f>IF($B397="N/A","N/A",IF(E397&gt;10,"No",IF(E397&lt;-10,"No","Yes")))</f>
        <v>N/A</v>
      </c>
      <c r="G397" s="47">
        <v>2519689</v>
      </c>
      <c r="H397" s="33" t="str">
        <f>IF($B397="N/A","N/A",IF(G397&gt;10,"No",IF(G397&lt;-10,"No","Yes")))</f>
        <v>N/A</v>
      </c>
      <c r="I397" s="28">
        <v>23.61</v>
      </c>
      <c r="J397" s="28">
        <v>-34.1</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7.6325265745999999</v>
      </c>
      <c r="D399" s="27" t="str">
        <f t="shared" ref="D399:D403" si="131">IF($B399="N/A","N/A",IF(C399&gt;10,"No",IF(C399&lt;-10,"No","Yes")))</f>
        <v>N/A</v>
      </c>
      <c r="E399" s="32">
        <v>7.6384590138000004</v>
      </c>
      <c r="F399" s="27" t="str">
        <f t="shared" ref="F399:F403" si="132">IF($B399="N/A","N/A",IF(E399&gt;10,"No",IF(E399&lt;-10,"No","Yes")))</f>
        <v>N/A</v>
      </c>
      <c r="G399" s="32">
        <v>8.7935818631</v>
      </c>
      <c r="H399" s="27" t="str">
        <f t="shared" ref="H399:H403" si="133">IF($B399="N/A","N/A",IF(G399&gt;10,"No",IF(G399&lt;-10,"No","Yes")))</f>
        <v>N/A</v>
      </c>
      <c r="I399" s="28">
        <v>7.7700000000000005E-2</v>
      </c>
      <c r="J399" s="28">
        <v>15.12</v>
      </c>
      <c r="K399" s="29" t="s">
        <v>1193</v>
      </c>
      <c r="L399" s="30" t="str">
        <f t="shared" ref="L399:L403" si="134">IF(J399="Div by 0", "N/A", IF(K399="N/A","N/A", IF(J399&gt;VALUE(MID(K399,1,2)), "No", IF(J399&lt;-1*VALUE(MID(K399,1,2)), "No", "Yes"))))</f>
        <v>Yes</v>
      </c>
    </row>
    <row r="400" spans="1:12">
      <c r="A400" s="5" t="s">
        <v>524</v>
      </c>
      <c r="B400" s="25" t="s">
        <v>49</v>
      </c>
      <c r="C400" s="32">
        <v>28.702145465000001</v>
      </c>
      <c r="D400" s="27" t="str">
        <f t="shared" si="131"/>
        <v>N/A</v>
      </c>
      <c r="E400" s="32">
        <v>29.472808397000001</v>
      </c>
      <c r="F400" s="27" t="str">
        <f t="shared" si="132"/>
        <v>N/A</v>
      </c>
      <c r="G400" s="32">
        <v>30.153517625999999</v>
      </c>
      <c r="H400" s="27" t="str">
        <f t="shared" si="133"/>
        <v>N/A</v>
      </c>
      <c r="I400" s="28">
        <v>2.6850000000000001</v>
      </c>
      <c r="J400" s="28">
        <v>2.31</v>
      </c>
      <c r="K400" s="29" t="s">
        <v>1193</v>
      </c>
      <c r="L400" s="30" t="str">
        <f t="shared" si="134"/>
        <v>Yes</v>
      </c>
    </row>
    <row r="401" spans="1:12">
      <c r="A401" s="5" t="s">
        <v>527</v>
      </c>
      <c r="B401" s="25" t="s">
        <v>49</v>
      </c>
      <c r="C401" s="32">
        <v>12.18754236</v>
      </c>
      <c r="D401" s="27" t="str">
        <f t="shared" si="131"/>
        <v>N/A</v>
      </c>
      <c r="E401" s="32">
        <v>11.181185900999999</v>
      </c>
      <c r="F401" s="27" t="str">
        <f t="shared" si="132"/>
        <v>N/A</v>
      </c>
      <c r="G401" s="32">
        <v>11.089828300000001</v>
      </c>
      <c r="H401" s="27" t="str">
        <f t="shared" si="133"/>
        <v>N/A</v>
      </c>
      <c r="I401" s="28">
        <v>-8.26</v>
      </c>
      <c r="J401" s="28">
        <v>-0.81699999999999995</v>
      </c>
      <c r="K401" s="29" t="s">
        <v>1193</v>
      </c>
      <c r="L401" s="30" t="str">
        <f t="shared" si="134"/>
        <v>Yes</v>
      </c>
    </row>
    <row r="402" spans="1:12">
      <c r="A402" s="5" t="s">
        <v>530</v>
      </c>
      <c r="B402" s="25" t="s">
        <v>49</v>
      </c>
      <c r="C402" s="32">
        <v>2.3977160709000001</v>
      </c>
      <c r="D402" s="27" t="str">
        <f t="shared" si="131"/>
        <v>N/A</v>
      </c>
      <c r="E402" s="32">
        <v>1.3844007521999999</v>
      </c>
      <c r="F402" s="27" t="str">
        <f t="shared" si="132"/>
        <v>N/A</v>
      </c>
      <c r="G402" s="32">
        <v>2.4508333631000001</v>
      </c>
      <c r="H402" s="27" t="str">
        <f t="shared" si="133"/>
        <v>N/A</v>
      </c>
      <c r="I402" s="28">
        <v>-42.3</v>
      </c>
      <c r="J402" s="28">
        <v>77.03</v>
      </c>
      <c r="K402" s="29" t="s">
        <v>1193</v>
      </c>
      <c r="L402" s="30" t="str">
        <f t="shared" si="134"/>
        <v>No</v>
      </c>
    </row>
    <row r="403" spans="1:12">
      <c r="A403" s="5" t="s">
        <v>532</v>
      </c>
      <c r="B403" s="25" t="s">
        <v>49</v>
      </c>
      <c r="C403" s="32">
        <v>9.9603858709999997</v>
      </c>
      <c r="D403" s="27" t="str">
        <f t="shared" si="131"/>
        <v>N/A</v>
      </c>
      <c r="E403" s="32">
        <v>14.316050628999999</v>
      </c>
      <c r="F403" s="27" t="str">
        <f t="shared" si="132"/>
        <v>N/A</v>
      </c>
      <c r="G403" s="32">
        <v>16.887246877999999</v>
      </c>
      <c r="H403" s="27" t="str">
        <f t="shared" si="133"/>
        <v>N/A</v>
      </c>
      <c r="I403" s="28">
        <v>43.73</v>
      </c>
      <c r="J403" s="28">
        <v>17.96</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-12.5</v>
      </c>
      <c r="J405" s="28">
        <v>-14.3</v>
      </c>
      <c r="K405" s="36" t="s">
        <v>49</v>
      </c>
      <c r="L405" s="30" t="str">
        <f>IF(J405="Div by 0", "N/A", IF(K405="N/A","N/A", IF(J405&gt;VALUE(MID(K405,1,2)), "No", IF(J405&lt;-1*VALUE(MID(K405,1,2)), "No", "Yes"))))</f>
        <v>N/A</v>
      </c>
    </row>
    <row r="406" spans="1:12">
      <c r="A406" s="49" t="s">
        <v>338</v>
      </c>
      <c r="B406" s="36" t="s">
        <v>49</v>
      </c>
      <c r="C406" s="26">
        <v>30</v>
      </c>
      <c r="D406" s="27" t="str">
        <f>IF($B406="N/A","N/A",IF(C406&gt;10,"No",IF(C406&lt;-10,"No","Yes")))</f>
        <v>N/A</v>
      </c>
      <c r="E406" s="26">
        <v>32</v>
      </c>
      <c r="F406" s="27" t="str">
        <f>IF($B406="N/A","N/A",IF(E406&gt;10,"No",IF(E406&lt;-10,"No","Yes")))</f>
        <v>N/A</v>
      </c>
      <c r="G406" s="26">
        <v>28</v>
      </c>
      <c r="H406" s="27" t="str">
        <f>IF($B406="N/A","N/A",IF(G406&gt;10,"No",IF(G406&lt;-10,"No","Yes")))</f>
        <v>N/A</v>
      </c>
      <c r="I406" s="28">
        <v>6.6669999999999998</v>
      </c>
      <c r="J406" s="28">
        <v>-12.5</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3928.4589574000001</v>
      </c>
      <c r="D408" s="33" t="str">
        <f>IF($B408="N/A","N/A",IF(C408&gt;10,"No",IF(C408&lt;-10,"No","Yes")))</f>
        <v>N/A</v>
      </c>
      <c r="E408" s="47">
        <v>4210.2455532000004</v>
      </c>
      <c r="F408" s="33" t="str">
        <f>IF($B408="N/A","N/A",IF(E408&gt;10,"No",IF(E408&lt;-10,"No","Yes")))</f>
        <v>N/A</v>
      </c>
      <c r="G408" s="47">
        <v>4292.0259335999999</v>
      </c>
      <c r="H408" s="33" t="str">
        <f>IF($B408="N/A","N/A",IF(G408&gt;10,"No",IF(G408&lt;-10,"No","Yes")))</f>
        <v>N/A</v>
      </c>
      <c r="I408" s="28">
        <v>7.173</v>
      </c>
      <c r="J408" s="28">
        <v>1.9419999999999999</v>
      </c>
      <c r="K408" s="36" t="s">
        <v>1193</v>
      </c>
      <c r="L408" s="30" t="str">
        <f>IF(J408="Div by 0", "N/A", IF(K408="N/A","N/A", IF(J408&gt;VALUE(MID(K408,1,2)), "No", IF(J408&lt;-1*VALUE(MID(K408,1,2)), "No", "Yes"))))</f>
        <v>Yes</v>
      </c>
    </row>
    <row r="409" spans="1:12">
      <c r="A409" s="5" t="s">
        <v>524</v>
      </c>
      <c r="B409" s="36" t="s">
        <v>49</v>
      </c>
      <c r="C409" s="47">
        <v>7746.7084815999997</v>
      </c>
      <c r="D409" s="33" t="str">
        <f>IF($B409="N/A","N/A",IF(C409&gt;10,"No",IF(C409&lt;-10,"No","Yes")))</f>
        <v>N/A</v>
      </c>
      <c r="E409" s="47">
        <v>8430.8801703999998</v>
      </c>
      <c r="F409" s="33" t="str">
        <f>IF($B409="N/A","N/A",IF(E409&gt;10,"No",IF(E409&lt;-10,"No","Yes")))</f>
        <v>N/A</v>
      </c>
      <c r="G409" s="47">
        <v>8573.8850815999995</v>
      </c>
      <c r="H409" s="33" t="str">
        <f>IF($B409="N/A","N/A",IF(G409&gt;10,"No",IF(G409&lt;-10,"No","Yes")))</f>
        <v>N/A</v>
      </c>
      <c r="I409" s="28">
        <v>8.8320000000000007</v>
      </c>
      <c r="J409" s="28">
        <v>1.696</v>
      </c>
      <c r="K409" s="36" t="s">
        <v>1193</v>
      </c>
      <c r="L409" s="30" t="str">
        <f>IF(J409="Div by 0", "N/A", IF(K409="N/A","N/A", IF(J409&gt;VALUE(MID(K409,1,2)), "No", IF(J409&lt;-1*VALUE(MID(K409,1,2)), "No", "Yes"))))</f>
        <v>Yes</v>
      </c>
    </row>
    <row r="410" spans="1:12">
      <c r="A410" s="5" t="s">
        <v>527</v>
      </c>
      <c r="B410" s="36" t="s">
        <v>49</v>
      </c>
      <c r="C410" s="47">
        <v>11231.460472000001</v>
      </c>
      <c r="D410" s="33" t="str">
        <f>IF($B410="N/A","N/A",IF(C410&gt;10,"No",IF(C410&lt;-10,"No","Yes")))</f>
        <v>N/A</v>
      </c>
      <c r="E410" s="47">
        <v>12330.270963000001</v>
      </c>
      <c r="F410" s="33" t="str">
        <f>IF($B410="N/A","N/A",IF(E410&gt;10,"No",IF(E410&lt;-10,"No","Yes")))</f>
        <v>N/A</v>
      </c>
      <c r="G410" s="47">
        <v>12294.858915000001</v>
      </c>
      <c r="H410" s="33" t="str">
        <f>IF($B410="N/A","N/A",IF(G410&gt;10,"No",IF(G410&lt;-10,"No","Yes")))</f>
        <v>N/A</v>
      </c>
      <c r="I410" s="28">
        <v>9.7829999999999995</v>
      </c>
      <c r="J410" s="28">
        <v>-0.28699999999999998</v>
      </c>
      <c r="K410" s="36" t="s">
        <v>1193</v>
      </c>
      <c r="L410" s="30" t="str">
        <f>IF(J410="Div by 0", "N/A", IF(K410="N/A","N/A", IF(J410&gt;VALUE(MID(K410,1,2)), "No", IF(J410&lt;-1*VALUE(MID(K410,1,2)), "No", "Yes"))))</f>
        <v>Yes</v>
      </c>
    </row>
    <row r="411" spans="1:12">
      <c r="A411" s="5" t="s">
        <v>530</v>
      </c>
      <c r="B411" s="36" t="s">
        <v>49</v>
      </c>
      <c r="C411" s="47">
        <v>1465.532498</v>
      </c>
      <c r="D411" s="33" t="str">
        <f>IF($B411="N/A","N/A",IF(C411&gt;10,"No",IF(C411&lt;-10,"No","Yes")))</f>
        <v>N/A</v>
      </c>
      <c r="E411" s="47">
        <v>1599.1118687000001</v>
      </c>
      <c r="F411" s="33" t="str">
        <f>IF($B411="N/A","N/A",IF(E411&gt;10,"No",IF(E411&lt;-10,"No","Yes")))</f>
        <v>N/A</v>
      </c>
      <c r="G411" s="47">
        <v>1740.6599708000001</v>
      </c>
      <c r="H411" s="33" t="str">
        <f>IF($B411="N/A","N/A",IF(G411&gt;10,"No",IF(G411&lt;-10,"No","Yes")))</f>
        <v>N/A</v>
      </c>
      <c r="I411" s="28">
        <v>9.1150000000000002</v>
      </c>
      <c r="J411" s="28">
        <v>8.8520000000000003</v>
      </c>
      <c r="K411" s="36" t="s">
        <v>1193</v>
      </c>
      <c r="L411" s="30" t="str">
        <f>IF(J411="Div by 0", "N/A", IF(K411="N/A","N/A", IF(J411&gt;VALUE(MID(K411,1,2)), "No", IF(J411&lt;-1*VALUE(MID(K411,1,2)), "No", "Yes"))))</f>
        <v>Yes</v>
      </c>
    </row>
    <row r="412" spans="1:12">
      <c r="A412" s="5" t="s">
        <v>532</v>
      </c>
      <c r="B412" s="36" t="s">
        <v>49</v>
      </c>
      <c r="C412" s="47">
        <v>2792.1406606999999</v>
      </c>
      <c r="D412" s="33" t="str">
        <f>IF($B412="N/A","N/A",IF(C412&gt;10,"No",IF(C412&lt;-10,"No","Yes")))</f>
        <v>N/A</v>
      </c>
      <c r="E412" s="47">
        <v>2705.8580695000001</v>
      </c>
      <c r="F412" s="33" t="str">
        <f>IF($B412="N/A","N/A",IF(E412&gt;10,"No",IF(E412&lt;-10,"No","Yes")))</f>
        <v>N/A</v>
      </c>
      <c r="G412" s="47">
        <v>2604.1392181000001</v>
      </c>
      <c r="H412" s="33" t="str">
        <f>IF($B412="N/A","N/A",IF(G412&gt;10,"No",IF(G412&lt;-10,"No","Yes")))</f>
        <v>N/A</v>
      </c>
      <c r="I412" s="28">
        <v>-3.09</v>
      </c>
      <c r="J412" s="28">
        <v>-3.76</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4143.2178415999997</v>
      </c>
      <c r="F414" s="33" t="str">
        <f t="shared" ref="F414:F415" si="136">IF($B414="N/A","N/A",IF(E414&gt;10,"No",IF(E414&lt;-10,"No","Yes")))</f>
        <v>N/A</v>
      </c>
      <c r="G414" s="47">
        <v>4185.1489551000004</v>
      </c>
      <c r="H414" s="33" t="str">
        <f t="shared" ref="H414:H415" si="137">IF($B414="N/A","N/A",IF(G414&gt;10,"No",IF(G414&lt;-10,"No","Yes")))</f>
        <v>N/A</v>
      </c>
      <c r="I414" s="28" t="s">
        <v>49</v>
      </c>
      <c r="J414" s="28">
        <v>1.012</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4306.9223507999995</v>
      </c>
      <c r="F415" s="33" t="str">
        <f t="shared" si="136"/>
        <v>N/A</v>
      </c>
      <c r="G415" s="47">
        <v>4448.4040611999999</v>
      </c>
      <c r="H415" s="33" t="str">
        <f t="shared" si="137"/>
        <v>N/A</v>
      </c>
      <c r="I415" s="28" t="s">
        <v>49</v>
      </c>
      <c r="J415" s="28">
        <v>3.2850000000000001</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8029.5522586999996</v>
      </c>
      <c r="D417" s="33" t="str">
        <f>IF($B417="N/A","N/A",IF(C417&gt;10,"No",IF(C417&lt;-10,"No","Yes")))</f>
        <v>N/A</v>
      </c>
      <c r="E417" s="47">
        <v>8679.8283456999998</v>
      </c>
      <c r="F417" s="33" t="str">
        <f>IF($B417="N/A","N/A",IF(E417&gt;10,"No",IF(E417&lt;-10,"No","Yes")))</f>
        <v>N/A</v>
      </c>
      <c r="G417" s="47">
        <v>8727.6148324000005</v>
      </c>
      <c r="H417" s="33" t="str">
        <f>IF($B417="N/A","N/A",IF(G417&gt;10,"No",IF(G417&lt;-10,"No","Yes")))</f>
        <v>N/A</v>
      </c>
      <c r="I417" s="28">
        <v>8.0990000000000002</v>
      </c>
      <c r="J417" s="28">
        <v>0.55049999999999999</v>
      </c>
      <c r="K417" s="36" t="s">
        <v>1193</v>
      </c>
      <c r="L417" s="30" t="str">
        <f>IF(J417="Div by 0", "N/A", IF(K417="N/A","N/A", IF(J417&gt;VALUE(MID(K417,1,2)), "No", IF(J417&lt;-1*VALUE(MID(K417,1,2)), "No", "Yes"))))</f>
        <v>Yes</v>
      </c>
    </row>
    <row r="418" spans="1:12">
      <c r="A418" s="5" t="s">
        <v>524</v>
      </c>
      <c r="B418" s="36" t="s">
        <v>49</v>
      </c>
      <c r="C418" s="47">
        <v>7584.3410309999999</v>
      </c>
      <c r="D418" s="33" t="str">
        <f>IF($B418="N/A","N/A",IF(C418&gt;10,"No",IF(C418&lt;-10,"No","Yes")))</f>
        <v>N/A</v>
      </c>
      <c r="E418" s="47">
        <v>8256.2384512999997</v>
      </c>
      <c r="F418" s="33" t="str">
        <f>IF($B418="N/A","N/A",IF(E418&gt;10,"No",IF(E418&lt;-10,"No","Yes")))</f>
        <v>N/A</v>
      </c>
      <c r="G418" s="47">
        <v>8460.3398087999994</v>
      </c>
      <c r="H418" s="33" t="str">
        <f>IF($B418="N/A","N/A",IF(G418&gt;10,"No",IF(G418&lt;-10,"No","Yes")))</f>
        <v>N/A</v>
      </c>
      <c r="I418" s="28">
        <v>8.859</v>
      </c>
      <c r="J418" s="28">
        <v>2.472</v>
      </c>
      <c r="K418" s="36" t="s">
        <v>1193</v>
      </c>
      <c r="L418" s="30" t="str">
        <f>IF(J418="Div by 0", "N/A", IF(K418="N/A","N/A", IF(J418&gt;VALUE(MID(K418,1,2)), "No", IF(J418&lt;-1*VALUE(MID(K418,1,2)), "No", "Yes"))))</f>
        <v>Yes</v>
      </c>
    </row>
    <row r="419" spans="1:12">
      <c r="A419" s="5" t="s">
        <v>527</v>
      </c>
      <c r="B419" s="36" t="s">
        <v>49</v>
      </c>
      <c r="C419" s="47">
        <v>8731.6204753000002</v>
      </c>
      <c r="D419" s="33" t="str">
        <f>IF($B419="N/A","N/A",IF(C419&gt;10,"No",IF(C419&lt;-10,"No","Yes")))</f>
        <v>N/A</v>
      </c>
      <c r="E419" s="47">
        <v>9335.1682989000001</v>
      </c>
      <c r="F419" s="33" t="str">
        <f>IF($B419="N/A","N/A",IF(E419&gt;10,"No",IF(E419&lt;-10,"No","Yes")))</f>
        <v>N/A</v>
      </c>
      <c r="G419" s="47">
        <v>9137.4887799999997</v>
      </c>
      <c r="H419" s="33" t="str">
        <f>IF($B419="N/A","N/A",IF(G419&gt;10,"No",IF(G419&lt;-10,"No","Yes")))</f>
        <v>N/A</v>
      </c>
      <c r="I419" s="28">
        <v>6.9119999999999999</v>
      </c>
      <c r="J419" s="28">
        <v>-2.12</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8418.0248828000003</v>
      </c>
      <c r="F420" s="33" t="str">
        <f t="shared" ref="F420:F421" si="139">IF($B420="N/A","N/A",IF(E420&gt;10,"No",IF(E420&lt;-10,"No","Yes")))</f>
        <v>N/A</v>
      </c>
      <c r="G420" s="47">
        <v>8498.4685363000008</v>
      </c>
      <c r="H420" s="33" t="str">
        <f t="shared" ref="H420:H421" si="140">IF($B420="N/A","N/A",IF(G420&gt;10,"No",IF(G420&lt;-10,"No","Yes")))</f>
        <v>N/A</v>
      </c>
      <c r="I420" s="28" t="s">
        <v>49</v>
      </c>
      <c r="J420" s="28">
        <v>0.9556</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9124.4863509000006</v>
      </c>
      <c r="F421" s="33" t="str">
        <f t="shared" si="139"/>
        <v>N/A</v>
      </c>
      <c r="G421" s="47">
        <v>9111.7103805000006</v>
      </c>
      <c r="H421" s="33" t="str">
        <f t="shared" si="140"/>
        <v>N/A</v>
      </c>
      <c r="I421" s="28" t="s">
        <v>49</v>
      </c>
      <c r="J421" s="28">
        <v>-0.14000000000000001</v>
      </c>
      <c r="K421" s="36" t="s">
        <v>1193</v>
      </c>
      <c r="L421" s="30" t="str">
        <f>IF(J421="Div by 0", "N/A", IF(OR(J421="N/A",K421="N/A"),"N/A", IF(J421&gt;VALUE(MID(K421,1,2)), "No", IF(J421&lt;-1*VALUE(MID(K421,1,2)), "No", "Yes"))))</f>
        <v>Yes</v>
      </c>
    </row>
    <row r="422" spans="1:12">
      <c r="A422" s="5" t="s">
        <v>1075</v>
      </c>
      <c r="B422" s="36" t="s">
        <v>49</v>
      </c>
      <c r="C422" s="47">
        <v>7616.9741468000002</v>
      </c>
      <c r="D422" s="33" t="str">
        <f t="shared" ref="D422:D434" si="141">IF($B422="N/A","N/A",IF(C422&gt;10,"No",IF(C422&lt;-10,"No","Yes")))</f>
        <v>N/A</v>
      </c>
      <c r="E422" s="47">
        <v>7323.0231659999999</v>
      </c>
      <c r="F422" s="33" t="str">
        <f t="shared" ref="F422:F434" si="142">IF($B422="N/A","N/A",IF(E422&gt;10,"No",IF(E422&lt;-10,"No","Yes")))</f>
        <v>N/A</v>
      </c>
      <c r="G422" s="47">
        <v>13016.597583000001</v>
      </c>
      <c r="H422" s="33" t="str">
        <f t="shared" ref="H422:H434" si="143">IF($B422="N/A","N/A",IF(G422&gt;10,"No",IF(G422&lt;-10,"No","Yes")))</f>
        <v>N/A</v>
      </c>
      <c r="I422" s="28">
        <v>-3.86</v>
      </c>
      <c r="J422" s="28">
        <v>77.75</v>
      </c>
      <c r="K422" s="36" t="s">
        <v>1193</v>
      </c>
      <c r="L422" s="30" t="str">
        <f t="shared" ref="L422:L434" si="144">IF(J422="Div by 0", "N/A", IF(K422="N/A","N/A", IF(J422&gt;VALUE(MID(K422,1,2)), "No", IF(J422&lt;-1*VALUE(MID(K422,1,2)), "No", "Yes"))))</f>
        <v>No</v>
      </c>
    </row>
    <row r="423" spans="1:12">
      <c r="A423" s="5" t="s">
        <v>825</v>
      </c>
      <c r="B423" s="36" t="s">
        <v>49</v>
      </c>
      <c r="C423" s="47">
        <v>776.94216122</v>
      </c>
      <c r="D423" s="33" t="str">
        <f t="shared" si="141"/>
        <v>N/A</v>
      </c>
      <c r="E423" s="47">
        <v>891.65918002000001</v>
      </c>
      <c r="F423" s="33" t="str">
        <f t="shared" si="142"/>
        <v>N/A</v>
      </c>
      <c r="G423" s="47">
        <v>832.54162914000005</v>
      </c>
      <c r="H423" s="33" t="str">
        <f t="shared" si="143"/>
        <v>N/A</v>
      </c>
      <c r="I423" s="28">
        <v>14.77</v>
      </c>
      <c r="J423" s="28">
        <v>-6.63</v>
      </c>
      <c r="K423" s="36" t="s">
        <v>1193</v>
      </c>
      <c r="L423" s="30" t="str">
        <f t="shared" si="144"/>
        <v>Yes</v>
      </c>
    </row>
    <row r="424" spans="1:12">
      <c r="A424" s="5" t="s">
        <v>826</v>
      </c>
      <c r="B424" s="36" t="s">
        <v>49</v>
      </c>
      <c r="C424" s="47">
        <v>11003.433300999999</v>
      </c>
      <c r="D424" s="33" t="str">
        <f t="shared" si="141"/>
        <v>N/A</v>
      </c>
      <c r="E424" s="47">
        <v>12005.455182</v>
      </c>
      <c r="F424" s="33" t="str">
        <f t="shared" si="142"/>
        <v>N/A</v>
      </c>
      <c r="G424" s="47">
        <v>12220.242292999999</v>
      </c>
      <c r="H424" s="33" t="str">
        <f t="shared" si="143"/>
        <v>N/A</v>
      </c>
      <c r="I424" s="28">
        <v>9.1059999999999999</v>
      </c>
      <c r="J424" s="28">
        <v>1.7889999999999999</v>
      </c>
      <c r="K424" s="36" t="s">
        <v>1193</v>
      </c>
      <c r="L424" s="30" t="str">
        <f t="shared" si="144"/>
        <v>Yes</v>
      </c>
    </row>
    <row r="425" spans="1:12">
      <c r="A425" s="5" t="s">
        <v>827</v>
      </c>
      <c r="B425" s="36" t="s">
        <v>49</v>
      </c>
      <c r="C425" s="47">
        <v>101.16137592</v>
      </c>
      <c r="D425" s="33" t="str">
        <f t="shared" si="141"/>
        <v>N/A</v>
      </c>
      <c r="E425" s="47">
        <v>42.857149419000002</v>
      </c>
      <c r="F425" s="33" t="str">
        <f t="shared" si="142"/>
        <v>N/A</v>
      </c>
      <c r="G425" s="47">
        <v>136.09425893</v>
      </c>
      <c r="H425" s="33" t="str">
        <f t="shared" si="143"/>
        <v>N/A</v>
      </c>
      <c r="I425" s="28">
        <v>-57.6</v>
      </c>
      <c r="J425" s="28">
        <v>217.6</v>
      </c>
      <c r="K425" s="36" t="s">
        <v>1193</v>
      </c>
      <c r="L425" s="30" t="str">
        <f t="shared" si="144"/>
        <v>No</v>
      </c>
    </row>
    <row r="426" spans="1:12">
      <c r="A426" s="5" t="s">
        <v>828</v>
      </c>
      <c r="B426" s="36" t="s">
        <v>49</v>
      </c>
      <c r="C426" s="47">
        <v>27031.941292</v>
      </c>
      <c r="D426" s="33" t="str">
        <f t="shared" si="141"/>
        <v>N/A</v>
      </c>
      <c r="E426" s="47">
        <v>28593.484949000002</v>
      </c>
      <c r="F426" s="33" t="str">
        <f t="shared" si="142"/>
        <v>N/A</v>
      </c>
      <c r="G426" s="47">
        <v>28628.967292000001</v>
      </c>
      <c r="H426" s="33" t="str">
        <f t="shared" si="143"/>
        <v>N/A</v>
      </c>
      <c r="I426" s="28">
        <v>5.7770000000000001</v>
      </c>
      <c r="J426" s="28">
        <v>0.1241</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95.768225978000004</v>
      </c>
      <c r="D428" s="33" t="str">
        <f t="shared" si="141"/>
        <v>N/A</v>
      </c>
      <c r="E428" s="47">
        <v>37.155237495999998</v>
      </c>
      <c r="F428" s="33" t="str">
        <f t="shared" si="142"/>
        <v>N/A</v>
      </c>
      <c r="G428" s="47">
        <v>111.47428982</v>
      </c>
      <c r="H428" s="33" t="str">
        <f t="shared" si="143"/>
        <v>N/A</v>
      </c>
      <c r="I428" s="28">
        <v>-61.2</v>
      </c>
      <c r="J428" s="28">
        <v>200</v>
      </c>
      <c r="K428" s="36" t="s">
        <v>1193</v>
      </c>
      <c r="L428" s="30" t="str">
        <f t="shared" si="144"/>
        <v>No</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19278.210921999998</v>
      </c>
      <c r="D430" s="33" t="str">
        <f t="shared" si="141"/>
        <v>N/A</v>
      </c>
      <c r="E430" s="47">
        <v>21986.277568000001</v>
      </c>
      <c r="F430" s="33" t="str">
        <f t="shared" si="142"/>
        <v>N/A</v>
      </c>
      <c r="G430" s="47">
        <v>22407.478066</v>
      </c>
      <c r="H430" s="33" t="str">
        <f t="shared" si="143"/>
        <v>N/A</v>
      </c>
      <c r="I430" s="28">
        <v>14.05</v>
      </c>
      <c r="J430" s="28">
        <v>1.9159999999999999</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13037.487136</v>
      </c>
      <c r="D433" s="33" t="str">
        <f t="shared" si="141"/>
        <v>N/A</v>
      </c>
      <c r="E433" s="47">
        <v>14287.894026</v>
      </c>
      <c r="F433" s="33" t="str">
        <f t="shared" si="142"/>
        <v>N/A</v>
      </c>
      <c r="G433" s="47">
        <v>14579.286636000001</v>
      </c>
      <c r="H433" s="33" t="str">
        <f t="shared" si="143"/>
        <v>N/A</v>
      </c>
      <c r="I433" s="28">
        <v>9.5909999999999993</v>
      </c>
      <c r="J433" s="28">
        <v>2.0390000000000001</v>
      </c>
      <c r="K433" s="36" t="s">
        <v>1193</v>
      </c>
      <c r="L433" s="30" t="str">
        <f t="shared" si="144"/>
        <v>Yes</v>
      </c>
    </row>
    <row r="434" spans="1:12" ht="12.75" customHeight="1">
      <c r="A434" s="94" t="s">
        <v>835</v>
      </c>
      <c r="B434" s="36" t="s">
        <v>49</v>
      </c>
      <c r="C434" s="47">
        <v>458.23909200000003</v>
      </c>
      <c r="D434" s="33" t="str">
        <f t="shared" si="141"/>
        <v>N/A</v>
      </c>
      <c r="E434" s="47">
        <v>489.67094521000001</v>
      </c>
      <c r="F434" s="33" t="str">
        <f t="shared" si="142"/>
        <v>N/A</v>
      </c>
      <c r="G434" s="47">
        <v>493.06532858999998</v>
      </c>
      <c r="H434" s="33" t="str">
        <f t="shared" si="143"/>
        <v>N/A</v>
      </c>
      <c r="I434" s="28">
        <v>6.859</v>
      </c>
      <c r="J434" s="28">
        <v>0.69320000000000004</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33875.896129000001</v>
      </c>
      <c r="D436" s="27" t="str">
        <f>IF($B436="N/A","N/A",IF(C436&gt;10,"No",IF(C436&lt;-10,"No","Yes")))</f>
        <v>N/A</v>
      </c>
      <c r="E436" s="31">
        <v>36666.705564000004</v>
      </c>
      <c r="F436" s="27" t="str">
        <f>IF($B436="N/A","N/A",IF(E436&gt;10,"No",IF(E436&lt;-10,"No","Yes")))</f>
        <v>N/A</v>
      </c>
      <c r="G436" s="31">
        <v>36603.787929999999</v>
      </c>
      <c r="H436" s="27" t="str">
        <f>IF($B436="N/A","N/A",IF(G436&gt;10,"No",IF(G436&lt;-10,"No","Yes")))</f>
        <v>N/A</v>
      </c>
      <c r="I436" s="28">
        <v>8.2379999999999995</v>
      </c>
      <c r="J436" s="28">
        <v>-0.17199999999999999</v>
      </c>
      <c r="K436" s="29" t="s">
        <v>1193</v>
      </c>
      <c r="L436" s="30" t="str">
        <f>IF(J436="Div by 0", "N/A", IF(K436="N/A","N/A", IF(J436&gt;VALUE(MID(K436,1,2)), "No", IF(J436&lt;-1*VALUE(MID(K436,1,2)), "No", "Yes"))))</f>
        <v>Yes</v>
      </c>
    </row>
    <row r="437" spans="1:12" ht="12.75" customHeight="1">
      <c r="A437" s="92" t="s">
        <v>733</v>
      </c>
      <c r="B437" s="25" t="s">
        <v>49</v>
      </c>
      <c r="C437" s="31">
        <v>30411.772383</v>
      </c>
      <c r="D437" s="27" t="str">
        <f>IF($B437="N/A","N/A",IF(C437&gt;10,"No",IF(C437&lt;-10,"No","Yes")))</f>
        <v>N/A</v>
      </c>
      <c r="E437" s="31">
        <v>30562.505735999999</v>
      </c>
      <c r="F437" s="27" t="str">
        <f>IF($B437="N/A","N/A",IF(E437&gt;10,"No",IF(E437&lt;-10,"No","Yes")))</f>
        <v>N/A</v>
      </c>
      <c r="G437" s="31">
        <v>29316.592861000001</v>
      </c>
      <c r="H437" s="27" t="str">
        <f>IF($B437="N/A","N/A",IF(G437&gt;10,"No",IF(G437&lt;-10,"No","Yes")))</f>
        <v>N/A</v>
      </c>
      <c r="I437" s="28">
        <v>0.49559999999999998</v>
      </c>
      <c r="J437" s="28">
        <v>-4.08</v>
      </c>
      <c r="K437" s="29" t="s">
        <v>1193</v>
      </c>
      <c r="L437" s="30" t="str">
        <f>IF(J437="Div by 0", "N/A", IF(K437="N/A","N/A", IF(J437&gt;VALUE(MID(K437,1,2)), "No", IF(J437&lt;-1*VALUE(MID(K437,1,2)), "No", "Yes"))))</f>
        <v>Yes</v>
      </c>
    </row>
    <row r="438" spans="1:12" ht="25.5">
      <c r="A438" s="94" t="s">
        <v>734</v>
      </c>
      <c r="B438" s="25" t="s">
        <v>49</v>
      </c>
      <c r="C438" s="31">
        <v>40690.259290000002</v>
      </c>
      <c r="D438" s="27" t="str">
        <f>IF($B438="N/A","N/A",IF(C438&gt;10,"No",IF(C438&lt;-10,"No","Yes")))</f>
        <v>N/A</v>
      </c>
      <c r="E438" s="31">
        <v>40141.143337000001</v>
      </c>
      <c r="F438" s="27" t="str">
        <f>IF($B438="N/A","N/A",IF(E438&gt;10,"No",IF(E438&lt;-10,"No","Yes")))</f>
        <v>N/A</v>
      </c>
      <c r="G438" s="31">
        <v>37732.308216999998</v>
      </c>
      <c r="H438" s="27" t="str">
        <f>IF($B438="N/A","N/A",IF(G438&gt;10,"No",IF(G438&lt;-10,"No","Yes")))</f>
        <v>N/A</v>
      </c>
      <c r="I438" s="28">
        <v>-1.35</v>
      </c>
      <c r="J438" s="28">
        <v>-6</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42339.017949000001</v>
      </c>
      <c r="D440" s="27" t="str">
        <f t="shared" ref="D440:D450" si="145">IF($B440="N/A","N/A",IF(C440&gt;10,"No",IF(C440&lt;-10,"No","Yes")))</f>
        <v>N/A</v>
      </c>
      <c r="E440" s="31">
        <v>42976.563021000002</v>
      </c>
      <c r="F440" s="27" t="str">
        <f t="shared" ref="F440:F450" si="146">IF($B440="N/A","N/A",IF(E440&gt;10,"No",IF(E440&lt;-10,"No","Yes")))</f>
        <v>N/A</v>
      </c>
      <c r="G440" s="31">
        <v>43261.903045999999</v>
      </c>
      <c r="H440" s="27" t="str">
        <f t="shared" ref="H440:H450" si="147">IF($B440="N/A","N/A",IF(G440&gt;10,"No",IF(G440&lt;-10,"No","Yes")))</f>
        <v>N/A</v>
      </c>
      <c r="I440" s="28">
        <v>1.506</v>
      </c>
      <c r="J440" s="28">
        <v>0.66390000000000005</v>
      </c>
      <c r="K440" s="29" t="s">
        <v>1193</v>
      </c>
      <c r="L440" s="30" t="str">
        <f t="shared" ref="L440:L450" si="148">IF(J440="Div by 0", "N/A", IF(K440="N/A","N/A", IF(J440&gt;VALUE(MID(K440,1,2)), "No", IF(J440&lt;-1*VALUE(MID(K440,1,2)), "No", "Yes"))))</f>
        <v>Yes</v>
      </c>
    </row>
    <row r="441" spans="1:12" ht="12.75" customHeight="1">
      <c r="A441" s="48" t="s">
        <v>459</v>
      </c>
      <c r="B441" s="25" t="s">
        <v>49</v>
      </c>
      <c r="C441" s="31">
        <v>30806.508754999999</v>
      </c>
      <c r="D441" s="27" t="str">
        <f t="shared" si="145"/>
        <v>N/A</v>
      </c>
      <c r="E441" s="31">
        <v>31727.345398000001</v>
      </c>
      <c r="F441" s="27" t="str">
        <f t="shared" si="146"/>
        <v>N/A</v>
      </c>
      <c r="G441" s="31">
        <v>31521.532894</v>
      </c>
      <c r="H441" s="27" t="str">
        <f t="shared" si="147"/>
        <v>N/A</v>
      </c>
      <c r="I441" s="28">
        <v>2.9889999999999999</v>
      </c>
      <c r="J441" s="28">
        <v>-0.64900000000000002</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48536.421796000002</v>
      </c>
      <c r="D446" s="27" t="str">
        <f t="shared" si="145"/>
        <v>N/A</v>
      </c>
      <c r="E446" s="31">
        <v>49737.406755999997</v>
      </c>
      <c r="F446" s="27" t="str">
        <f t="shared" si="146"/>
        <v>N/A</v>
      </c>
      <c r="G446" s="31">
        <v>49814.751559999997</v>
      </c>
      <c r="H446" s="27" t="str">
        <f t="shared" si="147"/>
        <v>N/A</v>
      </c>
      <c r="I446" s="28">
        <v>2.4740000000000002</v>
      </c>
      <c r="J446" s="28">
        <v>0.1555</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29575.032836999999</v>
      </c>
      <c r="D452" s="27" t="str">
        <f t="shared" ref="D452:D462" si="149">IF($B452="N/A","N/A",IF(C452&gt;10,"No",IF(C452&lt;-10,"No","Yes")))</f>
        <v>N/A</v>
      </c>
      <c r="E452" s="31">
        <v>24977.466133999998</v>
      </c>
      <c r="F452" s="27" t="str">
        <f t="shared" ref="F452:F462" si="150">IF($B452="N/A","N/A",IF(E452&gt;10,"No",IF(E452&lt;-10,"No","Yes")))</f>
        <v>N/A</v>
      </c>
      <c r="G452" s="31">
        <v>31105.939543</v>
      </c>
      <c r="H452" s="27" t="str">
        <f t="shared" ref="H452:H462" si="151">IF($B452="N/A","N/A",IF(G452&gt;10,"No",IF(G452&lt;-10,"No","Yes")))</f>
        <v>N/A</v>
      </c>
      <c r="I452" s="28">
        <v>-15.5</v>
      </c>
      <c r="J452" s="28">
        <v>24.54</v>
      </c>
      <c r="K452" s="29" t="s">
        <v>1193</v>
      </c>
      <c r="L452" s="30" t="str">
        <f t="shared" ref="L452:L462" si="152">IF(J452="Div by 0", "N/A", IF(K452="N/A","N/A", IF(J452&gt;VALUE(MID(K452,1,2)), "No", IF(J452&lt;-1*VALUE(MID(K452,1,2)), "No", "Yes"))))</f>
        <v>Yes</v>
      </c>
    </row>
    <row r="453" spans="1:12" ht="12.75" customHeight="1">
      <c r="A453" s="48" t="s">
        <v>459</v>
      </c>
      <c r="B453" s="25" t="s">
        <v>49</v>
      </c>
      <c r="C453" s="31">
        <v>12279.160909</v>
      </c>
      <c r="D453" s="27" t="str">
        <f t="shared" si="149"/>
        <v>N/A</v>
      </c>
      <c r="E453" s="31">
        <v>9894.5038196000005</v>
      </c>
      <c r="F453" s="27" t="str">
        <f t="shared" si="150"/>
        <v>N/A</v>
      </c>
      <c r="G453" s="31">
        <v>12034.290086000001</v>
      </c>
      <c r="H453" s="27" t="str">
        <f t="shared" si="151"/>
        <v>N/A</v>
      </c>
      <c r="I453" s="28">
        <v>-19.399999999999999</v>
      </c>
      <c r="J453" s="28">
        <v>21.63</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38869.584562999997</v>
      </c>
      <c r="D458" s="27" t="str">
        <f t="shared" si="149"/>
        <v>N/A</v>
      </c>
      <c r="E458" s="31">
        <v>34042.412220999999</v>
      </c>
      <c r="F458" s="27" t="str">
        <f t="shared" si="150"/>
        <v>N/A</v>
      </c>
      <c r="G458" s="31">
        <v>41750.717192999997</v>
      </c>
      <c r="H458" s="27" t="str">
        <f t="shared" si="151"/>
        <v>N/A</v>
      </c>
      <c r="I458" s="28">
        <v>-12.4</v>
      </c>
      <c r="J458" s="28">
        <v>22.64</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5139692592</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4783.6725464000001</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2786533</v>
      </c>
      <c r="D468" s="33" t="str">
        <f>IF($B468="N/A","N/A",IF(C468&gt;10,"No",IF(C468&lt;-10,"No","Yes")))</f>
        <v>N/A</v>
      </c>
      <c r="E468" s="47">
        <v>1543165</v>
      </c>
      <c r="F468" s="33" t="str">
        <f>IF($B468="N/A","N/A",IF(E468&gt;10,"No",IF(E468&lt;-10,"No","Yes")))</f>
        <v>N/A</v>
      </c>
      <c r="G468" s="47">
        <v>1929682</v>
      </c>
      <c r="H468" s="33" t="str">
        <f>IF($B468="N/A","N/A",IF(G468&gt;10,"No",IF(G468&lt;-10,"No","Yes")))</f>
        <v>N/A</v>
      </c>
      <c r="I468" s="28">
        <v>-44.6</v>
      </c>
      <c r="J468" s="28">
        <v>25.05</v>
      </c>
      <c r="K468" s="47" t="s">
        <v>49</v>
      </c>
      <c r="L468" s="30" t="str">
        <f>IF(J468="Div by 0", "N/A", IF(K468="N/A","N/A", IF(J468&gt;VALUE(MID(K468,1,2)), "No", IF(J468&lt;-1*VALUE(MID(K468,1,2)), "No", "Yes"))))</f>
        <v>N/A</v>
      </c>
    </row>
    <row r="469" spans="1:12" ht="12.75" customHeight="1">
      <c r="A469" s="44" t="s">
        <v>1159</v>
      </c>
      <c r="B469" s="47" t="s">
        <v>49</v>
      </c>
      <c r="C469" s="47">
        <v>4367.6065830999996</v>
      </c>
      <c r="D469" s="33" t="str">
        <f>IF($B469="N/A","N/A",IF(C469&gt;10,"No",IF(C469&lt;-10,"No","Yes")))</f>
        <v>N/A</v>
      </c>
      <c r="E469" s="47">
        <v>8386.7663042999993</v>
      </c>
      <c r="F469" s="33" t="str">
        <f>IF($B469="N/A","N/A",IF(E469&gt;10,"No",IF(E469&lt;-10,"No","Yes")))</f>
        <v>N/A</v>
      </c>
      <c r="G469" s="47">
        <v>8389.9217391000002</v>
      </c>
      <c r="H469" s="33" t="str">
        <f>IF($B469="N/A","N/A",IF(G469&gt;10,"No",IF(G469&lt;-10,"No","Yes")))</f>
        <v>N/A</v>
      </c>
      <c r="I469" s="28">
        <v>92.02</v>
      </c>
      <c r="J469" s="28">
        <v>3.7600000000000001E-2</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21534953</v>
      </c>
      <c r="D471" s="33" t="str">
        <f>IF($B471="N/A","N/A",IF(C471&gt;10,"No",IF(C471&lt;-10,"No","Yes")))</f>
        <v>N/A</v>
      </c>
      <c r="E471" s="47">
        <v>26674239</v>
      </c>
      <c r="F471" s="33" t="str">
        <f>IF($B471="N/A","N/A",IF(E471&gt;10,"No",IF(E471&lt;-10,"No","Yes")))</f>
        <v>N/A</v>
      </c>
      <c r="G471" s="47">
        <v>25907304</v>
      </c>
      <c r="H471" s="33" t="str">
        <f>IF($B471="N/A","N/A",IF(G471&gt;10,"No",IF(G471&lt;-10,"No","Yes")))</f>
        <v>N/A</v>
      </c>
      <c r="I471" s="28">
        <v>23.86</v>
      </c>
      <c r="J471" s="28">
        <v>-2.88</v>
      </c>
      <c r="K471" s="47" t="s">
        <v>49</v>
      </c>
      <c r="L471" s="30" t="str">
        <f>IF(J471="Div by 0", "N/A", IF(K471="N/A","N/A", IF(J471&gt;VALUE(MID(K471,1,2)), "No", IF(J471&lt;-1*VALUE(MID(K471,1,2)), "No", "Yes"))))</f>
        <v>N/A</v>
      </c>
    </row>
    <row r="472" spans="1:12" ht="12.75" customHeight="1">
      <c r="A472" s="44" t="s">
        <v>1161</v>
      </c>
      <c r="B472" s="47" t="s">
        <v>49</v>
      </c>
      <c r="C472" s="47">
        <v>322.90159239000002</v>
      </c>
      <c r="D472" s="33" t="str">
        <f>IF($B472="N/A","N/A",IF(C472&gt;10,"No",IF(C472&lt;-10,"No","Yes")))</f>
        <v>N/A</v>
      </c>
      <c r="E472" s="47">
        <v>382.66776174</v>
      </c>
      <c r="F472" s="33" t="str">
        <f>IF($B472="N/A","N/A",IF(E472&gt;10,"No",IF(E472&lt;-10,"No","Yes")))</f>
        <v>N/A</v>
      </c>
      <c r="G472" s="47">
        <v>351.88666739000001</v>
      </c>
      <c r="H472" s="33" t="str">
        <f>IF($B472="N/A","N/A",IF(G472&gt;10,"No",IF(G472&lt;-10,"No","Yes")))</f>
        <v>N/A</v>
      </c>
      <c r="I472" s="28">
        <v>18.510000000000002</v>
      </c>
      <c r="J472" s="28">
        <v>-8.0399999999999991</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272598749</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4404.9956208000003</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141057497</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10147.291346</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2826714</v>
      </c>
      <c r="D480" s="33" t="str">
        <f>IF($B480="N/A","N/A",IF(C480&gt;10,"No",IF(C480&lt;-10,"No","Yes")))</f>
        <v>N/A</v>
      </c>
      <c r="E480" s="47">
        <v>7919059</v>
      </c>
      <c r="F480" s="33" t="str">
        <f>IF($B480="N/A","N/A",IF(E480&gt;10,"No",IF(E480&lt;-10,"No","Yes")))</f>
        <v>N/A</v>
      </c>
      <c r="G480" s="47">
        <v>10902041</v>
      </c>
      <c r="H480" s="33" t="str">
        <f>IF($B480="N/A","N/A",IF(G480&gt;10,"No",IF(G480&lt;-10,"No","Yes")))</f>
        <v>N/A</v>
      </c>
      <c r="I480" s="28">
        <v>180.2</v>
      </c>
      <c r="J480" s="28">
        <v>37.67</v>
      </c>
      <c r="K480" s="47" t="s">
        <v>49</v>
      </c>
      <c r="L480" s="30" t="str">
        <f>IF(J480="Div by 0", "N/A", IF(K480="N/A","N/A", IF(J480&gt;VALUE(MID(K480,1,2)), "No", IF(J480&lt;-1*VALUE(MID(K480,1,2)), "No", "Yes"))))</f>
        <v>N/A</v>
      </c>
    </row>
    <row r="481" spans="1:12">
      <c r="A481" s="44" t="s">
        <v>1171</v>
      </c>
      <c r="B481" s="47" t="s">
        <v>49</v>
      </c>
      <c r="C481" s="47">
        <v>131.70171923999999</v>
      </c>
      <c r="D481" s="33" t="str">
        <f>IF($B481="N/A","N/A",IF(C481&gt;10,"No",IF(C481&lt;-10,"No","Yes")))</f>
        <v>N/A</v>
      </c>
      <c r="E481" s="47">
        <v>170.35363335</v>
      </c>
      <c r="F481" s="33" t="str">
        <f>IF($B481="N/A","N/A",IF(E481&gt;10,"No",IF(E481&lt;-10,"No","Yes")))</f>
        <v>N/A</v>
      </c>
      <c r="G481" s="47">
        <v>177.85602883999999</v>
      </c>
      <c r="H481" s="33" t="str">
        <f>IF($B481="N/A","N/A",IF(G481&gt;10,"No",IF(G481&lt;-10,"No","Yes")))</f>
        <v>N/A</v>
      </c>
      <c r="I481" s="28">
        <v>29.35</v>
      </c>
      <c r="J481" s="28">
        <v>4.4039999999999999</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540185</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60020.555555999999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1425.3778296</v>
      </c>
      <c r="F502" s="33" t="str">
        <f t="shared" ref="F502:F504" si="158">IF($B502="N/A","N/A",IF(E502&gt;10,"No",IF(E502&lt;-10,"No","Yes")))</f>
        <v>N/A</v>
      </c>
      <c r="G502" s="47">
        <v>1585.5481620999999</v>
      </c>
      <c r="H502" s="33" t="str">
        <f t="shared" ref="H502:H504" si="159">IF($B502="N/A","N/A",IF(G502&gt;10,"No",IF(G502&lt;-10,"No","Yes")))</f>
        <v>N/A</v>
      </c>
      <c r="I502" s="28" t="s">
        <v>49</v>
      </c>
      <c r="J502" s="28">
        <v>11.24</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1426.9505165</v>
      </c>
      <c r="F503" s="33" t="str">
        <f t="shared" si="158"/>
        <v>N/A</v>
      </c>
      <c r="G503" s="47">
        <v>1593.9172822</v>
      </c>
      <c r="H503" s="33" t="str">
        <f t="shared" si="159"/>
        <v>N/A</v>
      </c>
      <c r="I503" s="28" t="s">
        <v>1207</v>
      </c>
      <c r="J503" s="28">
        <v>11.7</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1393.0369521</v>
      </c>
      <c r="F504" s="33" t="str">
        <f t="shared" si="158"/>
        <v>N/A</v>
      </c>
      <c r="G504" s="47">
        <v>1426.9668213</v>
      </c>
      <c r="H504" s="33" t="str">
        <f t="shared" si="159"/>
        <v>N/A</v>
      </c>
      <c r="I504" s="28" t="s">
        <v>1207</v>
      </c>
      <c r="J504" s="28">
        <v>2.4359999999999999</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1066447</v>
      </c>
      <c r="D506" s="33" t="str">
        <f t="shared" ref="D506:D511" si="161">IF($B506="N/A","N/A",IF(C506&gt;10,"No",IF(C506&lt;-10,"No","Yes")))</f>
        <v>N/A</v>
      </c>
      <c r="E506" s="34">
        <v>1087139</v>
      </c>
      <c r="F506" s="33" t="str">
        <f t="shared" ref="F506:F511" si="162">IF($B506="N/A","N/A",IF(E506&gt;10,"No",IF(E506&lt;-10,"No","Yes")))</f>
        <v>N/A</v>
      </c>
      <c r="G506" s="34">
        <v>1132609</v>
      </c>
      <c r="H506" s="33" t="str">
        <f t="shared" ref="H506:H511" si="163">IF($B506="N/A","N/A",IF(G506&gt;10,"No",IF(G506&lt;-10,"No","Yes")))</f>
        <v>N/A</v>
      </c>
      <c r="I506" s="28">
        <v>1.94</v>
      </c>
      <c r="J506" s="28">
        <v>4.1829999999999998</v>
      </c>
      <c r="K506" s="34" t="s">
        <v>1193</v>
      </c>
      <c r="L506" s="30" t="str">
        <f t="shared" ref="L506:L514" si="164">IF(J506="Div by 0", "N/A", IF(K506="N/A","N/A", IF(J506&gt;VALUE(MID(K506,1,2)), "No", IF(J506&lt;-1*VALUE(MID(K506,1,2)), "No", "Yes"))))</f>
        <v>Yes</v>
      </c>
    </row>
    <row r="507" spans="1:12">
      <c r="A507" s="5" t="s">
        <v>523</v>
      </c>
      <c r="B507" s="36" t="s">
        <v>49</v>
      </c>
      <c r="C507" s="34">
        <v>65664</v>
      </c>
      <c r="D507" s="33" t="str">
        <f t="shared" si="161"/>
        <v>N/A</v>
      </c>
      <c r="E507" s="34">
        <v>65057</v>
      </c>
      <c r="F507" s="33" t="str">
        <f t="shared" si="162"/>
        <v>N/A</v>
      </c>
      <c r="G507" s="34">
        <v>64474</v>
      </c>
      <c r="H507" s="33" t="str">
        <f t="shared" si="163"/>
        <v>N/A</v>
      </c>
      <c r="I507" s="28">
        <v>-0.92400000000000004</v>
      </c>
      <c r="J507" s="28">
        <v>-0.89600000000000002</v>
      </c>
      <c r="K507" s="36" t="s">
        <v>1193</v>
      </c>
      <c r="L507" s="30" t="str">
        <f t="shared" si="164"/>
        <v>Yes</v>
      </c>
    </row>
    <row r="508" spans="1:12">
      <c r="A508" s="5" t="s">
        <v>526</v>
      </c>
      <c r="B508" s="36" t="s">
        <v>49</v>
      </c>
      <c r="C508" s="34">
        <v>175534</v>
      </c>
      <c r="D508" s="33" t="str">
        <f t="shared" si="161"/>
        <v>N/A</v>
      </c>
      <c r="E508" s="34">
        <v>178165</v>
      </c>
      <c r="F508" s="33" t="str">
        <f t="shared" si="162"/>
        <v>N/A</v>
      </c>
      <c r="G508" s="34">
        <v>188915</v>
      </c>
      <c r="H508" s="33" t="str">
        <f t="shared" si="163"/>
        <v>N/A</v>
      </c>
      <c r="I508" s="28">
        <v>1.4990000000000001</v>
      </c>
      <c r="J508" s="28">
        <v>6.0339999999999998</v>
      </c>
      <c r="K508" s="36" t="s">
        <v>1193</v>
      </c>
      <c r="L508" s="30" t="str">
        <f t="shared" si="164"/>
        <v>Yes</v>
      </c>
    </row>
    <row r="509" spans="1:12">
      <c r="A509" s="5" t="s">
        <v>529</v>
      </c>
      <c r="B509" s="36" t="s">
        <v>49</v>
      </c>
      <c r="C509" s="34">
        <v>683661</v>
      </c>
      <c r="D509" s="33" t="str">
        <f t="shared" si="161"/>
        <v>N/A</v>
      </c>
      <c r="E509" s="34">
        <v>700285</v>
      </c>
      <c r="F509" s="33" t="str">
        <f t="shared" si="162"/>
        <v>N/A</v>
      </c>
      <c r="G509" s="34">
        <v>726790</v>
      </c>
      <c r="H509" s="33" t="str">
        <f t="shared" si="163"/>
        <v>N/A</v>
      </c>
      <c r="I509" s="28">
        <v>2.4319999999999999</v>
      </c>
      <c r="J509" s="28">
        <v>3.7850000000000001</v>
      </c>
      <c r="K509" s="36" t="s">
        <v>1193</v>
      </c>
      <c r="L509" s="30" t="str">
        <f t="shared" si="164"/>
        <v>Yes</v>
      </c>
    </row>
    <row r="510" spans="1:12">
      <c r="A510" s="5" t="s">
        <v>531</v>
      </c>
      <c r="B510" s="36" t="s">
        <v>49</v>
      </c>
      <c r="C510" s="34">
        <v>141588</v>
      </c>
      <c r="D510" s="33" t="str">
        <f t="shared" si="161"/>
        <v>N/A</v>
      </c>
      <c r="E510" s="34">
        <v>143632</v>
      </c>
      <c r="F510" s="33" t="str">
        <f t="shared" si="162"/>
        <v>N/A</v>
      </c>
      <c r="G510" s="34">
        <v>152430</v>
      </c>
      <c r="H510" s="33" t="str">
        <f t="shared" si="163"/>
        <v>N/A</v>
      </c>
      <c r="I510" s="28">
        <v>1.444</v>
      </c>
      <c r="J510" s="28">
        <v>6.125</v>
      </c>
      <c r="K510" s="36" t="s">
        <v>1193</v>
      </c>
      <c r="L510" s="30" t="str">
        <f t="shared" si="164"/>
        <v>Yes</v>
      </c>
    </row>
    <row r="511" spans="1:12">
      <c r="A511" s="45" t="s">
        <v>343</v>
      </c>
      <c r="B511" s="34" t="s">
        <v>49</v>
      </c>
      <c r="C511" s="34">
        <v>915816.47</v>
      </c>
      <c r="D511" s="27" t="str">
        <f t="shared" si="161"/>
        <v>N/A</v>
      </c>
      <c r="E511" s="34">
        <v>952264.39</v>
      </c>
      <c r="F511" s="33" t="str">
        <f t="shared" si="162"/>
        <v>N/A</v>
      </c>
      <c r="G511" s="34">
        <v>992343.43</v>
      </c>
      <c r="H511" s="33" t="str">
        <f t="shared" si="163"/>
        <v>N/A</v>
      </c>
      <c r="I511" s="28">
        <v>3.98</v>
      </c>
      <c r="J511" s="28">
        <v>4.2089999999999996</v>
      </c>
      <c r="K511" s="34" t="s">
        <v>107</v>
      </c>
      <c r="L511" s="30" t="str">
        <f t="shared" si="164"/>
        <v>Yes</v>
      </c>
    </row>
    <row r="512" spans="1:12">
      <c r="A512" s="45" t="s">
        <v>624</v>
      </c>
      <c r="B512" s="34" t="s">
        <v>49</v>
      </c>
      <c r="C512" s="34">
        <v>109448</v>
      </c>
      <c r="D512" s="34" t="s">
        <v>49</v>
      </c>
      <c r="E512" s="34">
        <v>109836</v>
      </c>
      <c r="F512" s="34" t="s">
        <v>49</v>
      </c>
      <c r="G512" s="34">
        <v>111688</v>
      </c>
      <c r="H512" s="34" t="s">
        <v>49</v>
      </c>
      <c r="I512" s="28">
        <v>0.35449999999999998</v>
      </c>
      <c r="J512" s="28">
        <v>1.6859999999999999</v>
      </c>
      <c r="K512" s="34" t="s">
        <v>107</v>
      </c>
      <c r="L512" s="30" t="str">
        <f t="shared" si="164"/>
        <v>Yes</v>
      </c>
    </row>
    <row r="513" spans="1:12">
      <c r="A513" s="5" t="s">
        <v>565</v>
      </c>
      <c r="B513" s="34" t="s">
        <v>49</v>
      </c>
      <c r="C513" s="34">
        <v>62460</v>
      </c>
      <c r="D513" s="34" t="s">
        <v>49</v>
      </c>
      <c r="E513" s="34">
        <v>61614</v>
      </c>
      <c r="F513" s="34" t="s">
        <v>49</v>
      </c>
      <c r="G513" s="34">
        <v>61996</v>
      </c>
      <c r="H513" s="34" t="s">
        <v>49</v>
      </c>
      <c r="I513" s="28">
        <v>-1.35</v>
      </c>
      <c r="J513" s="28">
        <v>0.62</v>
      </c>
      <c r="K513" s="34" t="s">
        <v>107</v>
      </c>
      <c r="L513" s="30" t="str">
        <f t="shared" si="164"/>
        <v>Yes</v>
      </c>
    </row>
    <row r="514" spans="1:12">
      <c r="A514" s="5" t="s">
        <v>527</v>
      </c>
      <c r="B514" s="34" t="s">
        <v>49</v>
      </c>
      <c r="C514" s="34">
        <v>46355</v>
      </c>
      <c r="D514" s="34" t="s">
        <v>49</v>
      </c>
      <c r="E514" s="34">
        <v>47606</v>
      </c>
      <c r="F514" s="34" t="s">
        <v>49</v>
      </c>
      <c r="G514" s="34">
        <v>49141</v>
      </c>
      <c r="H514" s="34" t="s">
        <v>49</v>
      </c>
      <c r="I514" s="28">
        <v>2.6989999999999998</v>
      </c>
      <c r="J514" s="28">
        <v>3.2240000000000002</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4511164726</v>
      </c>
      <c r="D516" s="33" t="str">
        <f>IF($B516="N/A","N/A",IF(C516&gt;10,"No",IF(C516&lt;-10,"No","Yes")))</f>
        <v>N/A</v>
      </c>
      <c r="E516" s="47">
        <v>5030957214</v>
      </c>
      <c r="F516" s="33" t="str">
        <f>IF($B516="N/A","N/A",IF(E516&gt;10,"No",IF(E516&lt;-10,"No","Yes")))</f>
        <v>N/A</v>
      </c>
      <c r="G516" s="47">
        <v>5408777216</v>
      </c>
      <c r="H516" s="33" t="str">
        <f>IF($B516="N/A","N/A",IF(G516&gt;10,"No",IF(G516&lt;-10,"No","Yes")))</f>
        <v>N/A</v>
      </c>
      <c r="I516" s="28">
        <v>11.52</v>
      </c>
      <c r="J516" s="28">
        <v>7.51</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4230.0880643999999</v>
      </c>
      <c r="D518" s="33" t="str">
        <f>IF($B518="N/A","N/A",IF(C518&gt;10,"No",IF(C518&lt;-10,"No","Yes")))</f>
        <v>N/A</v>
      </c>
      <c r="E518" s="47">
        <v>4627.7037380000002</v>
      </c>
      <c r="F518" s="33" t="str">
        <f>IF($B518="N/A","N/A",IF(E518&gt;10,"No",IF(E518&lt;-10,"No","Yes")))</f>
        <v>N/A</v>
      </c>
      <c r="G518" s="47">
        <v>4775.5025926999997</v>
      </c>
      <c r="H518" s="33" t="str">
        <f>IF($B518="N/A","N/A",IF(G518&gt;10,"No",IF(G518&lt;-10,"No","Yes")))</f>
        <v>N/A</v>
      </c>
      <c r="I518" s="28">
        <v>9.4</v>
      </c>
      <c r="J518" s="28">
        <v>3.194</v>
      </c>
      <c r="K518" s="36" t="s">
        <v>1193</v>
      </c>
      <c r="L518" s="30" t="str">
        <f>IF(J518="Div by 0", "N/A", IF(K518="N/A","N/A", IF(J518&gt;VALUE(MID(K518,1,2)), "No", IF(J518&lt;-1*VALUE(MID(K518,1,2)), "No", "Yes"))))</f>
        <v>Yes</v>
      </c>
    </row>
    <row r="519" spans="1:12">
      <c r="A519" s="5" t="s">
        <v>524</v>
      </c>
      <c r="B519" s="36" t="s">
        <v>49</v>
      </c>
      <c r="C519" s="47">
        <v>12653.699226000001</v>
      </c>
      <c r="D519" s="33" t="str">
        <f>IF($B519="N/A","N/A",IF(C519&gt;10,"No",IF(C519&lt;-10,"No","Yes")))</f>
        <v>N/A</v>
      </c>
      <c r="E519" s="47">
        <v>13960.336428000001</v>
      </c>
      <c r="F519" s="33" t="str">
        <f>IF($B519="N/A","N/A",IF(E519&gt;10,"No",IF(E519&lt;-10,"No","Yes")))</f>
        <v>N/A</v>
      </c>
      <c r="G519" s="47">
        <v>14620.239165999999</v>
      </c>
      <c r="H519" s="33" t="str">
        <f>IF($B519="N/A","N/A",IF(G519&gt;10,"No",IF(G519&lt;-10,"No","Yes")))</f>
        <v>N/A</v>
      </c>
      <c r="I519" s="28">
        <v>10.33</v>
      </c>
      <c r="J519" s="28">
        <v>4.7270000000000003</v>
      </c>
      <c r="K519" s="36" t="s">
        <v>1193</v>
      </c>
      <c r="L519" s="30" t="str">
        <f>IF(J519="Div by 0", "N/A", IF(K519="N/A","N/A", IF(J519&gt;VALUE(MID(K519,1,2)), "No", IF(J519&lt;-1*VALUE(MID(K519,1,2)), "No", "Yes"))))</f>
        <v>Yes</v>
      </c>
    </row>
    <row r="520" spans="1:12">
      <c r="A520" s="5" t="s">
        <v>527</v>
      </c>
      <c r="B520" s="36" t="s">
        <v>49</v>
      </c>
      <c r="C520" s="47">
        <v>12683.101371000001</v>
      </c>
      <c r="D520" s="33" t="str">
        <f>IF($B520="N/A","N/A",IF(C520&gt;10,"No",IF(C520&lt;-10,"No","Yes")))</f>
        <v>N/A</v>
      </c>
      <c r="E520" s="47">
        <v>14013.139628999999</v>
      </c>
      <c r="F520" s="33" t="str">
        <f>IF($B520="N/A","N/A",IF(E520&gt;10,"No",IF(E520&lt;-10,"No","Yes")))</f>
        <v>N/A</v>
      </c>
      <c r="G520" s="47">
        <v>14056.902671</v>
      </c>
      <c r="H520" s="33" t="str">
        <f>IF($B520="N/A","N/A",IF(G520&gt;10,"No",IF(G520&lt;-10,"No","Yes")))</f>
        <v>N/A</v>
      </c>
      <c r="I520" s="28">
        <v>10.49</v>
      </c>
      <c r="J520" s="28">
        <v>0.31230000000000002</v>
      </c>
      <c r="K520" s="36" t="s">
        <v>1193</v>
      </c>
      <c r="L520" s="30" t="str">
        <f>IF(J520="Div by 0", "N/A", IF(K520="N/A","N/A", IF(J520&gt;VALUE(MID(K520,1,2)), "No", IF(J520&lt;-1*VALUE(MID(K520,1,2)), "No", "Yes"))))</f>
        <v>Yes</v>
      </c>
    </row>
    <row r="521" spans="1:12">
      <c r="A521" s="5" t="s">
        <v>530</v>
      </c>
      <c r="B521" s="36" t="s">
        <v>49</v>
      </c>
      <c r="C521" s="47">
        <v>1465.3126623000001</v>
      </c>
      <c r="D521" s="33" t="str">
        <f>IF($B521="N/A","N/A",IF(C521&gt;10,"No",IF(C521&lt;-10,"No","Yes")))</f>
        <v>N/A</v>
      </c>
      <c r="E521" s="47">
        <v>1599.0580778000001</v>
      </c>
      <c r="F521" s="33" t="str">
        <f>IF($B521="N/A","N/A",IF(E521&gt;10,"No",IF(E521&lt;-10,"No","Yes")))</f>
        <v>N/A</v>
      </c>
      <c r="G521" s="47">
        <v>1740.6341763</v>
      </c>
      <c r="H521" s="33" t="str">
        <f>IF($B521="N/A","N/A",IF(G521&gt;10,"No",IF(G521&lt;-10,"No","Yes")))</f>
        <v>N/A</v>
      </c>
      <c r="I521" s="28">
        <v>9.1270000000000007</v>
      </c>
      <c r="J521" s="28">
        <v>8.8539999999999992</v>
      </c>
      <c r="K521" s="36" t="s">
        <v>1193</v>
      </c>
      <c r="L521" s="30" t="str">
        <f>IF(J521="Div by 0", "N/A", IF(K521="N/A","N/A", IF(J521&gt;VALUE(MID(K521,1,2)), "No", IF(J521&lt;-1*VALUE(MID(K521,1,2)), "No", "Yes"))))</f>
        <v>Yes</v>
      </c>
    </row>
    <row r="522" spans="1:12">
      <c r="A522" s="5" t="s">
        <v>532</v>
      </c>
      <c r="B522" s="36" t="s">
        <v>49</v>
      </c>
      <c r="C522" s="47">
        <v>3193.6292905999999</v>
      </c>
      <c r="D522" s="33" t="str">
        <f>IF($B522="N/A","N/A",IF(C522&gt;10,"No",IF(C522&lt;-10,"No","Yes")))</f>
        <v>N/A</v>
      </c>
      <c r="E522" s="47">
        <v>3524.9261932999998</v>
      </c>
      <c r="F522" s="33" t="str">
        <f>IF($B522="N/A","N/A",IF(E522&gt;10,"No",IF(E522&lt;-10,"No","Yes")))</f>
        <v>N/A</v>
      </c>
      <c r="G522" s="47">
        <v>3578.8009906000002</v>
      </c>
      <c r="H522" s="33" t="str">
        <f>IF($B522="N/A","N/A",IF(G522&gt;10,"No",IF(G522&lt;-10,"No","Yes")))</f>
        <v>N/A</v>
      </c>
      <c r="I522" s="28">
        <v>10.37</v>
      </c>
      <c r="J522" s="28">
        <v>1.528</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4694.9214701999999</v>
      </c>
      <c r="F524" s="33" t="str">
        <f t="shared" ref="F524:F525" si="166">IF($B524="N/A","N/A",IF(E524&gt;10,"No",IF(E524&lt;-10,"No","Yes")))</f>
        <v>N/A</v>
      </c>
      <c r="G524" s="47">
        <v>4832.1906249000003</v>
      </c>
      <c r="H524" s="33" t="str">
        <f t="shared" ref="H524:H525" si="167">IF($B524="N/A","N/A",IF(G524&gt;10,"No",IF(G524&lt;-10,"No","Yes")))</f>
        <v>N/A</v>
      </c>
      <c r="I524" s="28" t="s">
        <v>49</v>
      </c>
      <c r="J524" s="28">
        <v>2.9239999999999999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4537.8920392</v>
      </c>
      <c r="F525" s="33" t="str">
        <f t="shared" si="166"/>
        <v>N/A</v>
      </c>
      <c r="G525" s="47">
        <v>4700.0854983999998</v>
      </c>
      <c r="H525" s="33" t="str">
        <f t="shared" si="167"/>
        <v>N/A</v>
      </c>
      <c r="I525" s="28" t="s">
        <v>49</v>
      </c>
      <c r="J525" s="28">
        <v>3.5739999999999998</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12727.196486000001</v>
      </c>
      <c r="D527" s="33" t="str">
        <f>IF($B527="N/A","N/A",IF(C527&gt;10,"No",IF(C527&lt;-10,"No","Yes")))</f>
        <v>N/A</v>
      </c>
      <c r="E527" s="47">
        <v>13950.763939</v>
      </c>
      <c r="F527" s="33" t="str">
        <f>IF($B527="N/A","N/A",IF(E527&gt;10,"No",IF(E527&lt;-10,"No","Yes")))</f>
        <v>N/A</v>
      </c>
      <c r="G527" s="47">
        <v>14256.906408999999</v>
      </c>
      <c r="H527" s="33" t="str">
        <f>IF($B527="N/A","N/A",IF(G527&gt;10,"No",IF(G527&lt;-10,"No","Yes")))</f>
        <v>N/A</v>
      </c>
      <c r="I527" s="28">
        <v>9.6140000000000008</v>
      </c>
      <c r="J527" s="28">
        <v>2.194</v>
      </c>
      <c r="K527" s="36" t="s">
        <v>1193</v>
      </c>
      <c r="L527" s="30" t="str">
        <f>IF(J527="Div by 0", "N/A", IF(K527="N/A","N/A", IF(J527&gt;VALUE(MID(K527,1,2)), "No", IF(J527&lt;-1*VALUE(MID(K527,1,2)), "No", "Yes"))))</f>
        <v>Yes</v>
      </c>
    </row>
    <row r="528" spans="1:12">
      <c r="A528" s="5" t="s">
        <v>524</v>
      </c>
      <c r="B528" s="36" t="s">
        <v>49</v>
      </c>
      <c r="C528" s="47">
        <v>12630.707253</v>
      </c>
      <c r="D528" s="33" t="str">
        <f>IF($B528="N/A","N/A",IF(C528&gt;10,"No",IF(C528&lt;-10,"No","Yes")))</f>
        <v>N/A</v>
      </c>
      <c r="E528" s="47">
        <v>13969.330298000001</v>
      </c>
      <c r="F528" s="33" t="str">
        <f>IF($B528="N/A","N/A",IF(E528&gt;10,"No",IF(E528&lt;-10,"No","Yes")))</f>
        <v>N/A</v>
      </c>
      <c r="G528" s="47">
        <v>14512.326005000001</v>
      </c>
      <c r="H528" s="33" t="str">
        <f>IF($B528="N/A","N/A",IF(G528&gt;10,"No",IF(G528&lt;-10,"No","Yes")))</f>
        <v>N/A</v>
      </c>
      <c r="I528" s="28">
        <v>10.6</v>
      </c>
      <c r="J528" s="28">
        <v>3.887</v>
      </c>
      <c r="K528" s="36" t="s">
        <v>1193</v>
      </c>
      <c r="L528" s="30" t="str">
        <f>IF(J528="Div by 0", "N/A", IF(K528="N/A","N/A", IF(J528&gt;VALUE(MID(K528,1,2)), "No", IF(J528&lt;-1*VALUE(MID(K528,1,2)), "No", "Yes"))))</f>
        <v>Yes</v>
      </c>
    </row>
    <row r="529" spans="1:12">
      <c r="A529" s="5" t="s">
        <v>527</v>
      </c>
      <c r="B529" s="36" t="s">
        <v>49</v>
      </c>
      <c r="C529" s="47">
        <v>12963.84828</v>
      </c>
      <c r="D529" s="33" t="str">
        <f>IF($B529="N/A","N/A",IF(C529&gt;10,"No",IF(C529&lt;-10,"No","Yes")))</f>
        <v>N/A</v>
      </c>
      <c r="E529" s="47">
        <v>14045.447233999999</v>
      </c>
      <c r="F529" s="33" t="str">
        <f>IF($B529="N/A","N/A",IF(E529&gt;10,"No",IF(E529&lt;-10,"No","Yes")))</f>
        <v>N/A</v>
      </c>
      <c r="G529" s="47">
        <v>14040.987648</v>
      </c>
      <c r="H529" s="33" t="str">
        <f>IF($B529="N/A","N/A",IF(G529&gt;10,"No",IF(G529&lt;-10,"No","Yes")))</f>
        <v>N/A</v>
      </c>
      <c r="I529" s="28">
        <v>8.343</v>
      </c>
      <c r="J529" s="28">
        <v>-3.2000000000000001E-2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13223.586017</v>
      </c>
      <c r="F530" s="33" t="str">
        <f t="shared" ref="F530:F535" si="169">IF($B530="N/A","N/A",IF(E530&gt;10,"No",IF(E530&lt;-10,"No","Yes")))</f>
        <v>N/A</v>
      </c>
      <c r="G530" s="47">
        <v>13549.571564</v>
      </c>
      <c r="H530" s="33" t="str">
        <f t="shared" ref="H530:H531" si="170">IF($B530="N/A","N/A",IF(G530&gt;10,"No",IF(G530&lt;-10,"No","Yes")))</f>
        <v>N/A</v>
      </c>
      <c r="I530" s="28" t="s">
        <v>49</v>
      </c>
      <c r="J530" s="28">
        <v>2.4649999999999999</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15264.478165</v>
      </c>
      <c r="F531" s="33" t="str">
        <f t="shared" si="169"/>
        <v>N/A</v>
      </c>
      <c r="G531" s="47">
        <v>15524.048937</v>
      </c>
      <c r="H531" s="33" t="str">
        <f t="shared" si="170"/>
        <v>N/A</v>
      </c>
      <c r="I531" s="28" t="s">
        <v>49</v>
      </c>
      <c r="J531" s="28">
        <v>1.7</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1425.3778296</v>
      </c>
      <c r="F533" s="33" t="str">
        <f t="shared" si="169"/>
        <v>N/A</v>
      </c>
      <c r="G533" s="47">
        <v>1585.5481620999999</v>
      </c>
      <c r="H533" s="33" t="str">
        <f t="shared" ref="H533:H535" si="172">IF($B533="N/A","N/A",IF(G533&gt;10,"No",IF(G533&lt;-10,"No","Yes")))</f>
        <v>N/A</v>
      </c>
      <c r="I533" s="28" t="s">
        <v>49</v>
      </c>
      <c r="J533" s="28">
        <v>11.24</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1426.9505165</v>
      </c>
      <c r="F534" s="33" t="str">
        <f t="shared" si="169"/>
        <v>N/A</v>
      </c>
      <c r="G534" s="47">
        <v>1593.9172822</v>
      </c>
      <c r="H534" s="33" t="str">
        <f t="shared" si="172"/>
        <v>N/A</v>
      </c>
      <c r="I534" s="28" t="s">
        <v>49</v>
      </c>
      <c r="J534" s="28">
        <v>11.7</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1393.0369521</v>
      </c>
      <c r="F535" s="33" t="str">
        <f t="shared" si="169"/>
        <v>N/A</v>
      </c>
      <c r="G535" s="47">
        <v>1426.9668213</v>
      </c>
      <c r="H535" s="33" t="str">
        <f t="shared" si="172"/>
        <v>N/A</v>
      </c>
      <c r="I535" s="28" t="s">
        <v>49</v>
      </c>
      <c r="J535" s="28">
        <v>2.4359999999999999</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74.398446430000007</v>
      </c>
      <c r="D537" s="27" t="str">
        <f t="shared" ref="D537:D575" si="174">IF($B537="N/A","N/A",IF(C537&gt;10,"No",IF(C537&lt;-10,"No","Yes")))</f>
        <v>N/A</v>
      </c>
      <c r="E537" s="35">
        <v>75.82838993</v>
      </c>
      <c r="F537" s="27" t="str">
        <f t="shared" ref="F537:F575" si="175">IF($B537="N/A","N/A",IF(E537&gt;10,"No",IF(E537&lt;-10,"No","Yes")))</f>
        <v>N/A</v>
      </c>
      <c r="G537" s="35">
        <v>75.852655240999994</v>
      </c>
      <c r="H537" s="27" t="str">
        <f t="shared" ref="H537:H575" si="176">IF($B537="N/A","N/A",IF(G537&gt;10,"No",IF(G537&lt;-10,"No","Yes")))</f>
        <v>N/A</v>
      </c>
      <c r="I537" s="28">
        <v>1.9219999999999999</v>
      </c>
      <c r="J537" s="28">
        <v>3.2000000000000001E-2</v>
      </c>
      <c r="K537" s="29" t="s">
        <v>1193</v>
      </c>
      <c r="L537" s="30" t="str">
        <f t="shared" ref="L537:L605" si="177">IF(J537="Div by 0", "N/A", IF(K537="N/A","N/A", IF(J537&gt;VALUE(MID(K537,1,2)), "No", IF(J537&lt;-1*VALUE(MID(K537,1,2)), "No", "Yes"))))</f>
        <v>Yes</v>
      </c>
    </row>
    <row r="538" spans="1:12">
      <c r="A538" s="46" t="s">
        <v>141</v>
      </c>
      <c r="B538" s="25" t="s">
        <v>49</v>
      </c>
      <c r="C538" s="34">
        <v>793420</v>
      </c>
      <c r="D538" s="27" t="str">
        <f t="shared" si="174"/>
        <v>N/A</v>
      </c>
      <c r="E538" s="34">
        <v>824360</v>
      </c>
      <c r="F538" s="27" t="str">
        <f t="shared" si="175"/>
        <v>N/A</v>
      </c>
      <c r="G538" s="34">
        <v>859114</v>
      </c>
      <c r="H538" s="27" t="str">
        <f t="shared" si="176"/>
        <v>N/A</v>
      </c>
      <c r="I538" s="28">
        <v>3.9</v>
      </c>
      <c r="J538" s="28">
        <v>4.2160000000000002</v>
      </c>
      <c r="K538" s="29" t="s">
        <v>1193</v>
      </c>
      <c r="L538" s="30" t="str">
        <f t="shared" si="177"/>
        <v>Yes</v>
      </c>
    </row>
    <row r="539" spans="1:12">
      <c r="A539" s="5" t="s">
        <v>524</v>
      </c>
      <c r="B539" s="36" t="s">
        <v>49</v>
      </c>
      <c r="C539" s="34">
        <v>1354</v>
      </c>
      <c r="D539" s="34" t="str">
        <f t="shared" si="174"/>
        <v>N/A</v>
      </c>
      <c r="E539" s="34">
        <v>1346</v>
      </c>
      <c r="F539" s="34" t="str">
        <f t="shared" si="175"/>
        <v>N/A</v>
      </c>
      <c r="G539" s="34">
        <v>1568</v>
      </c>
      <c r="H539" s="33" t="str">
        <f t="shared" si="176"/>
        <v>N/A</v>
      </c>
      <c r="I539" s="28">
        <v>-0.59099999999999997</v>
      </c>
      <c r="J539" s="28">
        <v>16.489999999999998</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1236</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90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242</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82833</v>
      </c>
      <c r="D545" s="34" t="str">
        <f t="shared" si="174"/>
        <v>N/A</v>
      </c>
      <c r="E545" s="34">
        <v>86739</v>
      </c>
      <c r="F545" s="34" t="str">
        <f t="shared" si="175"/>
        <v>N/A</v>
      </c>
      <c r="G545" s="34">
        <v>92620</v>
      </c>
      <c r="H545" s="33" t="str">
        <f t="shared" si="176"/>
        <v>N/A</v>
      </c>
      <c r="I545" s="28">
        <v>4.7160000000000002</v>
      </c>
      <c r="J545" s="28">
        <v>6.78</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81360</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225</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531</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1213</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9291</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630631</v>
      </c>
      <c r="D552" s="34" t="str">
        <f t="shared" si="174"/>
        <v>N/A</v>
      </c>
      <c r="E552" s="34">
        <v>651980</v>
      </c>
      <c r="F552" s="34" t="str">
        <f t="shared" si="175"/>
        <v>N/A</v>
      </c>
      <c r="G552" s="34">
        <v>673372</v>
      </c>
      <c r="H552" s="33" t="str">
        <f t="shared" si="176"/>
        <v>N/A</v>
      </c>
      <c r="I552" s="28">
        <v>3.3849999999999998</v>
      </c>
      <c r="J552" s="28">
        <v>3.2810000000000001</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86345</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5779</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263</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536930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41862</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2193</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78602</v>
      </c>
      <c r="D560" s="34" t="str">
        <f t="shared" si="174"/>
        <v>N/A</v>
      </c>
      <c r="E560" s="34">
        <v>84295</v>
      </c>
      <c r="F560" s="34" t="str">
        <f t="shared" si="175"/>
        <v>N/A</v>
      </c>
      <c r="G560" s="34">
        <v>91554</v>
      </c>
      <c r="H560" s="33" t="str">
        <f t="shared" si="176"/>
        <v>N/A</v>
      </c>
      <c r="I560" s="28">
        <v>7.2430000000000003</v>
      </c>
      <c r="J560" s="28">
        <v>8.6110000000000007</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55780</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7742</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654</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3575</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15543</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8260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91</v>
      </c>
      <c r="F572" s="34" t="str">
        <f t="shared" si="175"/>
        <v>N/A</v>
      </c>
      <c r="G572" s="34">
        <v>180</v>
      </c>
      <c r="H572" s="33" t="str">
        <f t="shared" si="176"/>
        <v>N/A</v>
      </c>
      <c r="I572" s="28" t="s">
        <v>49</v>
      </c>
      <c r="J572" s="28">
        <v>97.8</v>
      </c>
      <c r="K572" s="29" t="s">
        <v>1193</v>
      </c>
      <c r="L572" s="30" t="str">
        <f t="shared" si="190"/>
        <v>No</v>
      </c>
    </row>
    <row r="573" spans="1:12">
      <c r="A573" s="51" t="s">
        <v>920</v>
      </c>
      <c r="B573" s="25" t="s">
        <v>49</v>
      </c>
      <c r="C573" s="34" t="s">
        <v>49</v>
      </c>
      <c r="D573" s="34" t="str">
        <f t="shared" si="174"/>
        <v>N/A</v>
      </c>
      <c r="E573" s="34">
        <v>824270</v>
      </c>
      <c r="F573" s="34" t="str">
        <f t="shared" si="175"/>
        <v>N/A</v>
      </c>
      <c r="G573" s="34">
        <v>858937</v>
      </c>
      <c r="H573" s="33" t="str">
        <f t="shared" si="176"/>
        <v>N/A</v>
      </c>
      <c r="I573" s="28" t="s">
        <v>49</v>
      </c>
      <c r="J573" s="28">
        <v>4.2060000000000004</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1.55324903E-2</v>
      </c>
      <c r="D576" s="27" t="str">
        <f>IF($B576="N/A","N/A",IF(C576&gt;=20,"No",IF(C576&lt;0,"No","Yes")))</f>
        <v>Yes</v>
      </c>
      <c r="E576" s="35">
        <v>7.6477657599999999E-2</v>
      </c>
      <c r="F576" s="27" t="str">
        <f>IF($B576="N/A","N/A",IF(E576&gt;=20,"No",IF(E576&lt;0,"No","Yes")))</f>
        <v>Yes</v>
      </c>
      <c r="G576" s="35">
        <v>0.15131437580000001</v>
      </c>
      <c r="H576" s="27" t="str">
        <f>IF($B576="N/A","N/A",IF(G576&gt;=20,"No",IF(G576&lt;0,"No","Yes")))</f>
        <v>Yes</v>
      </c>
      <c r="I576" s="28">
        <v>392.4</v>
      </c>
      <c r="J576" s="28">
        <v>97.85</v>
      </c>
      <c r="K576" s="29" t="s">
        <v>1193</v>
      </c>
      <c r="L576" s="30" t="str">
        <f t="shared" si="177"/>
        <v>No</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5.4217527957999998</v>
      </c>
      <c r="D578" s="27" t="str">
        <f>IF($B578="N/A","N/A",IF(C578&gt;10,"No",IF(C578&lt;-10,"No","Yes")))</f>
        <v>N/A</v>
      </c>
      <c r="E578" s="35">
        <v>5.2651225462999998</v>
      </c>
      <c r="F578" s="27" t="str">
        <f>IF($B578="N/A","N/A",IF(E578&gt;10,"No",IF(E578&lt;-10,"No","Yes")))</f>
        <v>N/A</v>
      </c>
      <c r="G578" s="35">
        <v>5.1751307213000004</v>
      </c>
      <c r="H578" s="27" t="str">
        <f>IF($B578="N/A","N/A",IF(G578&gt;10,"No",IF(G578&lt;-10,"No","Yes")))</f>
        <v>N/A</v>
      </c>
      <c r="I578" s="28">
        <v>-2.89</v>
      </c>
      <c r="J578" s="28">
        <v>-1.71</v>
      </c>
      <c r="K578" s="29" t="s">
        <v>1193</v>
      </c>
      <c r="L578" s="30" t="str">
        <f t="shared" si="177"/>
        <v>Yes</v>
      </c>
    </row>
    <row r="579" spans="1:12" ht="12.75" customHeight="1">
      <c r="A579" s="55" t="s">
        <v>348</v>
      </c>
      <c r="B579" s="25" t="s">
        <v>49</v>
      </c>
      <c r="C579" s="35">
        <v>0</v>
      </c>
      <c r="D579" s="27" t="str">
        <f>IF($B579="N/A","N/A",IF(C579&gt;10,"No",IF(C579&lt;-10,"No","Yes")))</f>
        <v>N/A</v>
      </c>
      <c r="E579" s="35">
        <v>7.5105830900000004E-2</v>
      </c>
      <c r="F579" s="27" t="str">
        <f>IF($B579="N/A","N/A",IF(E579&gt;10,"No",IF(E579&lt;-10,"No","Yes")))</f>
        <v>N/A</v>
      </c>
      <c r="G579" s="35">
        <v>1.9692792399999999E-2</v>
      </c>
      <c r="H579" s="27" t="str">
        <f>IF($B579="N/A","N/A",IF(G579&gt;10,"No",IF(G579&lt;-10,"No","Yes")))</f>
        <v>N/A</v>
      </c>
      <c r="I579" s="28" t="s">
        <v>1207</v>
      </c>
      <c r="J579" s="28">
        <v>-73.8</v>
      </c>
      <c r="K579" s="29" t="s">
        <v>1193</v>
      </c>
      <c r="L579" s="30" t="str">
        <f t="shared" si="177"/>
        <v>No</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22.059553350000002</v>
      </c>
      <c r="D581" s="27" t="str">
        <f>IF($B581="N/A","N/A",IF(C581&gt;10,"No",IF(C581&lt;-10,"No","Yes")))</f>
        <v>N/A</v>
      </c>
      <c r="E581" s="35">
        <v>22.586371706000001</v>
      </c>
      <c r="F581" s="27" t="str">
        <f>IF($B581="N/A","N/A",IF(E581&gt;10,"No",IF(E581&lt;-10,"No","Yes")))</f>
        <v>N/A</v>
      </c>
      <c r="G581" s="35">
        <v>24.149927793</v>
      </c>
      <c r="H581" s="27" t="str">
        <f>IF($B581="N/A","N/A",IF(G581&gt;10,"No",IF(G581&lt;-10,"No","Yes")))</f>
        <v>N/A</v>
      </c>
      <c r="I581" s="28">
        <v>2.3879999999999999</v>
      </c>
      <c r="J581" s="28">
        <v>6.923</v>
      </c>
      <c r="K581" s="29" t="s">
        <v>1193</v>
      </c>
      <c r="L581" s="30" t="str">
        <f t="shared" si="177"/>
        <v>Yes</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97.457663875999998</v>
      </c>
      <c r="F584" s="27" t="str">
        <f t="shared" si="192"/>
        <v>N/A</v>
      </c>
      <c r="G584" s="35">
        <v>97.903186328000004</v>
      </c>
      <c r="H584" s="27" t="str">
        <f t="shared" si="193"/>
        <v>N/A</v>
      </c>
      <c r="I584" s="28" t="s">
        <v>49</v>
      </c>
      <c r="J584" s="28">
        <v>0.45710000000000001</v>
      </c>
      <c r="K584" s="29" t="s">
        <v>1193</v>
      </c>
      <c r="L584" s="30" t="str">
        <f t="shared" si="194"/>
        <v>Yes</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97.247706421999993</v>
      </c>
      <c r="F587" s="27" t="str">
        <f t="shared" si="192"/>
        <v>N/A</v>
      </c>
      <c r="G587" s="35">
        <v>98.751337852000006</v>
      </c>
      <c r="H587" s="27" t="str">
        <f t="shared" si="193"/>
        <v>N/A</v>
      </c>
      <c r="I587" s="28" t="s">
        <v>49</v>
      </c>
      <c r="J587" s="28">
        <v>1.546</v>
      </c>
      <c r="K587" s="36" t="s">
        <v>1193</v>
      </c>
      <c r="L587" s="30" t="str">
        <f t="shared" si="194"/>
        <v>Yes</v>
      </c>
    </row>
    <row r="588" spans="1:12">
      <c r="A588" s="46" t="s">
        <v>334</v>
      </c>
      <c r="B588" s="25" t="s">
        <v>49</v>
      </c>
      <c r="C588" s="26">
        <v>909887</v>
      </c>
      <c r="D588" s="27" t="str">
        <f t="shared" ref="D588:D604" si="195">IF($B588="N/A","N/A",IF(C588&gt;10,"No",IF(C588&lt;-10,"No","Yes")))</f>
        <v>N/A</v>
      </c>
      <c r="E588" s="26">
        <v>949612</v>
      </c>
      <c r="F588" s="27" t="str">
        <f t="shared" ref="F588:F604" si="196">IF($B588="N/A","N/A",IF(E588&gt;10,"No",IF(E588&lt;-10,"No","Yes")))</f>
        <v>N/A</v>
      </c>
      <c r="G588" s="26">
        <v>987222</v>
      </c>
      <c r="H588" s="27" t="str">
        <f t="shared" ref="H588:H604" si="197">IF($B588="N/A","N/A",IF(G588&gt;10,"No",IF(G588&lt;-10,"No","Yes")))</f>
        <v>N/A</v>
      </c>
      <c r="I588" s="28">
        <v>4.3659999999999997</v>
      </c>
      <c r="J588" s="28">
        <v>3.9609999999999999</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69.727889286999996</v>
      </c>
      <c r="D592" s="27" t="str">
        <f t="shared" si="195"/>
        <v>N/A</v>
      </c>
      <c r="E592" s="32">
        <v>72.706958209999996</v>
      </c>
      <c r="F592" s="27" t="str">
        <f t="shared" si="196"/>
        <v>N/A</v>
      </c>
      <c r="G592" s="32">
        <v>73.741974956000007</v>
      </c>
      <c r="H592" s="27" t="str">
        <f t="shared" si="197"/>
        <v>N/A</v>
      </c>
      <c r="I592" s="28">
        <v>4.2720000000000002</v>
      </c>
      <c r="J592" s="28">
        <v>1.4239999999999999</v>
      </c>
      <c r="K592" s="29" t="s">
        <v>1193</v>
      </c>
      <c r="L592" s="30" t="str">
        <f t="shared" si="177"/>
        <v>Yes</v>
      </c>
    </row>
    <row r="593" spans="1:12">
      <c r="A593" s="48" t="s">
        <v>612</v>
      </c>
      <c r="B593" s="25" t="s">
        <v>49</v>
      </c>
      <c r="C593" s="32">
        <v>0</v>
      </c>
      <c r="D593" s="27" t="str">
        <f t="shared" si="195"/>
        <v>N/A</v>
      </c>
      <c r="E593" s="32">
        <v>5.6865329999999997E-3</v>
      </c>
      <c r="F593" s="27" t="str">
        <f t="shared" si="196"/>
        <v>N/A</v>
      </c>
      <c r="G593" s="32">
        <v>1.2054026299999999E-2</v>
      </c>
      <c r="H593" s="27" t="str">
        <f t="shared" si="197"/>
        <v>N/A</v>
      </c>
      <c r="I593" s="28" t="s">
        <v>1207</v>
      </c>
      <c r="J593" s="28">
        <v>112</v>
      </c>
      <c r="K593" s="29" t="s">
        <v>1193</v>
      </c>
      <c r="L593" s="30" t="str">
        <f t="shared" si="177"/>
        <v>No</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30.272110713</v>
      </c>
      <c r="D604" s="27" t="str">
        <f t="shared" si="195"/>
        <v>N/A</v>
      </c>
      <c r="E604" s="32">
        <v>27.287355257000002</v>
      </c>
      <c r="F604" s="27" t="str">
        <f t="shared" si="196"/>
        <v>N/A</v>
      </c>
      <c r="G604" s="32">
        <v>26.245971017999999</v>
      </c>
      <c r="H604" s="27" t="str">
        <f t="shared" si="197"/>
        <v>N/A</v>
      </c>
      <c r="I604" s="28">
        <v>-9.86</v>
      </c>
      <c r="J604" s="28">
        <v>-3.82</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22628273</v>
      </c>
      <c r="D607" s="27" t="str">
        <f>IF($B607="N/A","N/A",IF(C607&gt;10,"No",IF(C607&lt;-10,"No","Yes")))</f>
        <v>N/A</v>
      </c>
      <c r="E607" s="31">
        <v>26315596</v>
      </c>
      <c r="F607" s="27" t="str">
        <f>IF($B607="N/A","N/A",IF(E607&gt;10,"No",IF(E607&lt;-10,"No","Yes")))</f>
        <v>N/A</v>
      </c>
      <c r="G607" s="31">
        <v>30313942</v>
      </c>
      <c r="H607" s="27" t="str">
        <f>IF($B607="N/A","N/A",IF(G607&gt;10,"No",IF(G607&lt;-10,"No","Yes")))</f>
        <v>N/A</v>
      </c>
      <c r="I607" s="28">
        <v>16.3</v>
      </c>
      <c r="J607" s="28">
        <v>15.19</v>
      </c>
      <c r="K607" s="29" t="s">
        <v>1193</v>
      </c>
      <c r="L607" s="30" t="str">
        <f t="shared" ref="L607:L618" si="198">IF(J607="Div by 0", "N/A", IF(K607="N/A","N/A", IF(J607&gt;VALUE(MID(K607,1,2)), "No", IF(J607&lt;-1*VALUE(MID(K607,1,2)), "No", "Yes"))))</f>
        <v>Yes</v>
      </c>
    </row>
    <row r="608" spans="1:12">
      <c r="A608" s="48" t="s">
        <v>534</v>
      </c>
      <c r="B608" s="25" t="s">
        <v>49</v>
      </c>
      <c r="C608" s="31">
        <v>169272</v>
      </c>
      <c r="D608" s="27" t="str">
        <f>IF($B608="N/A","N/A",IF(C608&gt;10,"No",IF(C608&lt;-10,"No","Yes")))</f>
        <v>N/A</v>
      </c>
      <c r="E608" s="31">
        <v>2274902</v>
      </c>
      <c r="F608" s="27" t="str">
        <f>IF($B608="N/A","N/A",IF(E608&gt;10,"No",IF(E608&lt;-10,"No","Yes")))</f>
        <v>N/A</v>
      </c>
      <c r="G608" s="31">
        <v>4876669</v>
      </c>
      <c r="H608" s="27" t="str">
        <f>IF($B608="N/A","N/A",IF(G608&gt;10,"No",IF(G608&lt;-10,"No","Yes")))</f>
        <v>N/A</v>
      </c>
      <c r="I608" s="28">
        <v>1244</v>
      </c>
      <c r="J608" s="28">
        <v>114.4</v>
      </c>
      <c r="K608" s="29" t="s">
        <v>1193</v>
      </c>
      <c r="L608" s="30" t="str">
        <f t="shared" si="198"/>
        <v>No</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22459001</v>
      </c>
      <c r="D610" s="27" t="str">
        <f>IF($B610="N/A","N/A",IF(C610&gt;10,"No",IF(C610&lt;-10,"No","Yes")))</f>
        <v>N/A</v>
      </c>
      <c r="E610" s="31">
        <v>24040694</v>
      </c>
      <c r="F610" s="27" t="str">
        <f>IF($B610="N/A","N/A",IF(E610&gt;10,"No",IF(E610&lt;-10,"No","Yes")))</f>
        <v>N/A</v>
      </c>
      <c r="G610" s="31">
        <v>25437273</v>
      </c>
      <c r="H610" s="27" t="str">
        <f>IF($B610="N/A","N/A",IF(G610&gt;10,"No",IF(G610&lt;-10,"No","Yes")))</f>
        <v>N/A</v>
      </c>
      <c r="I610" s="28">
        <v>7.0430000000000001</v>
      </c>
      <c r="J610" s="28">
        <v>5.8090000000000002</v>
      </c>
      <c r="K610" s="29" t="s">
        <v>1193</v>
      </c>
      <c r="L610" s="30" t="str">
        <f t="shared" si="198"/>
        <v>Yes</v>
      </c>
    </row>
    <row r="611" spans="1:12" ht="12.75" customHeight="1">
      <c r="A611" s="46" t="s">
        <v>537</v>
      </c>
      <c r="B611" s="50" t="s">
        <v>27</v>
      </c>
      <c r="C611" s="32">
        <v>0.97084642610000005</v>
      </c>
      <c r="D611" s="27" t="str">
        <f>IF($B611="N/A","N/A",IF(C611&gt;2,"No",IF(C611&lt;0.9,"No","Yes")))</f>
        <v>Yes</v>
      </c>
      <c r="E611" s="32">
        <v>0.96551071499999996</v>
      </c>
      <c r="F611" s="27" t="str">
        <f>IF($B611="N/A","N/A",IF(E611&gt;2,"No",IF(E611&lt;0.9,"No","Yes")))</f>
        <v>Yes</v>
      </c>
      <c r="G611" s="32">
        <v>0.97348799450000001</v>
      </c>
      <c r="H611" s="27" t="str">
        <f>IF($B611="N/A","N/A",IF(G611&gt;2,"No",IF(G611&lt;0.9,"No","Yes")))</f>
        <v>Yes</v>
      </c>
      <c r="I611" s="28">
        <v>-0.55000000000000004</v>
      </c>
      <c r="J611" s="28">
        <v>0.82620000000000005</v>
      </c>
      <c r="K611" s="29" t="s">
        <v>1193</v>
      </c>
      <c r="L611" s="30" t="str">
        <f t="shared" si="198"/>
        <v>Yes</v>
      </c>
    </row>
    <row r="612" spans="1:12">
      <c r="A612" s="48" t="s">
        <v>534</v>
      </c>
      <c r="B612" s="50" t="s">
        <v>27</v>
      </c>
      <c r="C612" s="32">
        <v>1</v>
      </c>
      <c r="D612" s="27" t="str">
        <f>IF($B612="N/A","N/A",IF(C612&gt;2,"No",IF(C612&lt;0.9,"No","Yes")))</f>
        <v>Yes</v>
      </c>
      <c r="E612" s="32">
        <v>0.98516320469999996</v>
      </c>
      <c r="F612" s="27" t="str">
        <f>IF($B612="N/A","N/A",IF(E612&gt;2,"No",IF(E612&lt;0.9,"No","Yes")))</f>
        <v>Yes</v>
      </c>
      <c r="G612" s="32">
        <v>0.99110198490000001</v>
      </c>
      <c r="H612" s="27" t="str">
        <f>IF($B612="N/A","N/A",IF(G612&gt;2,"No",IF(G612&lt;0.9,"No","Yes")))</f>
        <v>Yes</v>
      </c>
      <c r="I612" s="28">
        <v>-1.48</v>
      </c>
      <c r="J612" s="28">
        <v>0.6028</v>
      </c>
      <c r="K612" s="29" t="s">
        <v>1193</v>
      </c>
      <c r="L612" s="30" t="str">
        <f t="shared" si="198"/>
        <v>Yes</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0.9708462484</v>
      </c>
      <c r="D614" s="27" t="str">
        <f>IF($B614="N/A","N/A",IF(C614&gt;2,"No",IF(C614&lt;0.9,"No","Yes")))</f>
        <v>Yes</v>
      </c>
      <c r="E614" s="32">
        <v>0.96550911910000004</v>
      </c>
      <c r="F614" s="27" t="str">
        <f>IF($B614="N/A","N/A",IF(E614&gt;2,"No",IF(E614&lt;0.9,"No","Yes")))</f>
        <v>Yes</v>
      </c>
      <c r="G614" s="32">
        <v>0.97348503860000002</v>
      </c>
      <c r="H614" s="27" t="str">
        <f>IF($B614="N/A","N/A",IF(G614&gt;2,"No",IF(G614&lt;0.9,"No","Yes")))</f>
        <v>Yes</v>
      </c>
      <c r="I614" s="28">
        <v>-0.55000000000000004</v>
      </c>
      <c r="J614" s="28">
        <v>0.82609999999999995</v>
      </c>
      <c r="K614" s="29" t="s">
        <v>1193</v>
      </c>
      <c r="L614" s="30" t="str">
        <f t="shared" si="198"/>
        <v>Yes</v>
      </c>
    </row>
    <row r="615" spans="1:12">
      <c r="A615" s="46" t="s">
        <v>538</v>
      </c>
      <c r="B615" s="25" t="s">
        <v>49</v>
      </c>
      <c r="C615" s="31">
        <v>2.9339338653999998</v>
      </c>
      <c r="D615" s="27" t="str">
        <f>IF($B615="N/A","N/A",IF(C615&gt;10,"No",IF(C615&lt;-10,"No","Yes")))</f>
        <v>N/A</v>
      </c>
      <c r="E615" s="31">
        <v>3.1703551103000001</v>
      </c>
      <c r="F615" s="27" t="str">
        <f>IF($B615="N/A","N/A",IF(E615&gt;10,"No",IF(E615&lt;-10,"No","Yes")))</f>
        <v>N/A</v>
      </c>
      <c r="G615" s="31">
        <v>3.4814095543999999</v>
      </c>
      <c r="H615" s="27" t="str">
        <f>IF($B615="N/A","N/A",IF(G615&gt;10,"No",IF(G615&lt;-10,"No","Yes")))</f>
        <v>N/A</v>
      </c>
      <c r="I615" s="28">
        <v>8.0579999999999998</v>
      </c>
      <c r="J615" s="28">
        <v>9.8109999999999999</v>
      </c>
      <c r="K615" s="29" t="s">
        <v>1193</v>
      </c>
      <c r="L615" s="30" t="str">
        <f t="shared" si="198"/>
        <v>Yes</v>
      </c>
    </row>
    <row r="616" spans="1:12">
      <c r="A616" s="48" t="s">
        <v>534</v>
      </c>
      <c r="B616" s="25" t="s">
        <v>49</v>
      </c>
      <c r="C616" s="31">
        <v>3601.5319149000002</v>
      </c>
      <c r="D616" s="27" t="str">
        <f>IF($B616="N/A","N/A",IF(C616&gt;10,"No",IF(C616&lt;-10,"No","Yes")))</f>
        <v>N/A</v>
      </c>
      <c r="E616" s="31">
        <v>3375.2255193000001</v>
      </c>
      <c r="F616" s="27" t="str">
        <f>IF($B616="N/A","N/A",IF(E616&gt;10,"No",IF(E616&lt;-10,"No","Yes")))</f>
        <v>N/A</v>
      </c>
      <c r="G616" s="31">
        <v>3337.8980151000001</v>
      </c>
      <c r="H616" s="27" t="str">
        <f>IF($B616="N/A","N/A",IF(G616&gt;10,"No",IF(G616&lt;-10,"No","Yes")))</f>
        <v>N/A</v>
      </c>
      <c r="I616" s="28">
        <v>-6.28</v>
      </c>
      <c r="J616" s="28">
        <v>-1.1100000000000001</v>
      </c>
      <c r="K616" s="29" t="s">
        <v>1193</v>
      </c>
      <c r="L616" s="30" t="str">
        <f t="shared" si="198"/>
        <v>Yes</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2.9120041626000002</v>
      </c>
      <c r="D618" s="27" t="str">
        <f>IF($B618="N/A","N/A",IF(C618&gt;10,"No",IF(C618&lt;-10,"No","Yes")))</f>
        <v>N/A</v>
      </c>
      <c r="E618" s="31">
        <v>2.8965228992999998</v>
      </c>
      <c r="F618" s="27" t="str">
        <f>IF($B618="N/A","N/A",IF(E618&gt;10,"No",IF(E618&lt;-10,"No","Yes")))</f>
        <v>N/A</v>
      </c>
      <c r="G618" s="31">
        <v>2.9218379687999998</v>
      </c>
      <c r="H618" s="27" t="str">
        <f>IF($B618="N/A","N/A",IF(G618&gt;10,"No",IF(G618&lt;-10,"No","Yes")))</f>
        <v>N/A</v>
      </c>
      <c r="I618" s="28">
        <v>-0.53200000000000003</v>
      </c>
      <c r="J618" s="28">
        <v>0.874</v>
      </c>
      <c r="K618" s="29" t="s">
        <v>1193</v>
      </c>
      <c r="L618" s="30" t="str">
        <f t="shared" si="198"/>
        <v>Yes</v>
      </c>
    </row>
    <row r="619" spans="1:12" ht="12.75" customHeight="1">
      <c r="A619" s="51" t="s">
        <v>1072</v>
      </c>
      <c r="B619" s="36" t="s">
        <v>959</v>
      </c>
      <c r="C619" s="32" t="s">
        <v>49</v>
      </c>
      <c r="D619" s="27" t="str">
        <f>IF(OR($B619="N/A",$C619="N/A"),"N/A",IF(C619&gt;98,"Yes","No"))</f>
        <v>N/A</v>
      </c>
      <c r="E619" s="32">
        <v>99.476806249999996</v>
      </c>
      <c r="F619" s="27" t="str">
        <f>IF(OR($B619="N/A",$E619="N/A"),"N/A",IF(E619&gt;98,"Yes","No"))</f>
        <v>Yes</v>
      </c>
      <c r="G619" s="32">
        <v>99.644401091999995</v>
      </c>
      <c r="H619" s="27" t="str">
        <f t="shared" ref="H619:H622" si="199">IF($B619="N/A","N/A",IF(G619&gt;98,"Yes","No"))</f>
        <v>Yes</v>
      </c>
      <c r="I619" s="28" t="s">
        <v>49</v>
      </c>
      <c r="J619" s="28">
        <v>0.16850000000000001</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100</v>
      </c>
      <c r="F620" s="27" t="str">
        <f t="shared" ref="F620:F622" si="201">IF(OR($B620="N/A",$E620="N/A"),"N/A",IF(E620&gt;98,"Yes","No"))</f>
        <v>Yes</v>
      </c>
      <c r="G620" s="32">
        <v>98.888888889</v>
      </c>
      <c r="H620" s="27" t="str">
        <f t="shared" si="199"/>
        <v>Yes</v>
      </c>
      <c r="I620" s="28" t="s">
        <v>49</v>
      </c>
      <c r="J620" s="28">
        <v>-1.1100000000000001</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99.476749123000005</v>
      </c>
      <c r="F622" s="27" t="str">
        <f t="shared" si="201"/>
        <v>Yes</v>
      </c>
      <c r="G622" s="32">
        <v>99.644444237000002</v>
      </c>
      <c r="H622" s="27" t="str">
        <f t="shared" si="199"/>
        <v>Yes</v>
      </c>
      <c r="I622" s="28" t="s">
        <v>49</v>
      </c>
      <c r="J622" s="28">
        <v>0.1686</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91</v>
      </c>
      <c r="F624" s="27" t="str">
        <f>IF($B624="N/A","N/A",IF(E624&gt;10,"No",IF(E624&lt;-10,"No","Yes")))</f>
        <v>N/A</v>
      </c>
      <c r="G624" s="37">
        <v>180</v>
      </c>
      <c r="H624" s="27" t="str">
        <f>IF($B624="N/A","N/A",IF(G624&gt;10,"No",IF(G624&lt;-10,"No","Yes")))</f>
        <v>N/A</v>
      </c>
      <c r="I624" s="52" t="s">
        <v>49</v>
      </c>
      <c r="J624" s="52">
        <v>97.8</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22463417</v>
      </c>
      <c r="D648" s="27" t="str">
        <f>IF($B648="N/A","N/A",IF(C648&gt;10,"No",IF(C648&lt;-10,"No","Yes")))</f>
        <v>N/A</v>
      </c>
      <c r="E648" s="47">
        <v>24040676</v>
      </c>
      <c r="F648" s="27" t="str">
        <f>IF($B648="N/A","N/A",IF(E648&gt;10,"No",IF(E648&lt;-10,"No","Yes")))</f>
        <v>N/A</v>
      </c>
      <c r="G648" s="47">
        <v>25437252</v>
      </c>
      <c r="H648" s="27" t="str">
        <f>IF($B648="N/A","N/A",IF(G648&gt;10,"No",IF(G648&lt;-10,"No","Yes")))</f>
        <v>N/A</v>
      </c>
      <c r="I648" s="28">
        <v>7.0209999999999999</v>
      </c>
      <c r="J648" s="28">
        <v>5.8090000000000002</v>
      </c>
      <c r="K648" s="29" t="s">
        <v>1193</v>
      </c>
      <c r="L648" s="30" t="str">
        <f>IF(J648="Div by 0", "N/A", IF(K648="N/A","N/A", IF(J648&gt;VALUE(MID(K648,1,2)), "No", IF(J648&lt;-1*VALUE(MID(K648,1,2)), "No", "Yes"))))</f>
        <v>Yes</v>
      </c>
    </row>
    <row r="649" spans="1:12">
      <c r="A649" s="51" t="s">
        <v>539</v>
      </c>
      <c r="B649" s="25" t="s">
        <v>49</v>
      </c>
      <c r="C649" s="34">
        <v>793399</v>
      </c>
      <c r="D649" s="27" t="str">
        <f>IF($B649="N/A","N/A",IF(C649&gt;10,"No",IF(C649&lt;-10,"No","Yes")))</f>
        <v>N/A</v>
      </c>
      <c r="E649" s="34">
        <v>824269</v>
      </c>
      <c r="F649" s="27" t="str">
        <f>IF($B649="N/A","N/A",IF(E649&gt;10,"No",IF(E649&lt;-10,"No","Yes")))</f>
        <v>N/A</v>
      </c>
      <c r="G649" s="34">
        <v>858934</v>
      </c>
      <c r="H649" s="27" t="str">
        <f>IF($B649="N/A","N/A",IF(G649&gt;10,"No",IF(G649&lt;-10,"No","Yes")))</f>
        <v>N/A</v>
      </c>
      <c r="I649" s="28">
        <v>3.891</v>
      </c>
      <c r="J649" s="28">
        <v>4.2060000000000004</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21</v>
      </c>
      <c r="D651" s="33" t="str">
        <f t="shared" ref="D651:D668" si="211">IF($B651="N/A","N/A",IF(C651&gt;10,"No",IF(C651&lt;-10,"No","Yes")))</f>
        <v>N/A</v>
      </c>
      <c r="E651" s="34">
        <v>91</v>
      </c>
      <c r="F651" s="33" t="str">
        <f t="shared" ref="F651:F668" si="212">IF($B651="N/A","N/A",IF(E651&gt;10,"No",IF(E651&lt;-10,"No","Yes")))</f>
        <v>N/A</v>
      </c>
      <c r="G651" s="34">
        <v>180</v>
      </c>
      <c r="H651" s="33" t="str">
        <f t="shared" ref="H651:H668" si="213">IF($B651="N/A","N/A",IF(G651&gt;10,"No",IF(G651&lt;-10,"No","Yes")))</f>
        <v>N/A</v>
      </c>
      <c r="I651" s="28">
        <v>333.3</v>
      </c>
      <c r="J651" s="28">
        <v>97.8</v>
      </c>
      <c r="K651" s="36" t="s">
        <v>1193</v>
      </c>
      <c r="L651" s="30" t="str">
        <f t="shared" ref="L651:L668" si="214">IF(J651="Div by 0", "N/A", IF(K651="N/A","N/A", IF(J651&gt;VALUE(MID(K651,1,2)), "No", IF(J651&lt;-1*VALUE(MID(K651,1,2)), "No", "Yes"))))</f>
        <v>No</v>
      </c>
    </row>
    <row r="652" spans="1:12">
      <c r="A652" s="5" t="s">
        <v>524</v>
      </c>
      <c r="B652" s="36" t="s">
        <v>49</v>
      </c>
      <c r="C652" s="34">
        <v>16</v>
      </c>
      <c r="D652" s="33" t="str">
        <f t="shared" si="211"/>
        <v>N/A</v>
      </c>
      <c r="E652" s="34">
        <v>80</v>
      </c>
      <c r="F652" s="33" t="str">
        <f t="shared" si="212"/>
        <v>N/A</v>
      </c>
      <c r="G652" s="34">
        <v>162</v>
      </c>
      <c r="H652" s="33" t="str">
        <f t="shared" si="213"/>
        <v>N/A</v>
      </c>
      <c r="I652" s="28">
        <v>400</v>
      </c>
      <c r="J652" s="28">
        <v>102.5</v>
      </c>
      <c r="K652" s="36" t="s">
        <v>1193</v>
      </c>
      <c r="L652" s="30" t="str">
        <f t="shared" si="214"/>
        <v>No</v>
      </c>
    </row>
    <row r="653" spans="1:12">
      <c r="A653" s="5" t="s">
        <v>527</v>
      </c>
      <c r="B653" s="36" t="s">
        <v>49</v>
      </c>
      <c r="C653" s="34">
        <v>11</v>
      </c>
      <c r="D653" s="33" t="str">
        <f t="shared" si="211"/>
        <v>N/A</v>
      </c>
      <c r="E653" s="34">
        <v>11</v>
      </c>
      <c r="F653" s="33" t="str">
        <f t="shared" si="212"/>
        <v>N/A</v>
      </c>
      <c r="G653" s="34">
        <v>18</v>
      </c>
      <c r="H653" s="33" t="str">
        <f t="shared" si="213"/>
        <v>N/A</v>
      </c>
      <c r="I653" s="28">
        <v>120</v>
      </c>
      <c r="J653" s="28">
        <v>63.64</v>
      </c>
      <c r="K653" s="36" t="s">
        <v>1193</v>
      </c>
      <c r="L653" s="30" t="str">
        <f t="shared" si="214"/>
        <v>No</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3.9</v>
      </c>
      <c r="D656" s="33" t="str">
        <f t="shared" si="211"/>
        <v>N/A</v>
      </c>
      <c r="E656" s="34">
        <v>56.16</v>
      </c>
      <c r="F656" s="33" t="str">
        <f t="shared" si="212"/>
        <v>N/A</v>
      </c>
      <c r="G656" s="34">
        <v>121.74</v>
      </c>
      <c r="H656" s="33" t="str">
        <f t="shared" si="213"/>
        <v>N/A</v>
      </c>
      <c r="I656" s="28">
        <v>1340</v>
      </c>
      <c r="J656" s="28">
        <v>116.8</v>
      </c>
      <c r="K656" s="36" t="s">
        <v>1193</v>
      </c>
      <c r="L656" s="30" t="str">
        <f t="shared" si="214"/>
        <v>No</v>
      </c>
    </row>
    <row r="657" spans="1:12">
      <c r="A657" s="49" t="s">
        <v>533</v>
      </c>
      <c r="B657" s="36" t="s">
        <v>49</v>
      </c>
      <c r="C657" s="47">
        <v>164856</v>
      </c>
      <c r="D657" s="33" t="str">
        <f t="shared" si="211"/>
        <v>N/A</v>
      </c>
      <c r="E657" s="47">
        <v>2274920</v>
      </c>
      <c r="F657" s="33" t="str">
        <f t="shared" si="212"/>
        <v>N/A</v>
      </c>
      <c r="G657" s="47">
        <v>4876690</v>
      </c>
      <c r="H657" s="33" t="str">
        <f t="shared" si="213"/>
        <v>N/A</v>
      </c>
      <c r="I657" s="28">
        <v>1280</v>
      </c>
      <c r="J657" s="28">
        <v>114.4</v>
      </c>
      <c r="K657" s="36" t="s">
        <v>1193</v>
      </c>
      <c r="L657" s="30" t="str">
        <f t="shared" si="214"/>
        <v>No</v>
      </c>
    </row>
    <row r="658" spans="1:12">
      <c r="A658" s="49" t="s">
        <v>694</v>
      </c>
      <c r="B658" s="36" t="s">
        <v>49</v>
      </c>
      <c r="C658" s="47">
        <v>7850.2857143000001</v>
      </c>
      <c r="D658" s="33" t="str">
        <f t="shared" si="211"/>
        <v>N/A</v>
      </c>
      <c r="E658" s="47">
        <v>24999.120878999998</v>
      </c>
      <c r="F658" s="33" t="str">
        <f t="shared" si="212"/>
        <v>N/A</v>
      </c>
      <c r="G658" s="47">
        <v>27092.722222</v>
      </c>
      <c r="H658" s="33" t="str">
        <f t="shared" si="213"/>
        <v>N/A</v>
      </c>
      <c r="I658" s="28">
        <v>218.4</v>
      </c>
      <c r="J658" s="28">
        <v>8.375</v>
      </c>
      <c r="K658" s="36" t="s">
        <v>1193</v>
      </c>
      <c r="L658" s="30" t="str">
        <f t="shared" si="214"/>
        <v>Yes</v>
      </c>
    </row>
    <row r="659" spans="1:12">
      <c r="A659" s="5" t="s">
        <v>524</v>
      </c>
      <c r="B659" s="36" t="s">
        <v>49</v>
      </c>
      <c r="C659" s="47">
        <v>6676</v>
      </c>
      <c r="D659" s="33" t="str">
        <f t="shared" si="211"/>
        <v>N/A</v>
      </c>
      <c r="E659" s="47">
        <v>23511.75</v>
      </c>
      <c r="F659" s="33" t="str">
        <f t="shared" si="212"/>
        <v>N/A</v>
      </c>
      <c r="G659" s="47">
        <v>26207.166667000001</v>
      </c>
      <c r="H659" s="33" t="str">
        <f t="shared" si="213"/>
        <v>N/A</v>
      </c>
      <c r="I659" s="28">
        <v>252.2</v>
      </c>
      <c r="J659" s="28">
        <v>11.46</v>
      </c>
      <c r="K659" s="36" t="s">
        <v>1193</v>
      </c>
      <c r="L659" s="30" t="str">
        <f t="shared" si="214"/>
        <v>Yes</v>
      </c>
    </row>
    <row r="660" spans="1:12">
      <c r="A660" s="5" t="s">
        <v>527</v>
      </c>
      <c r="B660" s="36" t="s">
        <v>49</v>
      </c>
      <c r="C660" s="47">
        <v>11608</v>
      </c>
      <c r="D660" s="33" t="str">
        <f t="shared" si="211"/>
        <v>N/A</v>
      </c>
      <c r="E660" s="47">
        <v>35816.363636000002</v>
      </c>
      <c r="F660" s="33" t="str">
        <f t="shared" si="212"/>
        <v>N/A</v>
      </c>
      <c r="G660" s="47">
        <v>35062.722221999997</v>
      </c>
      <c r="H660" s="33" t="str">
        <f t="shared" si="213"/>
        <v>N/A</v>
      </c>
      <c r="I660" s="28">
        <v>208.5</v>
      </c>
      <c r="J660" s="28">
        <v>-2.1</v>
      </c>
      <c r="K660" s="36" t="s">
        <v>1193</v>
      </c>
      <c r="L660" s="30" t="str">
        <f t="shared" si="214"/>
        <v>Yes</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13892</v>
      </c>
      <c r="D663" s="27" t="str">
        <f t="shared" si="211"/>
        <v>N/A</v>
      </c>
      <c r="E663" s="31">
        <v>114596</v>
      </c>
      <c r="F663" s="27" t="str">
        <f t="shared" si="212"/>
        <v>N/A</v>
      </c>
      <c r="G663" s="31">
        <v>205224</v>
      </c>
      <c r="H663" s="27" t="str">
        <f t="shared" si="213"/>
        <v>N/A</v>
      </c>
      <c r="I663" s="28">
        <v>724.9</v>
      </c>
      <c r="J663" s="28">
        <v>79.08</v>
      </c>
      <c r="K663" s="29" t="s">
        <v>1193</v>
      </c>
      <c r="L663" s="30" t="str">
        <f t="shared" si="214"/>
        <v>No</v>
      </c>
    </row>
    <row r="664" spans="1:12">
      <c r="A664" s="46" t="s">
        <v>696</v>
      </c>
      <c r="B664" s="25" t="s">
        <v>49</v>
      </c>
      <c r="C664" s="31">
        <v>661.52380951999999</v>
      </c>
      <c r="D664" s="27" t="str">
        <f t="shared" si="211"/>
        <v>N/A</v>
      </c>
      <c r="E664" s="31">
        <v>1259.2967033</v>
      </c>
      <c r="F664" s="27" t="str">
        <f t="shared" si="212"/>
        <v>N/A</v>
      </c>
      <c r="G664" s="31">
        <v>1140.1333333</v>
      </c>
      <c r="H664" s="27" t="str">
        <f t="shared" si="213"/>
        <v>N/A</v>
      </c>
      <c r="I664" s="28">
        <v>90.36</v>
      </c>
      <c r="J664" s="28">
        <v>-9.4600000000000009</v>
      </c>
      <c r="K664" s="29" t="s">
        <v>1193</v>
      </c>
      <c r="L664" s="30" t="str">
        <f t="shared" si="214"/>
        <v>Yes</v>
      </c>
    </row>
    <row r="665" spans="1:12">
      <c r="A665" s="5" t="s">
        <v>524</v>
      </c>
      <c r="B665" s="36" t="s">
        <v>49</v>
      </c>
      <c r="C665" s="47">
        <v>91.375</v>
      </c>
      <c r="D665" s="33" t="str">
        <f t="shared" si="211"/>
        <v>N/A</v>
      </c>
      <c r="E665" s="47">
        <v>1432.45</v>
      </c>
      <c r="F665" s="33" t="str">
        <f t="shared" si="212"/>
        <v>N/A</v>
      </c>
      <c r="G665" s="47">
        <v>768.91975308999997</v>
      </c>
      <c r="H665" s="33" t="str">
        <f t="shared" si="213"/>
        <v>N/A</v>
      </c>
      <c r="I665" s="28">
        <v>1468</v>
      </c>
      <c r="J665" s="28">
        <v>-46.3</v>
      </c>
      <c r="K665" s="36" t="s">
        <v>1193</v>
      </c>
      <c r="L665" s="30" t="str">
        <f t="shared" si="214"/>
        <v>No</v>
      </c>
    </row>
    <row r="666" spans="1:12">
      <c r="A666" s="5" t="s">
        <v>527</v>
      </c>
      <c r="B666" s="36" t="s">
        <v>49</v>
      </c>
      <c r="C666" s="47">
        <v>2486</v>
      </c>
      <c r="D666" s="33" t="str">
        <f t="shared" si="211"/>
        <v>N/A</v>
      </c>
      <c r="E666" s="47">
        <v>0</v>
      </c>
      <c r="F666" s="33" t="str">
        <f t="shared" si="212"/>
        <v>N/A</v>
      </c>
      <c r="G666" s="47">
        <v>4481.0555555999999</v>
      </c>
      <c r="H666" s="33" t="str">
        <f t="shared" si="213"/>
        <v>N/A</v>
      </c>
      <c r="I666" s="28">
        <v>-100</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511</v>
      </c>
      <c r="D670" s="33" t="str">
        <f>IF($B670="N/A","N/A",IF(C670&gt;10,"No",IF(C670&lt;-10,"No","Yes")))</f>
        <v>N/A</v>
      </c>
      <c r="E670" s="47">
        <v>5049</v>
      </c>
      <c r="F670" s="33" t="str">
        <f>IF($B670="N/A","N/A",IF(E670&gt;10,"No",IF(E670&lt;-10,"No","Yes")))</f>
        <v>N/A</v>
      </c>
      <c r="G670" s="47">
        <v>66473</v>
      </c>
      <c r="H670" s="33" t="str">
        <f>IF($B670="N/A","N/A",IF(G670&gt;10,"No",IF(G670&lt;-10,"No","Yes")))</f>
        <v>N/A</v>
      </c>
      <c r="I670" s="28">
        <v>888.1</v>
      </c>
      <c r="J670" s="28">
        <v>1217</v>
      </c>
      <c r="K670" s="36" t="s">
        <v>1193</v>
      </c>
      <c r="L670" s="30" t="str">
        <f>IF(J670="Div by 0", "N/A", IF(K670="N/A","N/A", IF(J670&gt;VALUE(MID(K670,1,2)), "No", IF(J670&lt;-1*VALUE(MID(K670,1,2)), "No", "Yes"))))</f>
        <v>No</v>
      </c>
    </row>
    <row r="671" spans="1:12">
      <c r="A671" s="5" t="s">
        <v>541</v>
      </c>
      <c r="B671" s="36" t="s">
        <v>49</v>
      </c>
      <c r="C671" s="47">
        <v>0</v>
      </c>
      <c r="D671" s="33" t="str">
        <f>IF($B671="N/A","N/A",IF(C671&gt;10,"No",IF(C671&lt;-10,"No","Yes")))</f>
        <v>N/A</v>
      </c>
      <c r="E671" s="47">
        <v>23883</v>
      </c>
      <c r="F671" s="33" t="str">
        <f>IF($B671="N/A","N/A",IF(E671&gt;10,"No",IF(E671&lt;-10,"No","Yes")))</f>
        <v>N/A</v>
      </c>
      <c r="G671" s="47">
        <v>60210</v>
      </c>
      <c r="H671" s="33" t="str">
        <f>IF($B671="N/A","N/A",IF(G671&gt;10,"No",IF(G671&lt;-10,"No","Yes")))</f>
        <v>N/A</v>
      </c>
      <c r="I671" s="28" t="s">
        <v>1207</v>
      </c>
      <c r="J671" s="28">
        <v>152.1</v>
      </c>
      <c r="K671" s="36" t="s">
        <v>1193</v>
      </c>
      <c r="L671" s="30" t="str">
        <f>IF(J671="Div by 0", "N/A", IF(K671="N/A","N/A", IF(J671&gt;VALUE(MID(K671,1,2)), "No", IF(J671&lt;-1*VALUE(MID(K671,1,2)), "No", "Yes"))))</f>
        <v>No</v>
      </c>
    </row>
    <row r="672" spans="1:12">
      <c r="A672" s="5" t="s">
        <v>542</v>
      </c>
      <c r="B672" s="36" t="s">
        <v>49</v>
      </c>
      <c r="C672" s="47">
        <v>9597</v>
      </c>
      <c r="D672" s="33" t="str">
        <f>IF($B672="N/A","N/A",IF(C672&gt;10,"No",IF(C672&lt;-10,"No","Yes")))</f>
        <v>N/A</v>
      </c>
      <c r="E672" s="47">
        <v>908</v>
      </c>
      <c r="F672" s="33" t="str">
        <f>IF($B672="N/A","N/A",IF(E672&gt;10,"No",IF(E672&lt;-10,"No","Yes")))</f>
        <v>N/A</v>
      </c>
      <c r="G672" s="47">
        <v>2582</v>
      </c>
      <c r="H672" s="33" t="str">
        <f>IF($B672="N/A","N/A",IF(G672&gt;10,"No",IF(G672&lt;-10,"No","Yes")))</f>
        <v>N/A</v>
      </c>
      <c r="I672" s="28">
        <v>-90.5</v>
      </c>
      <c r="J672" s="28">
        <v>184.4</v>
      </c>
      <c r="K672" s="36" t="s">
        <v>1193</v>
      </c>
      <c r="L672" s="30" t="str">
        <f>IF(J672="Div by 0", "N/A", IF(K672="N/A","N/A", IF(J672&gt;VALUE(MID(K672,1,2)), "No", IF(J672&lt;-1*VALUE(MID(K672,1,2)), "No", "Yes"))))</f>
        <v>No</v>
      </c>
    </row>
    <row r="673" spans="1:12">
      <c r="A673" s="5" t="s">
        <v>543</v>
      </c>
      <c r="B673" s="36" t="s">
        <v>49</v>
      </c>
      <c r="C673" s="47">
        <v>3784</v>
      </c>
      <c r="D673" s="33" t="str">
        <f>IF($B673="N/A","N/A",IF(C673&gt;10,"No",IF(C673&lt;-10,"No","Yes")))</f>
        <v>N/A</v>
      </c>
      <c r="E673" s="47">
        <v>84756</v>
      </c>
      <c r="F673" s="33" t="str">
        <f>IF($B673="N/A","N/A",IF(E673&gt;10,"No",IF(E673&lt;-10,"No","Yes")))</f>
        <v>N/A</v>
      </c>
      <c r="G673" s="47">
        <v>75959</v>
      </c>
      <c r="H673" s="33" t="str">
        <f>IF($B673="N/A","N/A",IF(G673&gt;10,"No",IF(G673&lt;-10,"No","Yes")))</f>
        <v>N/A</v>
      </c>
      <c r="I673" s="28">
        <v>2140</v>
      </c>
      <c r="J673" s="28">
        <v>-10.4</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24.333333332999999</v>
      </c>
      <c r="D675" s="27" t="str">
        <f>IF($B675="N/A","N/A",IF(C675&gt;10,"No",IF(C675&lt;-10,"No","Yes")))</f>
        <v>N/A</v>
      </c>
      <c r="E675" s="31">
        <v>55.483516483999999</v>
      </c>
      <c r="F675" s="27" t="str">
        <f>IF($B675="N/A","N/A",IF(E675&gt;10,"No",IF(E675&lt;-10,"No","Yes")))</f>
        <v>N/A</v>
      </c>
      <c r="G675" s="31">
        <v>369.29444444000001</v>
      </c>
      <c r="H675" s="27" t="str">
        <f>IF($B675="N/A","N/A",IF(G675&gt;10,"No",IF(G675&lt;-10,"No","Yes")))</f>
        <v>N/A</v>
      </c>
      <c r="I675" s="28">
        <v>128</v>
      </c>
      <c r="J675" s="28">
        <v>565.6</v>
      </c>
      <c r="K675" s="29" t="s">
        <v>1193</v>
      </c>
      <c r="L675" s="30" t="str">
        <f>IF(J675="Div by 0", "N/A", IF(K675="N/A","N/A", IF(J675&gt;VALUE(MID(K675,1,2)), "No", IF(J675&lt;-1*VALUE(MID(K675,1,2)), "No", "Yes"))))</f>
        <v>No</v>
      </c>
    </row>
    <row r="676" spans="1:12">
      <c r="A676" s="48" t="s">
        <v>541</v>
      </c>
      <c r="B676" s="25" t="s">
        <v>49</v>
      </c>
      <c r="C676" s="31">
        <v>0</v>
      </c>
      <c r="D676" s="27" t="str">
        <f>IF($B676="N/A","N/A",IF(C676&gt;10,"No",IF(C676&lt;-10,"No","Yes")))</f>
        <v>N/A</v>
      </c>
      <c r="E676" s="31">
        <v>262.45054944999998</v>
      </c>
      <c r="F676" s="27" t="str">
        <f>IF($B676="N/A","N/A",IF(E676&gt;10,"No",IF(E676&lt;-10,"No","Yes")))</f>
        <v>N/A</v>
      </c>
      <c r="G676" s="31">
        <v>334.5</v>
      </c>
      <c r="H676" s="27" t="str">
        <f>IF($B676="N/A","N/A",IF(G676&gt;10,"No",IF(G676&lt;-10,"No","Yes")))</f>
        <v>N/A</v>
      </c>
      <c r="I676" s="28" t="s">
        <v>1207</v>
      </c>
      <c r="J676" s="28">
        <v>27.45</v>
      </c>
      <c r="K676" s="29" t="s">
        <v>1193</v>
      </c>
      <c r="L676" s="30" t="str">
        <f>IF(J676="Div by 0", "N/A", IF(K676="N/A","N/A", IF(J676&gt;VALUE(MID(K676,1,2)), "No", IF(J676&lt;-1*VALUE(MID(K676,1,2)), "No", "Yes"))))</f>
        <v>Yes</v>
      </c>
    </row>
    <row r="677" spans="1:12">
      <c r="A677" s="48" t="s">
        <v>542</v>
      </c>
      <c r="B677" s="25" t="s">
        <v>49</v>
      </c>
      <c r="C677" s="31">
        <v>457</v>
      </c>
      <c r="D677" s="27" t="str">
        <f>IF($B677="N/A","N/A",IF(C677&gt;10,"No",IF(C677&lt;-10,"No","Yes")))</f>
        <v>N/A</v>
      </c>
      <c r="E677" s="31">
        <v>9.9780219779999992</v>
      </c>
      <c r="F677" s="27" t="str">
        <f>IF($B677="N/A","N/A",IF(E677&gt;10,"No",IF(E677&lt;-10,"No","Yes")))</f>
        <v>N/A</v>
      </c>
      <c r="G677" s="31">
        <v>14.344444444000001</v>
      </c>
      <c r="H677" s="27" t="str">
        <f>IF($B677="N/A","N/A",IF(G677&gt;10,"No",IF(G677&lt;-10,"No","Yes")))</f>
        <v>N/A</v>
      </c>
      <c r="I677" s="28">
        <v>-97.8</v>
      </c>
      <c r="J677" s="28">
        <v>43.76</v>
      </c>
      <c r="K677" s="29" t="s">
        <v>1193</v>
      </c>
      <c r="L677" s="30" t="str">
        <f>IF(J677="Div by 0", "N/A", IF(K677="N/A","N/A", IF(J677&gt;VALUE(MID(K677,1,2)), "No", IF(J677&lt;-1*VALUE(MID(K677,1,2)), "No", "Yes"))))</f>
        <v>No</v>
      </c>
    </row>
    <row r="678" spans="1:12">
      <c r="A678" s="5" t="s">
        <v>543</v>
      </c>
      <c r="B678" s="36" t="s">
        <v>49</v>
      </c>
      <c r="C678" s="47">
        <v>180.19047619</v>
      </c>
      <c r="D678" s="33" t="str">
        <f>IF($B678="N/A","N/A",IF(C678&gt;10,"No",IF(C678&lt;-10,"No","Yes")))</f>
        <v>N/A</v>
      </c>
      <c r="E678" s="47">
        <v>931.38461538000001</v>
      </c>
      <c r="F678" s="33" t="str">
        <f>IF($B678="N/A","N/A",IF(E678&gt;10,"No",IF(E678&lt;-10,"No","Yes")))</f>
        <v>N/A</v>
      </c>
      <c r="G678" s="47">
        <v>421.99444444</v>
      </c>
      <c r="H678" s="33" t="str">
        <f>IF($B678="N/A","N/A",IF(G678&gt;10,"No",IF(G678&lt;-10,"No","Yes")))</f>
        <v>N/A</v>
      </c>
      <c r="I678" s="35">
        <v>416.9</v>
      </c>
      <c r="J678" s="35">
        <v>-54.7</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956995</v>
      </c>
      <c r="D713" s="33" t="str">
        <f t="shared" ref="D713:D720" si="222">IF($B713="N/A","N/A",IF(C713&gt;10,"No",IF(C713&lt;-10,"No","Yes")))</f>
        <v>N/A</v>
      </c>
      <c r="E713" s="34">
        <v>977296</v>
      </c>
      <c r="F713" s="33" t="str">
        <f t="shared" ref="F713:F720" si="223">IF($B713="N/A","N/A",IF(E713&gt;10,"No",IF(E713&lt;-10,"No","Yes")))</f>
        <v>N/A</v>
      </c>
      <c r="G713" s="34">
        <v>1020910</v>
      </c>
      <c r="H713" s="33" t="str">
        <f t="shared" ref="H713:H720" si="224">IF($B713="N/A","N/A",IF(G713&gt;10,"No",IF(G713&lt;-10,"No","Yes")))</f>
        <v>N/A</v>
      </c>
      <c r="I713" s="35">
        <v>2.121</v>
      </c>
      <c r="J713" s="35">
        <v>4.4630000000000001</v>
      </c>
      <c r="K713" s="36" t="s">
        <v>1193</v>
      </c>
      <c r="L713" s="30" t="str">
        <f t="shared" ref="L713:L720" si="225">IF(J713="Div by 0", "N/A", IF(K713="N/A","N/A", IF(J713&gt;VALUE(MID(K713,1,2)), "No", IF(J713&lt;-1*VALUE(MID(K713,1,2)), "No", "Yes"))))</f>
        <v>Yes</v>
      </c>
    </row>
    <row r="714" spans="1:12">
      <c r="A714" s="46" t="s">
        <v>31</v>
      </c>
      <c r="B714" s="25" t="s">
        <v>49</v>
      </c>
      <c r="C714" s="26">
        <v>846609</v>
      </c>
      <c r="D714" s="27" t="str">
        <f t="shared" si="222"/>
        <v>N/A</v>
      </c>
      <c r="E714" s="26">
        <v>881493</v>
      </c>
      <c r="F714" s="27" t="str">
        <f t="shared" si="223"/>
        <v>N/A</v>
      </c>
      <c r="G714" s="26">
        <v>925500</v>
      </c>
      <c r="H714" s="27" t="str">
        <f t="shared" si="224"/>
        <v>N/A</v>
      </c>
      <c r="I714" s="28">
        <v>4.12</v>
      </c>
      <c r="J714" s="28">
        <v>4.992</v>
      </c>
      <c r="K714" s="29" t="s">
        <v>1193</v>
      </c>
      <c r="L714" s="30" t="str">
        <f t="shared" si="225"/>
        <v>Yes</v>
      </c>
    </row>
    <row r="715" spans="1:12">
      <c r="A715" s="46" t="s">
        <v>353</v>
      </c>
      <c r="B715" s="25" t="s">
        <v>49</v>
      </c>
      <c r="C715" s="26">
        <v>816091.07</v>
      </c>
      <c r="D715" s="27" t="str">
        <f t="shared" si="222"/>
        <v>N/A</v>
      </c>
      <c r="E715" s="26">
        <v>851487.6</v>
      </c>
      <c r="F715" s="27" t="str">
        <f t="shared" si="223"/>
        <v>N/A</v>
      </c>
      <c r="G715" s="26">
        <v>889822.49</v>
      </c>
      <c r="H715" s="27" t="str">
        <f t="shared" si="224"/>
        <v>N/A</v>
      </c>
      <c r="I715" s="28">
        <v>4.3369999999999997</v>
      </c>
      <c r="J715" s="28">
        <v>4.5019999999999998</v>
      </c>
      <c r="K715" s="29" t="s">
        <v>1193</v>
      </c>
      <c r="L715" s="30" t="str">
        <f t="shared" si="225"/>
        <v>Yes</v>
      </c>
    </row>
    <row r="716" spans="1:12">
      <c r="A716" s="51" t="s">
        <v>523</v>
      </c>
      <c r="B716" s="25" t="s">
        <v>49</v>
      </c>
      <c r="C716" s="26">
        <v>3204</v>
      </c>
      <c r="D716" s="27" t="str">
        <f t="shared" si="222"/>
        <v>N/A</v>
      </c>
      <c r="E716" s="26">
        <v>3442</v>
      </c>
      <c r="F716" s="27" t="str">
        <f t="shared" si="223"/>
        <v>N/A</v>
      </c>
      <c r="G716" s="26">
        <v>2476</v>
      </c>
      <c r="H716" s="27" t="str">
        <f t="shared" si="224"/>
        <v>N/A</v>
      </c>
      <c r="I716" s="28">
        <v>7.4279999999999999</v>
      </c>
      <c r="J716" s="28">
        <v>-28.1</v>
      </c>
      <c r="K716" s="29" t="s">
        <v>1193</v>
      </c>
      <c r="L716" s="30" t="str">
        <f t="shared" si="225"/>
        <v>Yes</v>
      </c>
    </row>
    <row r="717" spans="1:12">
      <c r="A717" s="48" t="s">
        <v>702</v>
      </c>
      <c r="B717" s="25" t="s">
        <v>49</v>
      </c>
      <c r="C717" s="26">
        <v>1564</v>
      </c>
      <c r="D717" s="27" t="str">
        <f t="shared" si="222"/>
        <v>N/A</v>
      </c>
      <c r="E717" s="26">
        <v>1582</v>
      </c>
      <c r="F717" s="27" t="str">
        <f t="shared" si="223"/>
        <v>N/A</v>
      </c>
      <c r="G717" s="26">
        <v>1318</v>
      </c>
      <c r="H717" s="27" t="str">
        <f t="shared" si="224"/>
        <v>N/A</v>
      </c>
      <c r="I717" s="28">
        <v>1.151</v>
      </c>
      <c r="J717" s="28">
        <v>-16.7</v>
      </c>
      <c r="K717" s="29" t="s">
        <v>1193</v>
      </c>
      <c r="L717" s="30" t="str">
        <f t="shared" si="225"/>
        <v>Yes</v>
      </c>
    </row>
    <row r="718" spans="1:12">
      <c r="A718" s="48" t="s">
        <v>703</v>
      </c>
      <c r="B718" s="25" t="s">
        <v>49</v>
      </c>
      <c r="C718" s="26">
        <v>90</v>
      </c>
      <c r="D718" s="27" t="str">
        <f t="shared" si="222"/>
        <v>N/A</v>
      </c>
      <c r="E718" s="26">
        <v>87</v>
      </c>
      <c r="F718" s="27" t="str">
        <f t="shared" si="223"/>
        <v>N/A</v>
      </c>
      <c r="G718" s="26">
        <v>87</v>
      </c>
      <c r="H718" s="27" t="str">
        <f t="shared" si="224"/>
        <v>N/A</v>
      </c>
      <c r="I718" s="28">
        <v>-3.33</v>
      </c>
      <c r="J718" s="28">
        <v>0</v>
      </c>
      <c r="K718" s="29" t="s">
        <v>1193</v>
      </c>
      <c r="L718" s="30" t="str">
        <f t="shared" si="225"/>
        <v>Yes</v>
      </c>
    </row>
    <row r="719" spans="1:12">
      <c r="A719" s="48" t="s">
        <v>704</v>
      </c>
      <c r="B719" s="25" t="s">
        <v>49</v>
      </c>
      <c r="C719" s="26">
        <v>769</v>
      </c>
      <c r="D719" s="27" t="str">
        <f t="shared" si="222"/>
        <v>N/A</v>
      </c>
      <c r="E719" s="26">
        <v>905</v>
      </c>
      <c r="F719" s="27" t="str">
        <f t="shared" si="223"/>
        <v>N/A</v>
      </c>
      <c r="G719" s="26">
        <v>19</v>
      </c>
      <c r="H719" s="27" t="str">
        <f t="shared" si="224"/>
        <v>N/A</v>
      </c>
      <c r="I719" s="28">
        <v>17.690000000000001</v>
      </c>
      <c r="J719" s="28">
        <v>-97.9</v>
      </c>
      <c r="K719" s="29" t="s">
        <v>1193</v>
      </c>
      <c r="L719" s="30" t="str">
        <f t="shared" si="225"/>
        <v>No</v>
      </c>
    </row>
    <row r="720" spans="1:12">
      <c r="A720" s="48" t="s">
        <v>705</v>
      </c>
      <c r="B720" s="25" t="s">
        <v>49</v>
      </c>
      <c r="C720" s="26">
        <v>781</v>
      </c>
      <c r="D720" s="27" t="str">
        <f t="shared" si="222"/>
        <v>N/A</v>
      </c>
      <c r="E720" s="26">
        <v>868</v>
      </c>
      <c r="F720" s="27" t="str">
        <f t="shared" si="223"/>
        <v>N/A</v>
      </c>
      <c r="G720" s="26">
        <v>1052</v>
      </c>
      <c r="H720" s="27" t="str">
        <f t="shared" si="224"/>
        <v>N/A</v>
      </c>
      <c r="I720" s="28">
        <v>11.14</v>
      </c>
      <c r="J720" s="28">
        <v>21.2</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129175</v>
      </c>
      <c r="D722" s="27" t="str">
        <f t="shared" si="226"/>
        <v>N/A</v>
      </c>
      <c r="E722" s="26">
        <v>130553</v>
      </c>
      <c r="F722" s="27" t="str">
        <f t="shared" si="227"/>
        <v>N/A</v>
      </c>
      <c r="G722" s="26">
        <v>139765</v>
      </c>
      <c r="H722" s="27" t="str">
        <f t="shared" si="228"/>
        <v>N/A</v>
      </c>
      <c r="I722" s="28">
        <v>1.0669999999999999</v>
      </c>
      <c r="J722" s="28">
        <v>7.056</v>
      </c>
      <c r="K722" s="29" t="s">
        <v>1193</v>
      </c>
      <c r="L722" s="30" t="str">
        <f t="shared" si="229"/>
        <v>Yes</v>
      </c>
    </row>
    <row r="723" spans="1:12">
      <c r="A723" s="48" t="s">
        <v>707</v>
      </c>
      <c r="B723" s="25" t="s">
        <v>49</v>
      </c>
      <c r="C723" s="26">
        <v>117642</v>
      </c>
      <c r="D723" s="27" t="str">
        <f t="shared" si="226"/>
        <v>N/A</v>
      </c>
      <c r="E723" s="26">
        <v>116458</v>
      </c>
      <c r="F723" s="27" t="str">
        <f t="shared" si="227"/>
        <v>N/A</v>
      </c>
      <c r="G723" s="26">
        <v>122524</v>
      </c>
      <c r="H723" s="27" t="str">
        <f t="shared" si="228"/>
        <v>N/A</v>
      </c>
      <c r="I723" s="28">
        <v>-1.01</v>
      </c>
      <c r="J723" s="28">
        <v>5.2089999999999996</v>
      </c>
      <c r="K723" s="29" t="s">
        <v>1193</v>
      </c>
      <c r="L723" s="30" t="str">
        <f t="shared" si="229"/>
        <v>Yes</v>
      </c>
    </row>
    <row r="724" spans="1:12">
      <c r="A724" s="48" t="s">
        <v>708</v>
      </c>
      <c r="B724" s="25" t="s">
        <v>49</v>
      </c>
      <c r="C724" s="26">
        <v>2147</v>
      </c>
      <c r="D724" s="27" t="str">
        <f t="shared" si="226"/>
        <v>N/A</v>
      </c>
      <c r="E724" s="26">
        <v>1880</v>
      </c>
      <c r="F724" s="27" t="str">
        <f t="shared" si="227"/>
        <v>N/A</v>
      </c>
      <c r="G724" s="26">
        <v>2394</v>
      </c>
      <c r="H724" s="27" t="str">
        <f t="shared" si="228"/>
        <v>N/A</v>
      </c>
      <c r="I724" s="28">
        <v>-12.4</v>
      </c>
      <c r="J724" s="28">
        <v>27.34</v>
      </c>
      <c r="K724" s="29" t="s">
        <v>1193</v>
      </c>
      <c r="L724" s="30" t="str">
        <f t="shared" si="229"/>
        <v>Yes</v>
      </c>
    </row>
    <row r="725" spans="1:12">
      <c r="A725" s="48" t="s">
        <v>791</v>
      </c>
      <c r="B725" s="25" t="s">
        <v>49</v>
      </c>
      <c r="C725" s="26">
        <v>1417</v>
      </c>
      <c r="D725" s="27" t="str">
        <f t="shared" si="226"/>
        <v>N/A</v>
      </c>
      <c r="E725" s="26">
        <v>1513</v>
      </c>
      <c r="F725" s="27" t="str">
        <f t="shared" si="227"/>
        <v>N/A</v>
      </c>
      <c r="G725" s="26">
        <v>1307</v>
      </c>
      <c r="H725" s="27" t="str">
        <f t="shared" si="228"/>
        <v>N/A</v>
      </c>
      <c r="I725" s="28">
        <v>6.7750000000000004</v>
      </c>
      <c r="J725" s="28">
        <v>-13.6</v>
      </c>
      <c r="K725" s="29" t="s">
        <v>1193</v>
      </c>
      <c r="L725" s="30" t="str">
        <f t="shared" si="229"/>
        <v>Yes</v>
      </c>
    </row>
    <row r="726" spans="1:12">
      <c r="A726" s="48" t="s">
        <v>723</v>
      </c>
      <c r="B726" s="25" t="s">
        <v>49</v>
      </c>
      <c r="C726" s="26">
        <v>7969</v>
      </c>
      <c r="D726" s="27" t="str">
        <f t="shared" si="226"/>
        <v>N/A</v>
      </c>
      <c r="E726" s="26">
        <v>10702</v>
      </c>
      <c r="F726" s="27" t="str">
        <f t="shared" si="227"/>
        <v>N/A</v>
      </c>
      <c r="G726" s="26">
        <v>13540</v>
      </c>
      <c r="H726" s="27" t="str">
        <f t="shared" si="228"/>
        <v>N/A</v>
      </c>
      <c r="I726" s="28">
        <v>34.299999999999997</v>
      </c>
      <c r="J726" s="28">
        <v>26.52</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683650</v>
      </c>
      <c r="D728" s="27" t="str">
        <f t="shared" si="226"/>
        <v>N/A</v>
      </c>
      <c r="E728" s="26">
        <v>700272</v>
      </c>
      <c r="F728" s="27" t="str">
        <f t="shared" si="227"/>
        <v>N/A</v>
      </c>
      <c r="G728" s="26">
        <v>726779</v>
      </c>
      <c r="H728" s="27" t="str">
        <f t="shared" si="228"/>
        <v>N/A</v>
      </c>
      <c r="I728" s="28">
        <v>2.431</v>
      </c>
      <c r="J728" s="28">
        <v>3.7850000000000001</v>
      </c>
      <c r="K728" s="29" t="s">
        <v>1193</v>
      </c>
      <c r="L728" s="30" t="str">
        <f t="shared" si="229"/>
        <v>Yes</v>
      </c>
    </row>
    <row r="729" spans="1:12">
      <c r="A729" s="48" t="s">
        <v>710</v>
      </c>
      <c r="B729" s="25" t="s">
        <v>49</v>
      </c>
      <c r="C729" s="26">
        <v>85543</v>
      </c>
      <c r="D729" s="27" t="str">
        <f t="shared" si="226"/>
        <v>N/A</v>
      </c>
      <c r="E729" s="26">
        <v>84839</v>
      </c>
      <c r="F729" s="27" t="str">
        <f t="shared" si="227"/>
        <v>N/A</v>
      </c>
      <c r="G729" s="26">
        <v>88958</v>
      </c>
      <c r="H729" s="27" t="str">
        <f t="shared" si="228"/>
        <v>N/A</v>
      </c>
      <c r="I729" s="28">
        <v>-0.82299999999999995</v>
      </c>
      <c r="J729" s="28">
        <v>4.8550000000000004</v>
      </c>
      <c r="K729" s="29" t="s">
        <v>1193</v>
      </c>
      <c r="L729" s="30" t="str">
        <f t="shared" si="229"/>
        <v>Yes</v>
      </c>
    </row>
    <row r="730" spans="1:12">
      <c r="A730" s="48" t="s">
        <v>711</v>
      </c>
      <c r="B730" s="25" t="s">
        <v>49</v>
      </c>
      <c r="C730" s="26">
        <v>5051</v>
      </c>
      <c r="D730" s="27" t="str">
        <f t="shared" si="226"/>
        <v>N/A</v>
      </c>
      <c r="E730" s="26">
        <v>5191</v>
      </c>
      <c r="F730" s="27" t="str">
        <f t="shared" si="227"/>
        <v>N/A</v>
      </c>
      <c r="G730" s="26">
        <v>6055</v>
      </c>
      <c r="H730" s="27" t="str">
        <f t="shared" si="228"/>
        <v>N/A</v>
      </c>
      <c r="I730" s="28">
        <v>2.7719999999999998</v>
      </c>
      <c r="J730" s="28">
        <v>16.64</v>
      </c>
      <c r="K730" s="29" t="s">
        <v>1193</v>
      </c>
      <c r="L730" s="30" t="str">
        <f t="shared" si="229"/>
        <v>Yes</v>
      </c>
    </row>
    <row r="731" spans="1:12">
      <c r="A731" s="48" t="s">
        <v>712</v>
      </c>
      <c r="B731" s="25" t="s">
        <v>49</v>
      </c>
      <c r="C731" s="26">
        <v>504</v>
      </c>
      <c r="D731" s="27" t="str">
        <f t="shared" si="226"/>
        <v>N/A</v>
      </c>
      <c r="E731" s="26">
        <v>432</v>
      </c>
      <c r="F731" s="27" t="str">
        <f t="shared" si="227"/>
        <v>N/A</v>
      </c>
      <c r="G731" s="26">
        <v>454</v>
      </c>
      <c r="H731" s="27" t="str">
        <f t="shared" si="228"/>
        <v>N/A</v>
      </c>
      <c r="I731" s="28">
        <v>-14.3</v>
      </c>
      <c r="J731" s="28">
        <v>5.093</v>
      </c>
      <c r="K731" s="29" t="s">
        <v>1193</v>
      </c>
      <c r="L731" s="30" t="str">
        <f t="shared" si="229"/>
        <v>Yes</v>
      </c>
    </row>
    <row r="732" spans="1:12">
      <c r="A732" s="48" t="s">
        <v>713</v>
      </c>
      <c r="B732" s="25" t="s">
        <v>49</v>
      </c>
      <c r="C732" s="26">
        <v>526130</v>
      </c>
      <c r="D732" s="27" t="str">
        <f t="shared" si="226"/>
        <v>N/A</v>
      </c>
      <c r="E732" s="26">
        <v>540800</v>
      </c>
      <c r="F732" s="27" t="str">
        <f t="shared" si="227"/>
        <v>N/A</v>
      </c>
      <c r="G732" s="26">
        <v>567531</v>
      </c>
      <c r="H732" s="27" t="str">
        <f t="shared" si="228"/>
        <v>N/A</v>
      </c>
      <c r="I732" s="28">
        <v>2.7879999999999998</v>
      </c>
      <c r="J732" s="28">
        <v>4.9429999999999996</v>
      </c>
      <c r="K732" s="29" t="s">
        <v>1193</v>
      </c>
      <c r="L732" s="30" t="str">
        <f t="shared" si="229"/>
        <v>Yes</v>
      </c>
    </row>
    <row r="733" spans="1:12">
      <c r="A733" s="48" t="s">
        <v>714</v>
      </c>
      <c r="B733" s="25" t="s">
        <v>49</v>
      </c>
      <c r="C733" s="26">
        <v>55474</v>
      </c>
      <c r="D733" s="27" t="str">
        <f t="shared" si="226"/>
        <v>N/A</v>
      </c>
      <c r="E733" s="26">
        <v>58246</v>
      </c>
      <c r="F733" s="27" t="str">
        <f t="shared" si="227"/>
        <v>N/A</v>
      </c>
      <c r="G733" s="26">
        <v>52848</v>
      </c>
      <c r="H733" s="27" t="str">
        <f t="shared" si="228"/>
        <v>N/A</v>
      </c>
      <c r="I733" s="28">
        <v>4.9969999999999999</v>
      </c>
      <c r="J733" s="28">
        <v>-9.27</v>
      </c>
      <c r="K733" s="29" t="s">
        <v>1193</v>
      </c>
      <c r="L733" s="30" t="str">
        <f t="shared" si="229"/>
        <v>Yes</v>
      </c>
    </row>
    <row r="734" spans="1:12">
      <c r="A734" s="48" t="s">
        <v>715</v>
      </c>
      <c r="B734" s="25" t="s">
        <v>49</v>
      </c>
      <c r="C734" s="26">
        <v>10948</v>
      </c>
      <c r="D734" s="27" t="str">
        <f t="shared" si="226"/>
        <v>N/A</v>
      </c>
      <c r="E734" s="26">
        <v>10764</v>
      </c>
      <c r="F734" s="27" t="str">
        <f t="shared" si="227"/>
        <v>N/A</v>
      </c>
      <c r="G734" s="26">
        <v>10933</v>
      </c>
      <c r="H734" s="27" t="str">
        <f t="shared" si="228"/>
        <v>N/A</v>
      </c>
      <c r="I734" s="28">
        <v>-1.68</v>
      </c>
      <c r="J734" s="28">
        <v>1.57</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140966</v>
      </c>
      <c r="D736" s="27" t="str">
        <f t="shared" si="226"/>
        <v>N/A</v>
      </c>
      <c r="E736" s="26">
        <v>143029</v>
      </c>
      <c r="F736" s="27" t="str">
        <f t="shared" si="227"/>
        <v>N/A</v>
      </c>
      <c r="G736" s="26">
        <v>151890</v>
      </c>
      <c r="H736" s="27" t="str">
        <f t="shared" si="228"/>
        <v>N/A</v>
      </c>
      <c r="I736" s="28">
        <v>1.4630000000000001</v>
      </c>
      <c r="J736" s="28">
        <v>6.1950000000000003</v>
      </c>
      <c r="K736" s="29" t="s">
        <v>1193</v>
      </c>
      <c r="L736" s="30" t="str">
        <f t="shared" si="229"/>
        <v>Yes</v>
      </c>
    </row>
    <row r="737" spans="1:12">
      <c r="A737" s="48" t="s">
        <v>717</v>
      </c>
      <c r="B737" s="25" t="s">
        <v>49</v>
      </c>
      <c r="C737" s="26">
        <v>56293</v>
      </c>
      <c r="D737" s="27" t="str">
        <f t="shared" si="226"/>
        <v>N/A</v>
      </c>
      <c r="E737" s="26">
        <v>56353</v>
      </c>
      <c r="F737" s="27" t="str">
        <f t="shared" si="227"/>
        <v>N/A</v>
      </c>
      <c r="G737" s="26">
        <v>60145</v>
      </c>
      <c r="H737" s="27" t="str">
        <f t="shared" si="228"/>
        <v>N/A</v>
      </c>
      <c r="I737" s="28">
        <v>0.1066</v>
      </c>
      <c r="J737" s="28">
        <v>6.7290000000000001</v>
      </c>
      <c r="K737" s="29" t="s">
        <v>1193</v>
      </c>
      <c r="L737" s="30" t="str">
        <f t="shared" si="229"/>
        <v>Yes</v>
      </c>
    </row>
    <row r="738" spans="1:12">
      <c r="A738" s="48" t="s">
        <v>718</v>
      </c>
      <c r="B738" s="25" t="s">
        <v>49</v>
      </c>
      <c r="C738" s="26">
        <v>7295</v>
      </c>
      <c r="D738" s="27" t="str">
        <f t="shared" si="226"/>
        <v>N/A</v>
      </c>
      <c r="E738" s="26">
        <v>7183</v>
      </c>
      <c r="F738" s="27" t="str">
        <f t="shared" si="227"/>
        <v>N/A</v>
      </c>
      <c r="G738" s="26">
        <v>8724</v>
      </c>
      <c r="H738" s="27" t="str">
        <f t="shared" si="228"/>
        <v>N/A</v>
      </c>
      <c r="I738" s="28">
        <v>-1.54</v>
      </c>
      <c r="J738" s="28">
        <v>21.45</v>
      </c>
      <c r="K738" s="29" t="s">
        <v>1193</v>
      </c>
      <c r="L738" s="30" t="str">
        <f t="shared" si="229"/>
        <v>Yes</v>
      </c>
    </row>
    <row r="739" spans="1:12">
      <c r="A739" s="48" t="s">
        <v>719</v>
      </c>
      <c r="B739" s="25" t="s">
        <v>49</v>
      </c>
      <c r="C739" s="26">
        <v>5749</v>
      </c>
      <c r="D739" s="27" t="str">
        <f t="shared" si="226"/>
        <v>N/A</v>
      </c>
      <c r="E739" s="26">
        <v>5225</v>
      </c>
      <c r="F739" s="27" t="str">
        <f t="shared" si="227"/>
        <v>N/A</v>
      </c>
      <c r="G739" s="26">
        <v>6146</v>
      </c>
      <c r="H739" s="27" t="str">
        <f t="shared" si="228"/>
        <v>N/A</v>
      </c>
      <c r="I739" s="28">
        <v>-9.11</v>
      </c>
      <c r="J739" s="28">
        <v>17.63</v>
      </c>
      <c r="K739" s="29" t="s">
        <v>1193</v>
      </c>
      <c r="L739" s="30" t="str">
        <f t="shared" si="229"/>
        <v>Yes</v>
      </c>
    </row>
    <row r="740" spans="1:12">
      <c r="A740" s="48" t="s">
        <v>720</v>
      </c>
      <c r="B740" s="25" t="s">
        <v>49</v>
      </c>
      <c r="C740" s="26">
        <v>42011</v>
      </c>
      <c r="D740" s="27" t="str">
        <f t="shared" si="226"/>
        <v>N/A</v>
      </c>
      <c r="E740" s="26">
        <v>39951</v>
      </c>
      <c r="F740" s="27" t="str">
        <f t="shared" si="227"/>
        <v>N/A</v>
      </c>
      <c r="G740" s="26">
        <v>40331</v>
      </c>
      <c r="H740" s="27" t="str">
        <f t="shared" si="228"/>
        <v>N/A</v>
      </c>
      <c r="I740" s="28">
        <v>-4.9000000000000004</v>
      </c>
      <c r="J740" s="28">
        <v>0.95120000000000005</v>
      </c>
      <c r="K740" s="29" t="s">
        <v>1193</v>
      </c>
      <c r="L740" s="30" t="str">
        <f t="shared" si="229"/>
        <v>Yes</v>
      </c>
    </row>
    <row r="741" spans="1:12">
      <c r="A741" s="48" t="s">
        <v>721</v>
      </c>
      <c r="B741" s="25" t="s">
        <v>49</v>
      </c>
      <c r="C741" s="26">
        <v>13419</v>
      </c>
      <c r="D741" s="27" t="str">
        <f t="shared" si="226"/>
        <v>N/A</v>
      </c>
      <c r="E741" s="26">
        <v>15066</v>
      </c>
      <c r="F741" s="27" t="str">
        <f t="shared" si="227"/>
        <v>N/A</v>
      </c>
      <c r="G741" s="26">
        <v>16423</v>
      </c>
      <c r="H741" s="27" t="str">
        <f t="shared" si="228"/>
        <v>N/A</v>
      </c>
      <c r="I741" s="28">
        <v>12.27</v>
      </c>
      <c r="J741" s="28">
        <v>9.0069999999999997</v>
      </c>
      <c r="K741" s="29" t="s">
        <v>1193</v>
      </c>
      <c r="L741" s="30" t="str">
        <f t="shared" si="229"/>
        <v>Yes</v>
      </c>
    </row>
    <row r="742" spans="1:12">
      <c r="A742" s="48" t="s">
        <v>722</v>
      </c>
      <c r="B742" s="25" t="s">
        <v>49</v>
      </c>
      <c r="C742" s="26">
        <v>16199</v>
      </c>
      <c r="D742" s="27" t="str">
        <f t="shared" si="226"/>
        <v>N/A</v>
      </c>
      <c r="E742" s="26">
        <v>19251</v>
      </c>
      <c r="F742" s="27" t="str">
        <f t="shared" si="227"/>
        <v>N/A</v>
      </c>
      <c r="G742" s="26">
        <v>20121</v>
      </c>
      <c r="H742" s="27" t="str">
        <f t="shared" si="228"/>
        <v>N/A</v>
      </c>
      <c r="I742" s="28">
        <v>18.84</v>
      </c>
      <c r="J742" s="28">
        <v>4.5190000000000001</v>
      </c>
      <c r="K742" s="29" t="s">
        <v>1193</v>
      </c>
      <c r="L742" s="30" t="str">
        <f t="shared" si="229"/>
        <v>Yes</v>
      </c>
    </row>
    <row r="743" spans="1:12">
      <c r="A743" s="51" t="s">
        <v>738</v>
      </c>
      <c r="B743" s="25" t="s">
        <v>49</v>
      </c>
      <c r="C743" s="26">
        <v>2510</v>
      </c>
      <c r="D743" s="27" t="str">
        <f t="shared" si="226"/>
        <v>N/A</v>
      </c>
      <c r="E743" s="26">
        <v>2652</v>
      </c>
      <c r="F743" s="27" t="str">
        <f t="shared" si="227"/>
        <v>N/A</v>
      </c>
      <c r="G743" s="26">
        <v>1464</v>
      </c>
      <c r="H743" s="27" t="str">
        <f t="shared" si="228"/>
        <v>N/A</v>
      </c>
      <c r="I743" s="28">
        <v>5.657</v>
      </c>
      <c r="J743" s="28">
        <v>-44.8</v>
      </c>
      <c r="K743" s="29" t="s">
        <v>1193</v>
      </c>
      <c r="L743" s="30" t="str">
        <f t="shared" si="229"/>
        <v>No</v>
      </c>
    </row>
    <row r="744" spans="1:12">
      <c r="A744" s="46" t="s">
        <v>354</v>
      </c>
      <c r="B744" s="25" t="s">
        <v>49</v>
      </c>
      <c r="C744" s="31">
        <v>3095780598</v>
      </c>
      <c r="D744" s="27" t="str">
        <f t="shared" si="226"/>
        <v>N/A</v>
      </c>
      <c r="E744" s="31">
        <v>3474466770</v>
      </c>
      <c r="F744" s="27" t="str">
        <f t="shared" si="227"/>
        <v>N/A</v>
      </c>
      <c r="G744" s="31">
        <v>3790612367</v>
      </c>
      <c r="H744" s="27" t="str">
        <f t="shared" si="228"/>
        <v>N/A</v>
      </c>
      <c r="I744" s="28">
        <v>12.23</v>
      </c>
      <c r="J744" s="28">
        <v>9.0990000000000002</v>
      </c>
      <c r="K744" s="29" t="s">
        <v>1193</v>
      </c>
      <c r="L744" s="30" t="str">
        <f t="shared" si="229"/>
        <v>Yes</v>
      </c>
    </row>
    <row r="745" spans="1:12">
      <c r="A745" s="46" t="s">
        <v>355</v>
      </c>
      <c r="B745" s="25" t="s">
        <v>49</v>
      </c>
      <c r="C745" s="31">
        <v>3234.8973589000002</v>
      </c>
      <c r="D745" s="27" t="str">
        <f t="shared" si="226"/>
        <v>N/A</v>
      </c>
      <c r="E745" s="31">
        <v>3555.1836598</v>
      </c>
      <c r="F745" s="27" t="str">
        <f t="shared" si="227"/>
        <v>N/A</v>
      </c>
      <c r="G745" s="31">
        <v>3712.9740790000001</v>
      </c>
      <c r="H745" s="27" t="str">
        <f t="shared" si="228"/>
        <v>N/A</v>
      </c>
      <c r="I745" s="28">
        <v>9.9009999999999998</v>
      </c>
      <c r="J745" s="28">
        <v>4.4379999999999997</v>
      </c>
      <c r="K745" s="29" t="s">
        <v>1193</v>
      </c>
      <c r="L745" s="30" t="str">
        <f t="shared" si="229"/>
        <v>Yes</v>
      </c>
    </row>
    <row r="746" spans="1:12">
      <c r="A746" s="46" t="s">
        <v>356</v>
      </c>
      <c r="B746" s="25" t="s">
        <v>49</v>
      </c>
      <c r="C746" s="31">
        <v>3656.6828347000001</v>
      </c>
      <c r="D746" s="27" t="str">
        <f>IF($B746="N/A","N/A",IF(C746&gt;10,"No",IF(C746&lt;-10,"No","Yes")))</f>
        <v>N/A</v>
      </c>
      <c r="E746" s="31">
        <v>3941.5704605999999</v>
      </c>
      <c r="F746" s="27" t="str">
        <f>IF($B746="N/A","N/A",IF(E746&gt;10,"No",IF(E746&lt;-10,"No","Yes")))</f>
        <v>N/A</v>
      </c>
      <c r="G746" s="31">
        <v>4095.7453992000001</v>
      </c>
      <c r="H746" s="27" t="str">
        <f>IF($B746="N/A","N/A",IF(G746&gt;10,"No",IF(G746&lt;-10,"No","Yes")))</f>
        <v>N/A</v>
      </c>
      <c r="I746" s="28">
        <v>7.7910000000000004</v>
      </c>
      <c r="J746" s="28">
        <v>3.9119999999999999</v>
      </c>
      <c r="K746" s="29" t="s">
        <v>1193</v>
      </c>
      <c r="L746" s="30" t="str">
        <f>IF(J746="Div by 0", "N/A", IF(K746="N/A","N/A", IF(J746&gt;VALUE(MID(K746,1,2)), "No", IF(J746&lt;-1*VALUE(MID(K746,1,2)), "No", "Yes"))))</f>
        <v>Yes</v>
      </c>
    </row>
    <row r="747" spans="1:12">
      <c r="A747" s="54" t="s">
        <v>533</v>
      </c>
      <c r="B747" s="25" t="s">
        <v>49</v>
      </c>
      <c r="C747" s="31">
        <v>22360983</v>
      </c>
      <c r="D747" s="27" t="str">
        <f t="shared" ref="D747:D750" si="230">IF($B747="N/A","N/A",IF(C747&gt;10,"No",IF(C747&lt;-10,"No","Yes")))</f>
        <v>N/A</v>
      </c>
      <c r="E747" s="31">
        <v>23953262</v>
      </c>
      <c r="F747" s="27" t="str">
        <f t="shared" ref="F747:F750" si="231">IF($B747="N/A","N/A",IF(E747&gt;10,"No",IF(E747&lt;-10,"No","Yes")))</f>
        <v>N/A</v>
      </c>
      <c r="G747" s="31">
        <v>25340847</v>
      </c>
      <c r="H747" s="27" t="str">
        <f t="shared" ref="H747:H750" si="232">IF($B747="N/A","N/A",IF(G747&gt;10,"No",IF(G747&lt;-10,"No","Yes")))</f>
        <v>N/A</v>
      </c>
      <c r="I747" s="28">
        <v>7.1210000000000004</v>
      </c>
      <c r="J747" s="28">
        <v>5.7930000000000001</v>
      </c>
      <c r="K747" s="29" t="s">
        <v>1193</v>
      </c>
      <c r="L747" s="30" t="str">
        <f t="shared" ref="L747:L749" si="233">IF(J747="Div by 0", "N/A", IF(K747="N/A","N/A", IF(J747&gt;VALUE(MID(K747,1,2)), "No", IF(J747&lt;-1*VALUE(MID(K747,1,2)), "No", "Yes"))))</f>
        <v>Yes</v>
      </c>
    </row>
    <row r="748" spans="1:12">
      <c r="A748" s="55" t="s">
        <v>850</v>
      </c>
      <c r="B748" s="36" t="s">
        <v>121</v>
      </c>
      <c r="C748" s="34">
        <v>11</v>
      </c>
      <c r="D748" s="27" t="str">
        <f>IF($B748="N/A","N/A",IF(C748&gt;0,"No",IF(C748&lt;0,"No","Yes")))</f>
        <v>No</v>
      </c>
      <c r="E748" s="34">
        <v>0</v>
      </c>
      <c r="F748" s="27" t="str">
        <f>IF($B748="N/A","N/A",IF(E748&gt;0,"No",IF(E748&lt;0,"No","Yes")))</f>
        <v>Yes</v>
      </c>
      <c r="G748" s="34">
        <v>0</v>
      </c>
      <c r="H748" s="27" t="str">
        <f>IF($B748="N/A","N/A",IF(G748&gt;0,"No",IF(G748&lt;0,"No","Yes")))</f>
        <v>Yes</v>
      </c>
      <c r="I748" s="28">
        <v>-100</v>
      </c>
      <c r="J748" s="28" t="s">
        <v>1207</v>
      </c>
      <c r="K748" s="29" t="s">
        <v>1193</v>
      </c>
      <c r="L748" s="30" t="str">
        <f t="shared" si="233"/>
        <v>N/A</v>
      </c>
    </row>
    <row r="749" spans="1:12">
      <c r="A749" s="55" t="s">
        <v>836</v>
      </c>
      <c r="B749" s="25" t="s">
        <v>49</v>
      </c>
      <c r="C749" s="31">
        <v>4464</v>
      </c>
      <c r="D749" s="27" t="str">
        <f t="shared" si="230"/>
        <v>N/A</v>
      </c>
      <c r="E749" s="31">
        <v>0</v>
      </c>
      <c r="F749" s="27" t="str">
        <f t="shared" si="231"/>
        <v>N/A</v>
      </c>
      <c r="G749" s="31">
        <v>0</v>
      </c>
      <c r="H749" s="27" t="str">
        <f t="shared" si="232"/>
        <v>N/A</v>
      </c>
      <c r="I749" s="28">
        <v>-100</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13099.750312</v>
      </c>
      <c r="D752" s="27" t="str">
        <f t="shared" ref="D752:D778" si="234">IF($B752="N/A","N/A",IF(C752&gt;10,"No",IF(C752&lt;-10,"No","Yes")))</f>
        <v>N/A</v>
      </c>
      <c r="E752" s="31">
        <v>13794.372748</v>
      </c>
      <c r="F752" s="27" t="str">
        <f t="shared" ref="F752:F778" si="235">IF($B752="N/A","N/A",IF(E752&gt;10,"No",IF(E752&lt;-10,"No","Yes")))</f>
        <v>N/A</v>
      </c>
      <c r="G752" s="31">
        <v>17307.717690000001</v>
      </c>
      <c r="H752" s="27" t="str">
        <f t="shared" ref="H752:H778" si="236">IF($B752="N/A","N/A",IF(G752&gt;10,"No",IF(G752&lt;-10,"No","Yes")))</f>
        <v>N/A</v>
      </c>
      <c r="I752" s="28">
        <v>5.3029999999999999</v>
      </c>
      <c r="J752" s="28">
        <v>25.47</v>
      </c>
      <c r="K752" s="29" t="s">
        <v>1193</v>
      </c>
      <c r="L752" s="30" t="str">
        <f t="shared" ref="L752:L778" si="237">IF(J752="Div by 0", "N/A", IF(K752="N/A","N/A", IF(J752&gt;VALUE(MID(K752,1,2)), "No", IF(J752&lt;-1*VALUE(MID(K752,1,2)), "No", "Yes"))))</f>
        <v>Yes</v>
      </c>
    </row>
    <row r="753" spans="1:12">
      <c r="A753" s="48" t="s">
        <v>702</v>
      </c>
      <c r="B753" s="25" t="s">
        <v>49</v>
      </c>
      <c r="C753" s="31">
        <v>12159.745524</v>
      </c>
      <c r="D753" s="27" t="str">
        <f t="shared" si="234"/>
        <v>N/A</v>
      </c>
      <c r="E753" s="31">
        <v>14954.447534999999</v>
      </c>
      <c r="F753" s="27" t="str">
        <f t="shared" si="235"/>
        <v>N/A</v>
      </c>
      <c r="G753" s="31">
        <v>13730.318665000001</v>
      </c>
      <c r="H753" s="27" t="str">
        <f t="shared" si="236"/>
        <v>N/A</v>
      </c>
      <c r="I753" s="28">
        <v>22.98</v>
      </c>
      <c r="J753" s="28">
        <v>-8.19</v>
      </c>
      <c r="K753" s="29" t="s">
        <v>1193</v>
      </c>
      <c r="L753" s="30" t="str">
        <f t="shared" si="237"/>
        <v>Yes</v>
      </c>
    </row>
    <row r="754" spans="1:12">
      <c r="A754" s="48" t="s">
        <v>703</v>
      </c>
      <c r="B754" s="25" t="s">
        <v>49</v>
      </c>
      <c r="C754" s="31">
        <v>13745.433333000001</v>
      </c>
      <c r="D754" s="27" t="str">
        <f t="shared" si="234"/>
        <v>N/A</v>
      </c>
      <c r="E754" s="31">
        <v>17623.390804999999</v>
      </c>
      <c r="F754" s="27" t="str">
        <f t="shared" si="235"/>
        <v>N/A</v>
      </c>
      <c r="G754" s="31">
        <v>18902.563217999999</v>
      </c>
      <c r="H754" s="27" t="str">
        <f t="shared" si="236"/>
        <v>N/A</v>
      </c>
      <c r="I754" s="28">
        <v>28.21</v>
      </c>
      <c r="J754" s="28">
        <v>7.258</v>
      </c>
      <c r="K754" s="29" t="s">
        <v>1193</v>
      </c>
      <c r="L754" s="30" t="str">
        <f t="shared" si="237"/>
        <v>Yes</v>
      </c>
    </row>
    <row r="755" spans="1:12">
      <c r="A755" s="48" t="s">
        <v>704</v>
      </c>
      <c r="B755" s="25" t="s">
        <v>49</v>
      </c>
      <c r="C755" s="31">
        <v>260.87646294000001</v>
      </c>
      <c r="D755" s="27" t="str">
        <f t="shared" si="234"/>
        <v>N/A</v>
      </c>
      <c r="E755" s="31">
        <v>287.92486187999998</v>
      </c>
      <c r="F755" s="27" t="str">
        <f t="shared" si="235"/>
        <v>N/A</v>
      </c>
      <c r="G755" s="31">
        <v>4382.8421053000002</v>
      </c>
      <c r="H755" s="27" t="str">
        <f t="shared" si="236"/>
        <v>N/A</v>
      </c>
      <c r="I755" s="28">
        <v>10.37</v>
      </c>
      <c r="J755" s="28">
        <v>1422</v>
      </c>
      <c r="K755" s="29" t="s">
        <v>1193</v>
      </c>
      <c r="L755" s="30" t="str">
        <f t="shared" si="237"/>
        <v>No</v>
      </c>
    </row>
    <row r="756" spans="1:12">
      <c r="A756" s="48" t="s">
        <v>705</v>
      </c>
      <c r="B756" s="25" t="s">
        <v>49</v>
      </c>
      <c r="C756" s="31">
        <v>27549.366196999999</v>
      </c>
      <c r="D756" s="27" t="str">
        <f t="shared" si="234"/>
        <v>N/A</v>
      </c>
      <c r="E756" s="31">
        <v>25378.442395999999</v>
      </c>
      <c r="F756" s="27" t="str">
        <f t="shared" si="235"/>
        <v>N/A</v>
      </c>
      <c r="G756" s="31">
        <v>21891.209125000001</v>
      </c>
      <c r="H756" s="27" t="str">
        <f t="shared" si="236"/>
        <v>N/A</v>
      </c>
      <c r="I756" s="28">
        <v>-7.88</v>
      </c>
      <c r="J756" s="28">
        <v>-13.7</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12565.609243000001</v>
      </c>
      <c r="D758" s="27" t="str">
        <f t="shared" si="234"/>
        <v>N/A</v>
      </c>
      <c r="E758" s="31">
        <v>13982.679004</v>
      </c>
      <c r="F758" s="27" t="str">
        <f t="shared" si="235"/>
        <v>N/A</v>
      </c>
      <c r="G758" s="31">
        <v>14042.479627000001</v>
      </c>
      <c r="H758" s="27" t="str">
        <f t="shared" si="236"/>
        <v>N/A</v>
      </c>
      <c r="I758" s="28">
        <v>11.28</v>
      </c>
      <c r="J758" s="28">
        <v>0.42770000000000002</v>
      </c>
      <c r="K758" s="29" t="s">
        <v>1193</v>
      </c>
      <c r="L758" s="30" t="str">
        <f t="shared" si="237"/>
        <v>Yes</v>
      </c>
    </row>
    <row r="759" spans="1:12">
      <c r="A759" s="48" t="s">
        <v>707</v>
      </c>
      <c r="B759" s="25" t="s">
        <v>49</v>
      </c>
      <c r="C759" s="31">
        <v>11799.611899</v>
      </c>
      <c r="D759" s="27" t="str">
        <f t="shared" si="234"/>
        <v>N/A</v>
      </c>
      <c r="E759" s="31">
        <v>13037.28491</v>
      </c>
      <c r="F759" s="27" t="str">
        <f t="shared" si="235"/>
        <v>N/A</v>
      </c>
      <c r="G759" s="31">
        <v>13137.069879999999</v>
      </c>
      <c r="H759" s="27" t="str">
        <f t="shared" si="236"/>
        <v>N/A</v>
      </c>
      <c r="I759" s="28">
        <v>10.49</v>
      </c>
      <c r="J759" s="28">
        <v>0.76539999999999997</v>
      </c>
      <c r="K759" s="29" t="s">
        <v>1193</v>
      </c>
      <c r="L759" s="30" t="str">
        <f t="shared" si="237"/>
        <v>Yes</v>
      </c>
    </row>
    <row r="760" spans="1:12">
      <c r="A760" s="48" t="s">
        <v>708</v>
      </c>
      <c r="B760" s="25" t="s">
        <v>49</v>
      </c>
      <c r="C760" s="31">
        <v>17097.826734999999</v>
      </c>
      <c r="D760" s="27" t="str">
        <f t="shared" si="234"/>
        <v>N/A</v>
      </c>
      <c r="E760" s="31">
        <v>20827.775000000001</v>
      </c>
      <c r="F760" s="27" t="str">
        <f t="shared" si="235"/>
        <v>N/A</v>
      </c>
      <c r="G760" s="31">
        <v>18630.186717</v>
      </c>
      <c r="H760" s="27" t="str">
        <f t="shared" si="236"/>
        <v>N/A</v>
      </c>
      <c r="I760" s="28">
        <v>21.82</v>
      </c>
      <c r="J760" s="28">
        <v>-10.6</v>
      </c>
      <c r="K760" s="29" t="s">
        <v>1193</v>
      </c>
      <c r="L760" s="30" t="str">
        <f t="shared" si="237"/>
        <v>Yes</v>
      </c>
    </row>
    <row r="761" spans="1:12">
      <c r="A761" s="48" t="s">
        <v>791</v>
      </c>
      <c r="B761" s="25" t="s">
        <v>49</v>
      </c>
      <c r="C761" s="31">
        <v>13642.705716</v>
      </c>
      <c r="D761" s="27" t="str">
        <f t="shared" si="234"/>
        <v>N/A</v>
      </c>
      <c r="E761" s="31">
        <v>16185.534038</v>
      </c>
      <c r="F761" s="27" t="str">
        <f t="shared" si="235"/>
        <v>N/A</v>
      </c>
      <c r="G761" s="31">
        <v>19461.007651</v>
      </c>
      <c r="H761" s="27" t="str">
        <f t="shared" si="236"/>
        <v>N/A</v>
      </c>
      <c r="I761" s="28">
        <v>18.64</v>
      </c>
      <c r="J761" s="28">
        <v>20.239999999999998</v>
      </c>
      <c r="K761" s="29" t="s">
        <v>1193</v>
      </c>
      <c r="L761" s="30" t="str">
        <f t="shared" si="237"/>
        <v>Yes</v>
      </c>
    </row>
    <row r="762" spans="1:12">
      <c r="A762" s="48" t="s">
        <v>723</v>
      </c>
      <c r="B762" s="25" t="s">
        <v>49</v>
      </c>
      <c r="C762" s="31">
        <v>22461.021835</v>
      </c>
      <c r="D762" s="27" t="str">
        <f t="shared" si="234"/>
        <v>N/A</v>
      </c>
      <c r="E762" s="31">
        <v>22756.460101000001</v>
      </c>
      <c r="F762" s="27" t="str">
        <f t="shared" si="235"/>
        <v>N/A</v>
      </c>
      <c r="G762" s="31">
        <v>20901.374520000001</v>
      </c>
      <c r="H762" s="27" t="str">
        <f t="shared" si="236"/>
        <v>N/A</v>
      </c>
      <c r="I762" s="28">
        <v>1.3149999999999999</v>
      </c>
      <c r="J762" s="28">
        <v>-8.15</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1437.9496233</v>
      </c>
      <c r="D764" s="27" t="str">
        <f t="shared" si="234"/>
        <v>N/A</v>
      </c>
      <c r="E764" s="31">
        <v>1570.7466641999999</v>
      </c>
      <c r="F764" s="27" t="str">
        <f t="shared" si="235"/>
        <v>N/A</v>
      </c>
      <c r="G764" s="31">
        <v>1711.9458087999999</v>
      </c>
      <c r="H764" s="27" t="str">
        <f t="shared" si="236"/>
        <v>N/A</v>
      </c>
      <c r="I764" s="28">
        <v>9.2349999999999994</v>
      </c>
      <c r="J764" s="28">
        <v>8.9890000000000008</v>
      </c>
      <c r="K764" s="29" t="s">
        <v>1193</v>
      </c>
      <c r="L764" s="30" t="str">
        <f t="shared" si="237"/>
        <v>Yes</v>
      </c>
    </row>
    <row r="765" spans="1:12">
      <c r="A765" s="48" t="s">
        <v>710</v>
      </c>
      <c r="B765" s="25" t="s">
        <v>49</v>
      </c>
      <c r="C765" s="31">
        <v>1383.776662</v>
      </c>
      <c r="D765" s="27" t="str">
        <f t="shared" si="234"/>
        <v>N/A</v>
      </c>
      <c r="E765" s="31">
        <v>1501.2864367</v>
      </c>
      <c r="F765" s="27" t="str">
        <f t="shared" si="235"/>
        <v>N/A</v>
      </c>
      <c r="G765" s="31">
        <v>1692.0157039999999</v>
      </c>
      <c r="H765" s="27" t="str">
        <f t="shared" si="236"/>
        <v>N/A</v>
      </c>
      <c r="I765" s="28">
        <v>8.4920000000000009</v>
      </c>
      <c r="J765" s="28">
        <v>12.7</v>
      </c>
      <c r="K765" s="29" t="s">
        <v>1193</v>
      </c>
      <c r="L765" s="30" t="str">
        <f t="shared" si="237"/>
        <v>Yes</v>
      </c>
    </row>
    <row r="766" spans="1:12">
      <c r="A766" s="48" t="s">
        <v>711</v>
      </c>
      <c r="B766" s="25" t="s">
        <v>49</v>
      </c>
      <c r="C766" s="31">
        <v>1395.133043</v>
      </c>
      <c r="D766" s="27" t="str">
        <f t="shared" si="234"/>
        <v>N/A</v>
      </c>
      <c r="E766" s="31">
        <v>1492.7322289000001</v>
      </c>
      <c r="F766" s="27" t="str">
        <f t="shared" si="235"/>
        <v>N/A</v>
      </c>
      <c r="G766" s="31">
        <v>1811.051858</v>
      </c>
      <c r="H766" s="27" t="str">
        <f t="shared" si="236"/>
        <v>N/A</v>
      </c>
      <c r="I766" s="28">
        <v>6.9960000000000004</v>
      </c>
      <c r="J766" s="28">
        <v>21.32</v>
      </c>
      <c r="K766" s="29" t="s">
        <v>1193</v>
      </c>
      <c r="L766" s="30" t="str">
        <f t="shared" si="237"/>
        <v>Yes</v>
      </c>
    </row>
    <row r="767" spans="1:12">
      <c r="A767" s="48" t="s">
        <v>712</v>
      </c>
      <c r="B767" s="25" t="s">
        <v>49</v>
      </c>
      <c r="C767" s="31">
        <v>1452.4047619</v>
      </c>
      <c r="D767" s="27" t="str">
        <f t="shared" si="234"/>
        <v>N/A</v>
      </c>
      <c r="E767" s="31">
        <v>1724.5300926</v>
      </c>
      <c r="F767" s="27" t="str">
        <f t="shared" si="235"/>
        <v>N/A</v>
      </c>
      <c r="G767" s="31">
        <v>1858.4427313000001</v>
      </c>
      <c r="H767" s="27" t="str">
        <f t="shared" si="236"/>
        <v>N/A</v>
      </c>
      <c r="I767" s="28">
        <v>18.739999999999998</v>
      </c>
      <c r="J767" s="28">
        <v>7.7649999999999997</v>
      </c>
      <c r="K767" s="29" t="s">
        <v>1193</v>
      </c>
      <c r="L767" s="30" t="str">
        <f t="shared" si="237"/>
        <v>Yes</v>
      </c>
    </row>
    <row r="768" spans="1:12">
      <c r="A768" s="48" t="s">
        <v>713</v>
      </c>
      <c r="B768" s="25" t="s">
        <v>49</v>
      </c>
      <c r="C768" s="31">
        <v>1198.9144489</v>
      </c>
      <c r="D768" s="27" t="str">
        <f t="shared" si="234"/>
        <v>N/A</v>
      </c>
      <c r="E768" s="31">
        <v>1325.0184208999999</v>
      </c>
      <c r="F768" s="27" t="str">
        <f t="shared" si="235"/>
        <v>N/A</v>
      </c>
      <c r="G768" s="31">
        <v>1483.5130240000001</v>
      </c>
      <c r="H768" s="27" t="str">
        <f t="shared" si="236"/>
        <v>N/A</v>
      </c>
      <c r="I768" s="28">
        <v>10.52</v>
      </c>
      <c r="J768" s="28">
        <v>11.96</v>
      </c>
      <c r="K768" s="29" t="s">
        <v>1193</v>
      </c>
      <c r="L768" s="30" t="str">
        <f t="shared" si="237"/>
        <v>Yes</v>
      </c>
    </row>
    <row r="769" spans="1:12">
      <c r="A769" s="48" t="s">
        <v>714</v>
      </c>
      <c r="B769" s="25" t="s">
        <v>49</v>
      </c>
      <c r="C769" s="31">
        <v>3251.1895663</v>
      </c>
      <c r="D769" s="27" t="str">
        <f t="shared" si="234"/>
        <v>N/A</v>
      </c>
      <c r="E769" s="31">
        <v>3455.9679805999999</v>
      </c>
      <c r="F769" s="27" t="str">
        <f t="shared" si="235"/>
        <v>N/A</v>
      </c>
      <c r="G769" s="31">
        <v>3556.5628028000001</v>
      </c>
      <c r="H769" s="27" t="str">
        <f t="shared" si="236"/>
        <v>N/A</v>
      </c>
      <c r="I769" s="28">
        <v>6.2990000000000004</v>
      </c>
      <c r="J769" s="28">
        <v>2.911</v>
      </c>
      <c r="K769" s="29" t="s">
        <v>1193</v>
      </c>
      <c r="L769" s="30" t="str">
        <f t="shared" si="237"/>
        <v>Yes</v>
      </c>
    </row>
    <row r="770" spans="1:12">
      <c r="A770" s="48" t="s">
        <v>715</v>
      </c>
      <c r="B770" s="25" t="s">
        <v>49</v>
      </c>
      <c r="C770" s="31">
        <v>4179.9118559999997</v>
      </c>
      <c r="D770" s="27" t="str">
        <f t="shared" si="234"/>
        <v>N/A</v>
      </c>
      <c r="E770" s="31">
        <v>4294.1494796999996</v>
      </c>
      <c r="F770" s="27" t="str">
        <f t="shared" si="235"/>
        <v>N/A</v>
      </c>
      <c r="G770" s="31">
        <v>4754.5428518999997</v>
      </c>
      <c r="H770" s="27" t="str">
        <f t="shared" si="236"/>
        <v>N/A</v>
      </c>
      <c r="I770" s="28">
        <v>2.7330000000000001</v>
      </c>
      <c r="J770" s="28">
        <v>10.72</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3175.1781563999998</v>
      </c>
      <c r="D772" s="27" t="str">
        <f t="shared" si="234"/>
        <v>N/A</v>
      </c>
      <c r="E772" s="31">
        <v>3506.6730453</v>
      </c>
      <c r="F772" s="27" t="str">
        <f t="shared" si="235"/>
        <v>N/A</v>
      </c>
      <c r="G772" s="31">
        <v>3561.1628810000002</v>
      </c>
      <c r="H772" s="27" t="str">
        <f t="shared" si="236"/>
        <v>N/A</v>
      </c>
      <c r="I772" s="28">
        <v>10.44</v>
      </c>
      <c r="J772" s="28">
        <v>1.554</v>
      </c>
      <c r="K772" s="29" t="s">
        <v>1193</v>
      </c>
      <c r="L772" s="30" t="str">
        <f t="shared" si="237"/>
        <v>Yes</v>
      </c>
    </row>
    <row r="773" spans="1:12">
      <c r="A773" s="48" t="s">
        <v>717</v>
      </c>
      <c r="B773" s="25" t="s">
        <v>49</v>
      </c>
      <c r="C773" s="31">
        <v>3221.5735349000001</v>
      </c>
      <c r="D773" s="27" t="str">
        <f t="shared" si="234"/>
        <v>N/A</v>
      </c>
      <c r="E773" s="31">
        <v>3606.1994746999999</v>
      </c>
      <c r="F773" s="27" t="str">
        <f t="shared" si="235"/>
        <v>N/A</v>
      </c>
      <c r="G773" s="31">
        <v>3666.1108654</v>
      </c>
      <c r="H773" s="27" t="str">
        <f t="shared" si="236"/>
        <v>N/A</v>
      </c>
      <c r="I773" s="28">
        <v>11.94</v>
      </c>
      <c r="J773" s="28">
        <v>1.661</v>
      </c>
      <c r="K773" s="29" t="s">
        <v>1193</v>
      </c>
      <c r="L773" s="30" t="str">
        <f t="shared" si="237"/>
        <v>Yes</v>
      </c>
    </row>
    <row r="774" spans="1:12">
      <c r="A774" s="48" t="s">
        <v>718</v>
      </c>
      <c r="B774" s="25" t="s">
        <v>49</v>
      </c>
      <c r="C774" s="31">
        <v>2733.9538040000002</v>
      </c>
      <c r="D774" s="27" t="str">
        <f t="shared" si="234"/>
        <v>N/A</v>
      </c>
      <c r="E774" s="31">
        <v>3089.1257135000001</v>
      </c>
      <c r="F774" s="27" t="str">
        <f t="shared" si="235"/>
        <v>N/A</v>
      </c>
      <c r="G774" s="31">
        <v>3141.7448417999999</v>
      </c>
      <c r="H774" s="27" t="str">
        <f t="shared" si="236"/>
        <v>N/A</v>
      </c>
      <c r="I774" s="28">
        <v>12.99</v>
      </c>
      <c r="J774" s="28">
        <v>1.7030000000000001</v>
      </c>
      <c r="K774" s="29" t="s">
        <v>1193</v>
      </c>
      <c r="L774" s="30" t="str">
        <f t="shared" si="237"/>
        <v>Yes</v>
      </c>
    </row>
    <row r="775" spans="1:12">
      <c r="A775" s="48" t="s">
        <v>719</v>
      </c>
      <c r="B775" s="25" t="s">
        <v>49</v>
      </c>
      <c r="C775" s="31">
        <v>4022.2238649999999</v>
      </c>
      <c r="D775" s="27" t="str">
        <f t="shared" si="234"/>
        <v>N/A</v>
      </c>
      <c r="E775" s="31">
        <v>4953.4028707999996</v>
      </c>
      <c r="F775" s="27" t="str">
        <f t="shared" si="235"/>
        <v>N/A</v>
      </c>
      <c r="G775" s="31">
        <v>4800.1534331000003</v>
      </c>
      <c r="H775" s="27" t="str">
        <f t="shared" si="236"/>
        <v>N/A</v>
      </c>
      <c r="I775" s="28">
        <v>23.15</v>
      </c>
      <c r="J775" s="28">
        <v>-3.09</v>
      </c>
      <c r="K775" s="29" t="s">
        <v>1193</v>
      </c>
      <c r="L775" s="30" t="str">
        <f t="shared" si="237"/>
        <v>Yes</v>
      </c>
    </row>
    <row r="776" spans="1:12">
      <c r="A776" s="48" t="s">
        <v>720</v>
      </c>
      <c r="B776" s="25" t="s">
        <v>49</v>
      </c>
      <c r="C776" s="31">
        <v>3169.8134060000002</v>
      </c>
      <c r="D776" s="27" t="str">
        <f t="shared" si="234"/>
        <v>N/A</v>
      </c>
      <c r="E776" s="31">
        <v>3500.2355134999998</v>
      </c>
      <c r="F776" s="27" t="str">
        <f t="shared" si="235"/>
        <v>N/A</v>
      </c>
      <c r="G776" s="31">
        <v>3543.1521905999998</v>
      </c>
      <c r="H776" s="27" t="str">
        <f t="shared" si="236"/>
        <v>N/A</v>
      </c>
      <c r="I776" s="28">
        <v>10.42</v>
      </c>
      <c r="J776" s="28">
        <v>1.226</v>
      </c>
      <c r="K776" s="29" t="s">
        <v>1193</v>
      </c>
      <c r="L776" s="30" t="str">
        <f t="shared" si="237"/>
        <v>Yes</v>
      </c>
    </row>
    <row r="777" spans="1:12">
      <c r="A777" s="48" t="s">
        <v>721</v>
      </c>
      <c r="B777" s="25" t="s">
        <v>49</v>
      </c>
      <c r="C777" s="31">
        <v>2383.2846709999999</v>
      </c>
      <c r="D777" s="27" t="str">
        <f t="shared" si="234"/>
        <v>N/A</v>
      </c>
      <c r="E777" s="31">
        <v>2854.4380725000001</v>
      </c>
      <c r="F777" s="27" t="str">
        <f t="shared" si="235"/>
        <v>N/A</v>
      </c>
      <c r="G777" s="31">
        <v>2898.0664311999999</v>
      </c>
      <c r="H777" s="27" t="str">
        <f t="shared" si="236"/>
        <v>N/A</v>
      </c>
      <c r="I777" s="28">
        <v>19.77</v>
      </c>
      <c r="J777" s="28">
        <v>1.528</v>
      </c>
      <c r="K777" s="29" t="s">
        <v>1193</v>
      </c>
      <c r="L777" s="30" t="str">
        <f t="shared" si="237"/>
        <v>Yes</v>
      </c>
    </row>
    <row r="778" spans="1:12">
      <c r="A778" s="48" t="s">
        <v>722</v>
      </c>
      <c r="B778" s="25" t="s">
        <v>49</v>
      </c>
      <c r="C778" s="31">
        <v>3581.9395641999999</v>
      </c>
      <c r="D778" s="27" t="str">
        <f t="shared" si="234"/>
        <v>N/A</v>
      </c>
      <c r="E778" s="31">
        <v>3502.2693367000002</v>
      </c>
      <c r="F778" s="27" t="str">
        <f t="shared" si="235"/>
        <v>N/A</v>
      </c>
      <c r="G778" s="31">
        <v>3628.1820486000001</v>
      </c>
      <c r="H778" s="27" t="str">
        <f t="shared" si="236"/>
        <v>N/A</v>
      </c>
      <c r="I778" s="28">
        <v>-2.2200000000000002</v>
      </c>
      <c r="J778" s="28">
        <v>3.5950000000000002</v>
      </c>
      <c r="K778" s="29" t="s">
        <v>1193</v>
      </c>
      <c r="L778" s="30" t="str">
        <f t="shared" si="237"/>
        <v>Yes</v>
      </c>
    </row>
    <row r="779" spans="1:12">
      <c r="A779" s="218" t="s">
        <v>358</v>
      </c>
      <c r="B779" s="218"/>
      <c r="C779" s="218"/>
      <c r="D779" s="218"/>
      <c r="E779" s="218"/>
      <c r="F779" s="218"/>
      <c r="G779" s="218"/>
      <c r="H779" s="218"/>
      <c r="I779" s="218"/>
      <c r="J779" s="218"/>
      <c r="K779" s="218"/>
      <c r="L779" s="218"/>
    </row>
    <row r="780" spans="1:12">
      <c r="A780" s="46" t="s">
        <v>359</v>
      </c>
      <c r="B780" s="25" t="s">
        <v>49</v>
      </c>
      <c r="C780" s="31">
        <v>777856536</v>
      </c>
      <c r="D780" s="27" t="str">
        <f t="shared" ref="D780:D832" si="238">IF($B780="N/A","N/A",IF(C780&gt;10,"No",IF(C780&lt;-10,"No","Yes")))</f>
        <v>N/A</v>
      </c>
      <c r="E780" s="31">
        <v>817307368</v>
      </c>
      <c r="F780" s="27" t="str">
        <f t="shared" ref="F780:F832" si="239">IF($B780="N/A","N/A",IF(E780&gt;10,"No",IF(E780&lt;-10,"No","Yes")))</f>
        <v>N/A</v>
      </c>
      <c r="G780" s="31">
        <v>868676636</v>
      </c>
      <c r="H780" s="27" t="str">
        <f t="shared" ref="H780:H832" si="240">IF($B780="N/A","N/A",IF(G780&gt;10,"No",IF(G780&lt;-10,"No","Yes")))</f>
        <v>N/A</v>
      </c>
      <c r="I780" s="28">
        <v>5.0720000000000001</v>
      </c>
      <c r="J780" s="28">
        <v>6.2850000000000001</v>
      </c>
      <c r="K780" s="29" t="s">
        <v>1193</v>
      </c>
      <c r="L780" s="30" t="str">
        <f t="shared" ref="L780:L832" si="241">IF(J780="Div by 0", "N/A", IF(K780="N/A","N/A", IF(J780&gt;VALUE(MID(K780,1,2)), "No", IF(J780&lt;-1*VALUE(MID(K780,1,2)), "No", "Yes"))))</f>
        <v>Yes</v>
      </c>
    </row>
    <row r="781" spans="1:12">
      <c r="A781" s="46" t="s">
        <v>94</v>
      </c>
      <c r="B781" s="25" t="s">
        <v>49</v>
      </c>
      <c r="C781" s="26">
        <v>105650</v>
      </c>
      <c r="D781" s="27" t="str">
        <f t="shared" si="238"/>
        <v>N/A</v>
      </c>
      <c r="E781" s="26">
        <v>105649</v>
      </c>
      <c r="F781" s="27" t="str">
        <f t="shared" si="239"/>
        <v>N/A</v>
      </c>
      <c r="G781" s="26">
        <v>110110</v>
      </c>
      <c r="H781" s="27" t="str">
        <f t="shared" si="240"/>
        <v>N/A</v>
      </c>
      <c r="I781" s="28">
        <v>-1E-3</v>
      </c>
      <c r="J781" s="28">
        <v>4.2220000000000004</v>
      </c>
      <c r="K781" s="29" t="s">
        <v>1193</v>
      </c>
      <c r="L781" s="30" t="str">
        <f t="shared" si="241"/>
        <v>Yes</v>
      </c>
    </row>
    <row r="782" spans="1:12">
      <c r="A782" s="46" t="s">
        <v>360</v>
      </c>
      <c r="B782" s="25" t="s">
        <v>49</v>
      </c>
      <c r="C782" s="31">
        <v>7362.5796118999997</v>
      </c>
      <c r="D782" s="27" t="str">
        <f t="shared" si="238"/>
        <v>N/A</v>
      </c>
      <c r="E782" s="31">
        <v>7736.0634553999998</v>
      </c>
      <c r="F782" s="27" t="str">
        <f t="shared" si="239"/>
        <v>N/A</v>
      </c>
      <c r="G782" s="31">
        <v>7889.1711561000002</v>
      </c>
      <c r="H782" s="27" t="str">
        <f t="shared" si="240"/>
        <v>N/A</v>
      </c>
      <c r="I782" s="28">
        <v>5.0730000000000004</v>
      </c>
      <c r="J782" s="28">
        <v>1.9790000000000001</v>
      </c>
      <c r="K782" s="29" t="s">
        <v>1193</v>
      </c>
      <c r="L782" s="30" t="str">
        <f t="shared" si="241"/>
        <v>Yes</v>
      </c>
    </row>
    <row r="783" spans="1:12">
      <c r="A783" s="46" t="s">
        <v>361</v>
      </c>
      <c r="B783" s="25" t="s">
        <v>49</v>
      </c>
      <c r="C783" s="26">
        <v>6.5668433507000001</v>
      </c>
      <c r="D783" s="27" t="str">
        <f t="shared" si="238"/>
        <v>N/A</v>
      </c>
      <c r="E783" s="26">
        <v>6.5005726508999997</v>
      </c>
      <c r="F783" s="27" t="str">
        <f t="shared" si="239"/>
        <v>N/A</v>
      </c>
      <c r="G783" s="26">
        <v>6.3422668241000002</v>
      </c>
      <c r="H783" s="27" t="str">
        <f t="shared" si="240"/>
        <v>N/A</v>
      </c>
      <c r="I783" s="28">
        <v>-1.01</v>
      </c>
      <c r="J783" s="28">
        <v>-2.44</v>
      </c>
      <c r="K783" s="29" t="s">
        <v>1193</v>
      </c>
      <c r="L783" s="30" t="str">
        <f t="shared" si="241"/>
        <v>Yes</v>
      </c>
    </row>
    <row r="784" spans="1:12">
      <c r="A784" s="46" t="s">
        <v>362</v>
      </c>
      <c r="B784" s="25" t="s">
        <v>49</v>
      </c>
      <c r="C784" s="31">
        <v>30860403</v>
      </c>
      <c r="D784" s="27" t="str">
        <f t="shared" si="238"/>
        <v>N/A</v>
      </c>
      <c r="E784" s="31">
        <v>31997163</v>
      </c>
      <c r="F784" s="27" t="str">
        <f t="shared" si="239"/>
        <v>N/A</v>
      </c>
      <c r="G784" s="31">
        <v>37477922</v>
      </c>
      <c r="H784" s="27" t="str">
        <f t="shared" si="240"/>
        <v>N/A</v>
      </c>
      <c r="I784" s="28">
        <v>3.6840000000000002</v>
      </c>
      <c r="J784" s="28">
        <v>17.13</v>
      </c>
      <c r="K784" s="29" t="s">
        <v>1193</v>
      </c>
      <c r="L784" s="30" t="str">
        <f t="shared" si="241"/>
        <v>Yes</v>
      </c>
    </row>
    <row r="785" spans="1:12">
      <c r="A785" s="46" t="s">
        <v>95</v>
      </c>
      <c r="B785" s="25" t="s">
        <v>49</v>
      </c>
      <c r="C785" s="26">
        <v>4062</v>
      </c>
      <c r="D785" s="27" t="str">
        <f t="shared" si="238"/>
        <v>N/A</v>
      </c>
      <c r="E785" s="26">
        <v>4165</v>
      </c>
      <c r="F785" s="27" t="str">
        <f t="shared" si="239"/>
        <v>N/A</v>
      </c>
      <c r="G785" s="26">
        <v>4646</v>
      </c>
      <c r="H785" s="27" t="str">
        <f t="shared" si="240"/>
        <v>N/A</v>
      </c>
      <c r="I785" s="28">
        <v>2.536</v>
      </c>
      <c r="J785" s="28">
        <v>11.55</v>
      </c>
      <c r="K785" s="29" t="s">
        <v>1193</v>
      </c>
      <c r="L785" s="30" t="str">
        <f t="shared" si="241"/>
        <v>Yes</v>
      </c>
    </row>
    <row r="786" spans="1:12">
      <c r="A786" s="46" t="s">
        <v>363</v>
      </c>
      <c r="B786" s="25" t="s">
        <v>49</v>
      </c>
      <c r="C786" s="31">
        <v>7597.3419498000003</v>
      </c>
      <c r="D786" s="27" t="str">
        <f t="shared" si="238"/>
        <v>N/A</v>
      </c>
      <c r="E786" s="31">
        <v>7682.3920767999998</v>
      </c>
      <c r="F786" s="27" t="str">
        <f t="shared" si="239"/>
        <v>N/A</v>
      </c>
      <c r="G786" s="31">
        <v>8066.7072750999996</v>
      </c>
      <c r="H786" s="27" t="str">
        <f t="shared" si="240"/>
        <v>N/A</v>
      </c>
      <c r="I786" s="28">
        <v>1.119</v>
      </c>
      <c r="J786" s="28">
        <v>5.0030000000000001</v>
      </c>
      <c r="K786" s="29" t="s">
        <v>1193</v>
      </c>
      <c r="L786" s="30" t="str">
        <f t="shared" si="241"/>
        <v>Yes</v>
      </c>
    </row>
    <row r="787" spans="1:12">
      <c r="A787" s="46" t="s">
        <v>364</v>
      </c>
      <c r="B787" s="25" t="s">
        <v>49</v>
      </c>
      <c r="C787" s="31">
        <v>19133334</v>
      </c>
      <c r="D787" s="27" t="str">
        <f t="shared" si="238"/>
        <v>N/A</v>
      </c>
      <c r="E787" s="31">
        <v>19818803</v>
      </c>
      <c r="F787" s="27" t="str">
        <f t="shared" si="239"/>
        <v>N/A</v>
      </c>
      <c r="G787" s="31">
        <v>21520585</v>
      </c>
      <c r="H787" s="27" t="str">
        <f t="shared" si="240"/>
        <v>N/A</v>
      </c>
      <c r="I787" s="28">
        <v>3.5830000000000002</v>
      </c>
      <c r="J787" s="28">
        <v>8.5869999999999997</v>
      </c>
      <c r="K787" s="29" t="s">
        <v>1193</v>
      </c>
      <c r="L787" s="30" t="str">
        <f t="shared" si="241"/>
        <v>Yes</v>
      </c>
    </row>
    <row r="788" spans="1:12">
      <c r="A788" s="46" t="s">
        <v>365</v>
      </c>
      <c r="B788" s="25" t="s">
        <v>49</v>
      </c>
      <c r="C788" s="26">
        <v>3587</v>
      </c>
      <c r="D788" s="27" t="str">
        <f t="shared" si="238"/>
        <v>N/A</v>
      </c>
      <c r="E788" s="26">
        <v>3706</v>
      </c>
      <c r="F788" s="27" t="str">
        <f t="shared" si="239"/>
        <v>N/A</v>
      </c>
      <c r="G788" s="26">
        <v>4287</v>
      </c>
      <c r="H788" s="27" t="str">
        <f t="shared" si="240"/>
        <v>N/A</v>
      </c>
      <c r="I788" s="28">
        <v>3.3180000000000001</v>
      </c>
      <c r="J788" s="28">
        <v>15.68</v>
      </c>
      <c r="K788" s="29" t="s">
        <v>1193</v>
      </c>
      <c r="L788" s="30" t="str">
        <f t="shared" si="241"/>
        <v>Yes</v>
      </c>
    </row>
    <row r="789" spans="1:12">
      <c r="A789" s="46" t="s">
        <v>739</v>
      </c>
      <c r="B789" s="25" t="s">
        <v>49</v>
      </c>
      <c r="C789" s="31">
        <v>5334.0769444999996</v>
      </c>
      <c r="D789" s="27" t="str">
        <f t="shared" si="238"/>
        <v>N/A</v>
      </c>
      <c r="E789" s="31">
        <v>5347.7611981</v>
      </c>
      <c r="F789" s="27" t="str">
        <f t="shared" si="239"/>
        <v>N/A</v>
      </c>
      <c r="G789" s="31">
        <v>5019.9638441999996</v>
      </c>
      <c r="H789" s="27" t="str">
        <f t="shared" si="240"/>
        <v>N/A</v>
      </c>
      <c r="I789" s="28">
        <v>0.25650000000000001</v>
      </c>
      <c r="J789" s="28">
        <v>-6.13</v>
      </c>
      <c r="K789" s="29" t="s">
        <v>1193</v>
      </c>
      <c r="L789" s="30" t="str">
        <f t="shared" si="241"/>
        <v>Yes</v>
      </c>
    </row>
    <row r="790" spans="1:12">
      <c r="A790" s="46" t="s">
        <v>366</v>
      </c>
      <c r="B790" s="25" t="s">
        <v>49</v>
      </c>
      <c r="C790" s="31">
        <v>185165064</v>
      </c>
      <c r="D790" s="27" t="str">
        <f t="shared" si="238"/>
        <v>N/A</v>
      </c>
      <c r="E790" s="31">
        <v>189372733</v>
      </c>
      <c r="F790" s="27" t="str">
        <f t="shared" si="239"/>
        <v>N/A</v>
      </c>
      <c r="G790" s="31">
        <v>187345532</v>
      </c>
      <c r="H790" s="27" t="str">
        <f t="shared" si="240"/>
        <v>N/A</v>
      </c>
      <c r="I790" s="28">
        <v>2.2719999999999998</v>
      </c>
      <c r="J790" s="28">
        <v>-1.07</v>
      </c>
      <c r="K790" s="29" t="s">
        <v>1193</v>
      </c>
      <c r="L790" s="30" t="str">
        <f t="shared" si="241"/>
        <v>Yes</v>
      </c>
    </row>
    <row r="791" spans="1:12">
      <c r="A791" s="46" t="s">
        <v>96</v>
      </c>
      <c r="B791" s="25" t="s">
        <v>49</v>
      </c>
      <c r="C791" s="26">
        <v>2261</v>
      </c>
      <c r="D791" s="27" t="str">
        <f t="shared" si="238"/>
        <v>N/A</v>
      </c>
      <c r="E791" s="26">
        <v>2231</v>
      </c>
      <c r="F791" s="27" t="str">
        <f t="shared" si="239"/>
        <v>N/A</v>
      </c>
      <c r="G791" s="26">
        <v>2199</v>
      </c>
      <c r="H791" s="27" t="str">
        <f t="shared" si="240"/>
        <v>N/A</v>
      </c>
      <c r="I791" s="28">
        <v>-1.33</v>
      </c>
      <c r="J791" s="28">
        <v>-1.43</v>
      </c>
      <c r="K791" s="29" t="s">
        <v>1193</v>
      </c>
      <c r="L791" s="30" t="str">
        <f t="shared" si="241"/>
        <v>Yes</v>
      </c>
    </row>
    <row r="792" spans="1:12">
      <c r="A792" s="46" t="s">
        <v>367</v>
      </c>
      <c r="B792" s="25" t="s">
        <v>49</v>
      </c>
      <c r="C792" s="31">
        <v>81895.207429999995</v>
      </c>
      <c r="D792" s="27" t="str">
        <f t="shared" si="238"/>
        <v>N/A</v>
      </c>
      <c r="E792" s="31">
        <v>84882.444195000004</v>
      </c>
      <c r="F792" s="27" t="str">
        <f t="shared" si="239"/>
        <v>N/A</v>
      </c>
      <c r="G792" s="31">
        <v>85195.785357000001</v>
      </c>
      <c r="H792" s="27" t="str">
        <f t="shared" si="240"/>
        <v>N/A</v>
      </c>
      <c r="I792" s="28">
        <v>3.6480000000000001</v>
      </c>
      <c r="J792" s="28">
        <v>0.36909999999999998</v>
      </c>
      <c r="K792" s="29" t="s">
        <v>1193</v>
      </c>
      <c r="L792" s="30" t="str">
        <f t="shared" si="241"/>
        <v>Yes</v>
      </c>
    </row>
    <row r="793" spans="1:12">
      <c r="A793" s="46" t="s">
        <v>368</v>
      </c>
      <c r="B793" s="25" t="s">
        <v>49</v>
      </c>
      <c r="C793" s="31">
        <v>110799828</v>
      </c>
      <c r="D793" s="27" t="str">
        <f t="shared" si="238"/>
        <v>N/A</v>
      </c>
      <c r="E793" s="31">
        <v>121576027</v>
      </c>
      <c r="F793" s="27" t="str">
        <f t="shared" si="239"/>
        <v>N/A</v>
      </c>
      <c r="G793" s="31">
        <v>121565540</v>
      </c>
      <c r="H793" s="27" t="str">
        <f t="shared" si="240"/>
        <v>N/A</v>
      </c>
      <c r="I793" s="28">
        <v>9.7260000000000009</v>
      </c>
      <c r="J793" s="28">
        <v>-8.9999999999999993E-3</v>
      </c>
      <c r="K793" s="29" t="s">
        <v>1193</v>
      </c>
      <c r="L793" s="30" t="str">
        <f t="shared" si="241"/>
        <v>Yes</v>
      </c>
    </row>
    <row r="794" spans="1:12">
      <c r="A794" s="46" t="s">
        <v>369</v>
      </c>
      <c r="B794" s="25" t="s">
        <v>49</v>
      </c>
      <c r="C794" s="26">
        <v>3901</v>
      </c>
      <c r="D794" s="27" t="str">
        <f t="shared" si="238"/>
        <v>N/A</v>
      </c>
      <c r="E794" s="26">
        <v>3982</v>
      </c>
      <c r="F794" s="27" t="str">
        <f t="shared" si="239"/>
        <v>N/A</v>
      </c>
      <c r="G794" s="26">
        <v>3899</v>
      </c>
      <c r="H794" s="27" t="str">
        <f t="shared" si="240"/>
        <v>N/A</v>
      </c>
      <c r="I794" s="28">
        <v>2.0760000000000001</v>
      </c>
      <c r="J794" s="28">
        <v>-2.08</v>
      </c>
      <c r="K794" s="29" t="s">
        <v>1193</v>
      </c>
      <c r="L794" s="30" t="str">
        <f t="shared" si="241"/>
        <v>Yes</v>
      </c>
    </row>
    <row r="795" spans="1:12">
      <c r="A795" s="46" t="s">
        <v>370</v>
      </c>
      <c r="B795" s="25" t="s">
        <v>49</v>
      </c>
      <c r="C795" s="31">
        <v>28402.929505</v>
      </c>
      <c r="D795" s="27" t="str">
        <f t="shared" si="238"/>
        <v>N/A</v>
      </c>
      <c r="E795" s="31">
        <v>30531.398041</v>
      </c>
      <c r="F795" s="27" t="str">
        <f t="shared" si="239"/>
        <v>N/A</v>
      </c>
      <c r="G795" s="31">
        <v>31178.645807000001</v>
      </c>
      <c r="H795" s="27" t="str">
        <f t="shared" si="240"/>
        <v>N/A</v>
      </c>
      <c r="I795" s="28">
        <v>7.4939999999999998</v>
      </c>
      <c r="J795" s="28">
        <v>2.12</v>
      </c>
      <c r="K795" s="29" t="s">
        <v>1193</v>
      </c>
      <c r="L795" s="30" t="str">
        <f t="shared" si="241"/>
        <v>Yes</v>
      </c>
    </row>
    <row r="796" spans="1:12">
      <c r="A796" s="46" t="s">
        <v>371</v>
      </c>
      <c r="B796" s="25" t="s">
        <v>49</v>
      </c>
      <c r="C796" s="31">
        <v>313203384</v>
      </c>
      <c r="D796" s="27" t="str">
        <f t="shared" si="238"/>
        <v>N/A</v>
      </c>
      <c r="E796" s="31">
        <v>371331436</v>
      </c>
      <c r="F796" s="27" t="str">
        <f t="shared" si="239"/>
        <v>N/A</v>
      </c>
      <c r="G796" s="31">
        <v>400863073</v>
      </c>
      <c r="H796" s="27" t="str">
        <f t="shared" si="240"/>
        <v>N/A</v>
      </c>
      <c r="I796" s="28">
        <v>18.559999999999999</v>
      </c>
      <c r="J796" s="28">
        <v>7.9530000000000003</v>
      </c>
      <c r="K796" s="29" t="s">
        <v>1193</v>
      </c>
      <c r="L796" s="30" t="str">
        <f t="shared" si="241"/>
        <v>Yes</v>
      </c>
    </row>
    <row r="797" spans="1:12">
      <c r="A797" s="46" t="s">
        <v>97</v>
      </c>
      <c r="B797" s="25" t="s">
        <v>49</v>
      </c>
      <c r="C797" s="26">
        <v>680307</v>
      </c>
      <c r="D797" s="27" t="str">
        <f t="shared" si="238"/>
        <v>N/A</v>
      </c>
      <c r="E797" s="26">
        <v>706277</v>
      </c>
      <c r="F797" s="27" t="str">
        <f t="shared" si="239"/>
        <v>N/A</v>
      </c>
      <c r="G797" s="26">
        <v>749437</v>
      </c>
      <c r="H797" s="27" t="str">
        <f t="shared" si="240"/>
        <v>N/A</v>
      </c>
      <c r="I797" s="28">
        <v>3.8170000000000002</v>
      </c>
      <c r="J797" s="28">
        <v>6.1109999999999998</v>
      </c>
      <c r="K797" s="29" t="s">
        <v>1193</v>
      </c>
      <c r="L797" s="30" t="str">
        <f t="shared" si="241"/>
        <v>Yes</v>
      </c>
    </row>
    <row r="798" spans="1:12">
      <c r="A798" s="46" t="s">
        <v>372</v>
      </c>
      <c r="B798" s="25" t="s">
        <v>49</v>
      </c>
      <c r="C798" s="31">
        <v>460.38536131000001</v>
      </c>
      <c r="D798" s="27" t="str">
        <f t="shared" si="238"/>
        <v>N/A</v>
      </c>
      <c r="E798" s="31">
        <v>525.75892461000001</v>
      </c>
      <c r="F798" s="27" t="str">
        <f t="shared" si="239"/>
        <v>N/A</v>
      </c>
      <c r="G798" s="31">
        <v>534.88561814000002</v>
      </c>
      <c r="H798" s="27" t="str">
        <f t="shared" si="240"/>
        <v>N/A</v>
      </c>
      <c r="I798" s="28">
        <v>14.2</v>
      </c>
      <c r="J798" s="28">
        <v>1.736</v>
      </c>
      <c r="K798" s="29" t="s">
        <v>1193</v>
      </c>
      <c r="L798" s="30" t="str">
        <f t="shared" si="241"/>
        <v>Yes</v>
      </c>
    </row>
    <row r="799" spans="1:12">
      <c r="A799" s="46" t="s">
        <v>373</v>
      </c>
      <c r="B799" s="25" t="s">
        <v>49</v>
      </c>
      <c r="C799" s="31">
        <v>68915132</v>
      </c>
      <c r="D799" s="27" t="str">
        <f t="shared" si="238"/>
        <v>N/A</v>
      </c>
      <c r="E799" s="31">
        <v>95946862</v>
      </c>
      <c r="F799" s="27" t="str">
        <f t="shared" si="239"/>
        <v>N/A</v>
      </c>
      <c r="G799" s="31">
        <v>140801158</v>
      </c>
      <c r="H799" s="27" t="str">
        <f t="shared" si="240"/>
        <v>N/A</v>
      </c>
      <c r="I799" s="28">
        <v>39.22</v>
      </c>
      <c r="J799" s="28">
        <v>46.75</v>
      </c>
      <c r="K799" s="29" t="s">
        <v>1193</v>
      </c>
      <c r="L799" s="30" t="str">
        <f t="shared" si="241"/>
        <v>No</v>
      </c>
    </row>
    <row r="800" spans="1:12">
      <c r="A800" s="46" t="s">
        <v>98</v>
      </c>
      <c r="B800" s="25" t="s">
        <v>49</v>
      </c>
      <c r="C800" s="26">
        <v>236250</v>
      </c>
      <c r="D800" s="27" t="str">
        <f t="shared" si="238"/>
        <v>N/A</v>
      </c>
      <c r="E800" s="26">
        <v>261079</v>
      </c>
      <c r="F800" s="27" t="str">
        <f t="shared" si="239"/>
        <v>N/A</v>
      </c>
      <c r="G800" s="26">
        <v>316907</v>
      </c>
      <c r="H800" s="27" t="str">
        <f t="shared" si="240"/>
        <v>N/A</v>
      </c>
      <c r="I800" s="28">
        <v>10.51</v>
      </c>
      <c r="J800" s="28">
        <v>21.38</v>
      </c>
      <c r="K800" s="29" t="s">
        <v>1193</v>
      </c>
      <c r="L800" s="30" t="str">
        <f t="shared" si="241"/>
        <v>Yes</v>
      </c>
    </row>
    <row r="801" spans="1:12">
      <c r="A801" s="46" t="s">
        <v>374</v>
      </c>
      <c r="B801" s="25" t="s">
        <v>49</v>
      </c>
      <c r="C801" s="31">
        <v>291.70426242999997</v>
      </c>
      <c r="D801" s="27" t="str">
        <f t="shared" si="238"/>
        <v>N/A</v>
      </c>
      <c r="E801" s="31">
        <v>367.50126207</v>
      </c>
      <c r="F801" s="27" t="str">
        <f t="shared" si="239"/>
        <v>N/A</v>
      </c>
      <c r="G801" s="31">
        <v>444.29803695999999</v>
      </c>
      <c r="H801" s="27" t="str">
        <f t="shared" si="240"/>
        <v>N/A</v>
      </c>
      <c r="I801" s="28">
        <v>25.98</v>
      </c>
      <c r="J801" s="28">
        <v>20.9</v>
      </c>
      <c r="K801" s="29" t="s">
        <v>1193</v>
      </c>
      <c r="L801" s="30" t="str">
        <f t="shared" si="241"/>
        <v>Yes</v>
      </c>
    </row>
    <row r="802" spans="1:12">
      <c r="A802" s="46" t="s">
        <v>375</v>
      </c>
      <c r="B802" s="25" t="s">
        <v>49</v>
      </c>
      <c r="C802" s="31">
        <v>20945072</v>
      </c>
      <c r="D802" s="27" t="str">
        <f t="shared" si="238"/>
        <v>N/A</v>
      </c>
      <c r="E802" s="31">
        <v>23712147</v>
      </c>
      <c r="F802" s="27" t="str">
        <f t="shared" si="239"/>
        <v>N/A</v>
      </c>
      <c r="G802" s="31">
        <v>26957886</v>
      </c>
      <c r="H802" s="27" t="str">
        <f t="shared" si="240"/>
        <v>N/A</v>
      </c>
      <c r="I802" s="28">
        <v>13.21</v>
      </c>
      <c r="J802" s="28">
        <v>13.69</v>
      </c>
      <c r="K802" s="29" t="s">
        <v>1193</v>
      </c>
      <c r="L802" s="30" t="str">
        <f t="shared" si="241"/>
        <v>Yes</v>
      </c>
    </row>
    <row r="803" spans="1:12">
      <c r="A803" s="46" t="s">
        <v>99</v>
      </c>
      <c r="B803" s="25" t="s">
        <v>49</v>
      </c>
      <c r="C803" s="26">
        <v>164098</v>
      </c>
      <c r="D803" s="27" t="str">
        <f t="shared" si="238"/>
        <v>N/A</v>
      </c>
      <c r="E803" s="26">
        <v>176661</v>
      </c>
      <c r="F803" s="27" t="str">
        <f t="shared" si="239"/>
        <v>N/A</v>
      </c>
      <c r="G803" s="26">
        <v>195851</v>
      </c>
      <c r="H803" s="27" t="str">
        <f t="shared" si="240"/>
        <v>N/A</v>
      </c>
      <c r="I803" s="28">
        <v>7.6559999999999997</v>
      </c>
      <c r="J803" s="28">
        <v>10.86</v>
      </c>
      <c r="K803" s="29" t="s">
        <v>1193</v>
      </c>
      <c r="L803" s="30" t="str">
        <f t="shared" si="241"/>
        <v>Yes</v>
      </c>
    </row>
    <row r="804" spans="1:12">
      <c r="A804" s="46" t="s">
        <v>376</v>
      </c>
      <c r="B804" s="25" t="s">
        <v>49</v>
      </c>
      <c r="C804" s="31">
        <v>127.63758242</v>
      </c>
      <c r="D804" s="27" t="str">
        <f t="shared" si="238"/>
        <v>N/A</v>
      </c>
      <c r="E804" s="31">
        <v>134.22400529999999</v>
      </c>
      <c r="F804" s="27" t="str">
        <f t="shared" si="239"/>
        <v>N/A</v>
      </c>
      <c r="G804" s="31">
        <v>137.64487288999999</v>
      </c>
      <c r="H804" s="27" t="str">
        <f t="shared" si="240"/>
        <v>N/A</v>
      </c>
      <c r="I804" s="28">
        <v>5.16</v>
      </c>
      <c r="J804" s="28">
        <v>2.5489999999999999</v>
      </c>
      <c r="K804" s="29" t="s">
        <v>1193</v>
      </c>
      <c r="L804" s="30" t="str">
        <f t="shared" si="241"/>
        <v>Yes</v>
      </c>
    </row>
    <row r="805" spans="1:12">
      <c r="A805" s="46" t="s">
        <v>377</v>
      </c>
      <c r="B805" s="25" t="s">
        <v>49</v>
      </c>
      <c r="C805" s="31">
        <v>163284512</v>
      </c>
      <c r="D805" s="27" t="str">
        <f t="shared" si="238"/>
        <v>N/A</v>
      </c>
      <c r="E805" s="31">
        <v>187358324</v>
      </c>
      <c r="F805" s="27" t="str">
        <f t="shared" si="239"/>
        <v>N/A</v>
      </c>
      <c r="G805" s="31">
        <v>209946210</v>
      </c>
      <c r="H805" s="27" t="str">
        <f t="shared" si="240"/>
        <v>N/A</v>
      </c>
      <c r="I805" s="28">
        <v>14.74</v>
      </c>
      <c r="J805" s="28">
        <v>12.06</v>
      </c>
      <c r="K805" s="29" t="s">
        <v>1193</v>
      </c>
      <c r="L805" s="30" t="str">
        <f t="shared" si="241"/>
        <v>Yes</v>
      </c>
    </row>
    <row r="806" spans="1:12">
      <c r="A806" s="46" t="s">
        <v>378</v>
      </c>
      <c r="B806" s="25" t="s">
        <v>49</v>
      </c>
      <c r="C806" s="26">
        <v>415326</v>
      </c>
      <c r="D806" s="27" t="str">
        <f t="shared" si="238"/>
        <v>N/A</v>
      </c>
      <c r="E806" s="26">
        <v>435988</v>
      </c>
      <c r="F806" s="27" t="str">
        <f t="shared" si="239"/>
        <v>N/A</v>
      </c>
      <c r="G806" s="26">
        <v>476370</v>
      </c>
      <c r="H806" s="27" t="str">
        <f t="shared" si="240"/>
        <v>N/A</v>
      </c>
      <c r="I806" s="28">
        <v>4.9749999999999996</v>
      </c>
      <c r="J806" s="28">
        <v>9.2620000000000005</v>
      </c>
      <c r="K806" s="29" t="s">
        <v>1193</v>
      </c>
      <c r="L806" s="30" t="str">
        <f t="shared" si="241"/>
        <v>Yes</v>
      </c>
    </row>
    <row r="807" spans="1:12">
      <c r="A807" s="46" t="s">
        <v>379</v>
      </c>
      <c r="B807" s="25" t="s">
        <v>49</v>
      </c>
      <c r="C807" s="31">
        <v>393.14782122999998</v>
      </c>
      <c r="D807" s="27" t="str">
        <f t="shared" si="238"/>
        <v>N/A</v>
      </c>
      <c r="E807" s="31">
        <v>429.73275410999997</v>
      </c>
      <c r="F807" s="27" t="str">
        <f t="shared" si="239"/>
        <v>N/A</v>
      </c>
      <c r="G807" s="31">
        <v>440.72088922</v>
      </c>
      <c r="H807" s="27" t="str">
        <f t="shared" si="240"/>
        <v>N/A</v>
      </c>
      <c r="I807" s="28">
        <v>9.3059999999999992</v>
      </c>
      <c r="J807" s="28">
        <v>2.5569999999999999</v>
      </c>
      <c r="K807" s="29" t="s">
        <v>1193</v>
      </c>
      <c r="L807" s="30" t="str">
        <f t="shared" si="241"/>
        <v>Yes</v>
      </c>
    </row>
    <row r="808" spans="1:12">
      <c r="A808" s="46" t="s">
        <v>380</v>
      </c>
      <c r="B808" s="25" t="s">
        <v>49</v>
      </c>
      <c r="C808" s="31">
        <v>56064221</v>
      </c>
      <c r="D808" s="27" t="str">
        <f t="shared" si="238"/>
        <v>N/A</v>
      </c>
      <c r="E808" s="31">
        <v>64935344</v>
      </c>
      <c r="F808" s="27" t="str">
        <f t="shared" si="239"/>
        <v>N/A</v>
      </c>
      <c r="G808" s="31">
        <v>76675286</v>
      </c>
      <c r="H808" s="27" t="str">
        <f t="shared" si="240"/>
        <v>N/A</v>
      </c>
      <c r="I808" s="28">
        <v>15.82</v>
      </c>
      <c r="J808" s="28">
        <v>18.079999999999998</v>
      </c>
      <c r="K808" s="29" t="s">
        <v>1193</v>
      </c>
      <c r="L808" s="30" t="str">
        <f t="shared" si="241"/>
        <v>Yes</v>
      </c>
    </row>
    <row r="809" spans="1:12">
      <c r="A809" s="46" t="s">
        <v>100</v>
      </c>
      <c r="B809" s="25" t="s">
        <v>49</v>
      </c>
      <c r="C809" s="26">
        <v>146448</v>
      </c>
      <c r="D809" s="27" t="str">
        <f t="shared" si="238"/>
        <v>N/A</v>
      </c>
      <c r="E809" s="26">
        <v>166985</v>
      </c>
      <c r="F809" s="27" t="str">
        <f t="shared" si="239"/>
        <v>N/A</v>
      </c>
      <c r="G809" s="26">
        <v>182770</v>
      </c>
      <c r="H809" s="27" t="str">
        <f t="shared" si="240"/>
        <v>N/A</v>
      </c>
      <c r="I809" s="28">
        <v>14.02</v>
      </c>
      <c r="J809" s="28">
        <v>9.4529999999999994</v>
      </c>
      <c r="K809" s="29" t="s">
        <v>1193</v>
      </c>
      <c r="L809" s="30" t="str">
        <f t="shared" si="241"/>
        <v>Yes</v>
      </c>
    </row>
    <row r="810" spans="1:12">
      <c r="A810" s="46" t="s">
        <v>381</v>
      </c>
      <c r="B810" s="25" t="s">
        <v>49</v>
      </c>
      <c r="C810" s="31">
        <v>382.82681224999999</v>
      </c>
      <c r="D810" s="27" t="str">
        <f t="shared" si="238"/>
        <v>N/A</v>
      </c>
      <c r="E810" s="31">
        <v>388.86932359000002</v>
      </c>
      <c r="F810" s="27" t="str">
        <f t="shared" si="239"/>
        <v>N/A</v>
      </c>
      <c r="G810" s="31">
        <v>419.51789681000002</v>
      </c>
      <c r="H810" s="27" t="str">
        <f t="shared" si="240"/>
        <v>N/A</v>
      </c>
      <c r="I810" s="28">
        <v>1.5780000000000001</v>
      </c>
      <c r="J810" s="28">
        <v>7.8810000000000002</v>
      </c>
      <c r="K810" s="29" t="s">
        <v>1193</v>
      </c>
      <c r="L810" s="30" t="str">
        <f t="shared" si="241"/>
        <v>Yes</v>
      </c>
    </row>
    <row r="811" spans="1:12">
      <c r="A811" s="46" t="s">
        <v>382</v>
      </c>
      <c r="B811" s="25" t="s">
        <v>49</v>
      </c>
      <c r="C811" s="31">
        <v>28738505</v>
      </c>
      <c r="D811" s="27" t="str">
        <f t="shared" si="238"/>
        <v>N/A</v>
      </c>
      <c r="E811" s="31">
        <v>33056847</v>
      </c>
      <c r="F811" s="27" t="str">
        <f t="shared" si="239"/>
        <v>N/A</v>
      </c>
      <c r="G811" s="31">
        <v>36341150</v>
      </c>
      <c r="H811" s="27" t="str">
        <f t="shared" si="240"/>
        <v>N/A</v>
      </c>
      <c r="I811" s="28">
        <v>15.03</v>
      </c>
      <c r="J811" s="28">
        <v>9.9350000000000005</v>
      </c>
      <c r="K811" s="29" t="s">
        <v>1193</v>
      </c>
      <c r="L811" s="30" t="str">
        <f t="shared" si="241"/>
        <v>Yes</v>
      </c>
    </row>
    <row r="812" spans="1:12">
      <c r="A812" s="46" t="s">
        <v>383</v>
      </c>
      <c r="B812" s="25" t="s">
        <v>49</v>
      </c>
      <c r="C812" s="26">
        <v>10972</v>
      </c>
      <c r="D812" s="27" t="str">
        <f t="shared" si="238"/>
        <v>N/A</v>
      </c>
      <c r="E812" s="26">
        <v>11163</v>
      </c>
      <c r="F812" s="27" t="str">
        <f t="shared" si="239"/>
        <v>N/A</v>
      </c>
      <c r="G812" s="26">
        <v>10867</v>
      </c>
      <c r="H812" s="27" t="str">
        <f t="shared" si="240"/>
        <v>N/A</v>
      </c>
      <c r="I812" s="28">
        <v>1.7410000000000001</v>
      </c>
      <c r="J812" s="28">
        <v>-2.65</v>
      </c>
      <c r="K812" s="29" t="s">
        <v>1193</v>
      </c>
      <c r="L812" s="30" t="str">
        <f t="shared" si="241"/>
        <v>Yes</v>
      </c>
    </row>
    <row r="813" spans="1:12">
      <c r="A813" s="46" t="s">
        <v>384</v>
      </c>
      <c r="B813" s="25" t="s">
        <v>49</v>
      </c>
      <c r="C813" s="31">
        <v>2619.2585672999999</v>
      </c>
      <c r="D813" s="27" t="str">
        <f t="shared" si="238"/>
        <v>N/A</v>
      </c>
      <c r="E813" s="31">
        <v>2961.2870195999999</v>
      </c>
      <c r="F813" s="27" t="str">
        <f t="shared" si="239"/>
        <v>N/A</v>
      </c>
      <c r="G813" s="31">
        <v>3344.1750253</v>
      </c>
      <c r="H813" s="27" t="str">
        <f t="shared" si="240"/>
        <v>N/A</v>
      </c>
      <c r="I813" s="28">
        <v>13.06</v>
      </c>
      <c r="J813" s="28">
        <v>12.93</v>
      </c>
      <c r="K813" s="29" t="s">
        <v>1193</v>
      </c>
      <c r="L813" s="30" t="str">
        <f t="shared" si="241"/>
        <v>Yes</v>
      </c>
    </row>
    <row r="814" spans="1:12">
      <c r="A814" s="46" t="s">
        <v>385</v>
      </c>
      <c r="B814" s="25" t="s">
        <v>49</v>
      </c>
      <c r="C814" s="31">
        <v>187918717</v>
      </c>
      <c r="D814" s="27" t="str">
        <f t="shared" si="238"/>
        <v>N/A</v>
      </c>
      <c r="E814" s="31">
        <v>216156115</v>
      </c>
      <c r="F814" s="27" t="str">
        <f t="shared" si="239"/>
        <v>N/A</v>
      </c>
      <c r="G814" s="31">
        <v>235609299</v>
      </c>
      <c r="H814" s="27" t="str">
        <f t="shared" si="240"/>
        <v>N/A</v>
      </c>
      <c r="I814" s="28">
        <v>15.03</v>
      </c>
      <c r="J814" s="28">
        <v>9</v>
      </c>
      <c r="K814" s="29" t="s">
        <v>1193</v>
      </c>
      <c r="L814" s="30" t="str">
        <f t="shared" si="241"/>
        <v>Yes</v>
      </c>
    </row>
    <row r="815" spans="1:12">
      <c r="A815" s="46" t="s">
        <v>101</v>
      </c>
      <c r="B815" s="25" t="s">
        <v>49</v>
      </c>
      <c r="C815" s="26">
        <v>556134</v>
      </c>
      <c r="D815" s="27" t="str">
        <f t="shared" si="238"/>
        <v>N/A</v>
      </c>
      <c r="E815" s="26">
        <v>582845</v>
      </c>
      <c r="F815" s="27" t="str">
        <f t="shared" si="239"/>
        <v>N/A</v>
      </c>
      <c r="G815" s="26">
        <v>636451</v>
      </c>
      <c r="H815" s="27" t="str">
        <f t="shared" si="240"/>
        <v>N/A</v>
      </c>
      <c r="I815" s="28">
        <v>4.8029999999999999</v>
      </c>
      <c r="J815" s="28">
        <v>9.1969999999999992</v>
      </c>
      <c r="K815" s="29" t="s">
        <v>1193</v>
      </c>
      <c r="L815" s="30" t="str">
        <f t="shared" si="241"/>
        <v>Yes</v>
      </c>
    </row>
    <row r="816" spans="1:12">
      <c r="A816" s="46" t="s">
        <v>386</v>
      </c>
      <c r="B816" s="25" t="s">
        <v>49</v>
      </c>
      <c r="C816" s="31">
        <v>337.90186718000001</v>
      </c>
      <c r="D816" s="27" t="str">
        <f t="shared" si="238"/>
        <v>N/A</v>
      </c>
      <c r="E816" s="31">
        <v>370.86380599</v>
      </c>
      <c r="F816" s="27" t="str">
        <f t="shared" si="239"/>
        <v>N/A</v>
      </c>
      <c r="G816" s="31">
        <v>370.19236202000002</v>
      </c>
      <c r="H816" s="27" t="str">
        <f t="shared" si="240"/>
        <v>N/A</v>
      </c>
      <c r="I816" s="28">
        <v>9.7550000000000008</v>
      </c>
      <c r="J816" s="28">
        <v>-0.18099999999999999</v>
      </c>
      <c r="K816" s="29" t="s">
        <v>1193</v>
      </c>
      <c r="L816" s="30" t="str">
        <f t="shared" si="241"/>
        <v>Yes</v>
      </c>
    </row>
    <row r="817" spans="1:12">
      <c r="A817" s="46" t="s">
        <v>387</v>
      </c>
      <c r="B817" s="25" t="s">
        <v>49</v>
      </c>
      <c r="C817" s="31">
        <v>686259661</v>
      </c>
      <c r="D817" s="27" t="str">
        <f t="shared" si="238"/>
        <v>N/A</v>
      </c>
      <c r="E817" s="31">
        <v>777594108</v>
      </c>
      <c r="F817" s="27" t="str">
        <f t="shared" si="239"/>
        <v>N/A</v>
      </c>
      <c r="G817" s="31">
        <v>837424256</v>
      </c>
      <c r="H817" s="27" t="str">
        <f t="shared" si="240"/>
        <v>N/A</v>
      </c>
      <c r="I817" s="28">
        <v>13.31</v>
      </c>
      <c r="J817" s="28">
        <v>7.694</v>
      </c>
      <c r="K817" s="29" t="s">
        <v>1193</v>
      </c>
      <c r="L817" s="30" t="str">
        <f t="shared" si="241"/>
        <v>Yes</v>
      </c>
    </row>
    <row r="818" spans="1:12">
      <c r="A818" s="46" t="s">
        <v>102</v>
      </c>
      <c r="B818" s="25" t="s">
        <v>49</v>
      </c>
      <c r="C818" s="26">
        <v>691731</v>
      </c>
      <c r="D818" s="27" t="str">
        <f t="shared" si="238"/>
        <v>N/A</v>
      </c>
      <c r="E818" s="26">
        <v>720961</v>
      </c>
      <c r="F818" s="27" t="str">
        <f t="shared" si="239"/>
        <v>N/A</v>
      </c>
      <c r="G818" s="26">
        <v>762928</v>
      </c>
      <c r="H818" s="27" t="str">
        <f t="shared" si="240"/>
        <v>N/A</v>
      </c>
      <c r="I818" s="28">
        <v>4.226</v>
      </c>
      <c r="J818" s="28">
        <v>5.8209999999999997</v>
      </c>
      <c r="K818" s="29" t="s">
        <v>1193</v>
      </c>
      <c r="L818" s="30" t="str">
        <f t="shared" si="241"/>
        <v>Yes</v>
      </c>
    </row>
    <row r="819" spans="1:12">
      <c r="A819" s="46" t="s">
        <v>388</v>
      </c>
      <c r="B819" s="25" t="s">
        <v>49</v>
      </c>
      <c r="C819" s="31">
        <v>992.09036604999994</v>
      </c>
      <c r="D819" s="27" t="str">
        <f t="shared" si="238"/>
        <v>N/A</v>
      </c>
      <c r="E819" s="31">
        <v>1078.5522490000001</v>
      </c>
      <c r="F819" s="27" t="str">
        <f t="shared" si="239"/>
        <v>N/A</v>
      </c>
      <c r="G819" s="31">
        <v>1097.6451985000001</v>
      </c>
      <c r="H819" s="27" t="str">
        <f t="shared" si="240"/>
        <v>N/A</v>
      </c>
      <c r="I819" s="28">
        <v>8.7149999999999999</v>
      </c>
      <c r="J819" s="28">
        <v>1.77</v>
      </c>
      <c r="K819" s="29" t="s">
        <v>1193</v>
      </c>
      <c r="L819" s="30" t="str">
        <f t="shared" si="241"/>
        <v>Yes</v>
      </c>
    </row>
    <row r="820" spans="1:12">
      <c r="A820" s="46" t="s">
        <v>389</v>
      </c>
      <c r="B820" s="25" t="s">
        <v>49</v>
      </c>
      <c r="C820" s="31">
        <v>209257393</v>
      </c>
      <c r="D820" s="27" t="str">
        <f t="shared" si="238"/>
        <v>N/A</v>
      </c>
      <c r="E820" s="31">
        <v>243598282</v>
      </c>
      <c r="F820" s="27" t="str">
        <f t="shared" si="239"/>
        <v>N/A</v>
      </c>
      <c r="G820" s="31">
        <v>262082711</v>
      </c>
      <c r="H820" s="27" t="str">
        <f t="shared" si="240"/>
        <v>N/A</v>
      </c>
      <c r="I820" s="28">
        <v>16.41</v>
      </c>
      <c r="J820" s="28">
        <v>7.5880000000000001</v>
      </c>
      <c r="K820" s="29" t="s">
        <v>1193</v>
      </c>
      <c r="L820" s="30" t="str">
        <f t="shared" si="241"/>
        <v>Yes</v>
      </c>
    </row>
    <row r="821" spans="1:12">
      <c r="A821" s="46" t="s">
        <v>625</v>
      </c>
      <c r="B821" s="25" t="s">
        <v>49</v>
      </c>
      <c r="C821" s="26">
        <v>473839</v>
      </c>
      <c r="D821" s="27" t="str">
        <f t="shared" si="238"/>
        <v>N/A</v>
      </c>
      <c r="E821" s="26">
        <v>495379</v>
      </c>
      <c r="F821" s="27" t="str">
        <f t="shared" si="239"/>
        <v>N/A</v>
      </c>
      <c r="G821" s="26">
        <v>544031</v>
      </c>
      <c r="H821" s="27" t="str">
        <f t="shared" si="240"/>
        <v>N/A</v>
      </c>
      <c r="I821" s="28">
        <v>4.5460000000000003</v>
      </c>
      <c r="J821" s="28">
        <v>9.8209999999999997</v>
      </c>
      <c r="K821" s="29" t="s">
        <v>1193</v>
      </c>
      <c r="L821" s="30" t="str">
        <f t="shared" si="241"/>
        <v>Yes</v>
      </c>
    </row>
    <row r="822" spans="1:12">
      <c r="A822" s="46" t="s">
        <v>390</v>
      </c>
      <c r="B822" s="25" t="s">
        <v>49</v>
      </c>
      <c r="C822" s="31">
        <v>441.62129542000002</v>
      </c>
      <c r="D822" s="27" t="str">
        <f t="shared" si="238"/>
        <v>N/A</v>
      </c>
      <c r="E822" s="31">
        <v>491.74123651000002</v>
      </c>
      <c r="F822" s="27" t="str">
        <f t="shared" si="239"/>
        <v>N/A</v>
      </c>
      <c r="G822" s="31">
        <v>481.74223712000003</v>
      </c>
      <c r="H822" s="27" t="str">
        <f t="shared" si="240"/>
        <v>N/A</v>
      </c>
      <c r="I822" s="28">
        <v>11.35</v>
      </c>
      <c r="J822" s="28">
        <v>-2.0299999999999998</v>
      </c>
      <c r="K822" s="29" t="s">
        <v>1193</v>
      </c>
      <c r="L822" s="30" t="str">
        <f t="shared" si="241"/>
        <v>Yes</v>
      </c>
    </row>
    <row r="823" spans="1:12">
      <c r="A823" s="46" t="s">
        <v>391</v>
      </c>
      <c r="B823" s="25" t="s">
        <v>49</v>
      </c>
      <c r="C823" s="31">
        <v>39742163</v>
      </c>
      <c r="D823" s="27" t="str">
        <f t="shared" si="238"/>
        <v>N/A</v>
      </c>
      <c r="E823" s="31">
        <v>45904210</v>
      </c>
      <c r="F823" s="27" t="str">
        <f t="shared" si="239"/>
        <v>N/A</v>
      </c>
      <c r="G823" s="31">
        <v>48636541</v>
      </c>
      <c r="H823" s="27" t="str">
        <f t="shared" si="240"/>
        <v>N/A</v>
      </c>
      <c r="I823" s="28">
        <v>15.51</v>
      </c>
      <c r="J823" s="28">
        <v>5.952</v>
      </c>
      <c r="K823" s="29" t="s">
        <v>1193</v>
      </c>
      <c r="L823" s="30" t="str">
        <f t="shared" si="241"/>
        <v>Yes</v>
      </c>
    </row>
    <row r="824" spans="1:12">
      <c r="A824" s="46" t="s">
        <v>38</v>
      </c>
      <c r="B824" s="25" t="s">
        <v>49</v>
      </c>
      <c r="C824" s="26">
        <v>67565</v>
      </c>
      <c r="D824" s="27" t="str">
        <f t="shared" si="238"/>
        <v>N/A</v>
      </c>
      <c r="E824" s="26">
        <v>70174</v>
      </c>
      <c r="F824" s="27" t="str">
        <f t="shared" si="239"/>
        <v>N/A</v>
      </c>
      <c r="G824" s="26">
        <v>75193</v>
      </c>
      <c r="H824" s="27" t="str">
        <f t="shared" si="240"/>
        <v>N/A</v>
      </c>
      <c r="I824" s="28">
        <v>3.8610000000000002</v>
      </c>
      <c r="J824" s="28">
        <v>7.1520000000000001</v>
      </c>
      <c r="K824" s="29" t="s">
        <v>1193</v>
      </c>
      <c r="L824" s="30" t="str">
        <f t="shared" si="241"/>
        <v>Yes</v>
      </c>
    </row>
    <row r="825" spans="1:12">
      <c r="A825" s="46" t="s">
        <v>392</v>
      </c>
      <c r="B825" s="25" t="s">
        <v>49</v>
      </c>
      <c r="C825" s="31">
        <v>588.20636423999997</v>
      </c>
      <c r="D825" s="27" t="str">
        <f t="shared" si="238"/>
        <v>N/A</v>
      </c>
      <c r="E825" s="31">
        <v>654.14840254000001</v>
      </c>
      <c r="F825" s="27" t="str">
        <f t="shared" si="239"/>
        <v>N/A</v>
      </c>
      <c r="G825" s="31">
        <v>646.82272286</v>
      </c>
      <c r="H825" s="27" t="str">
        <f t="shared" si="240"/>
        <v>N/A</v>
      </c>
      <c r="I825" s="28">
        <v>11.21</v>
      </c>
      <c r="J825" s="28">
        <v>-1.1200000000000001</v>
      </c>
      <c r="K825" s="29" t="s">
        <v>1193</v>
      </c>
      <c r="L825" s="30" t="str">
        <f t="shared" si="241"/>
        <v>Yes</v>
      </c>
    </row>
    <row r="826" spans="1:12">
      <c r="A826" s="46" t="s">
        <v>393</v>
      </c>
      <c r="B826" s="25" t="s">
        <v>49</v>
      </c>
      <c r="C826" s="31">
        <v>45851703</v>
      </c>
      <c r="D826" s="27" t="str">
        <f t="shared" si="238"/>
        <v>N/A</v>
      </c>
      <c r="E826" s="31">
        <v>61522289</v>
      </c>
      <c r="F826" s="27" t="str">
        <f t="shared" si="239"/>
        <v>N/A</v>
      </c>
      <c r="G826" s="31">
        <v>69535059</v>
      </c>
      <c r="H826" s="27" t="str">
        <f t="shared" si="240"/>
        <v>N/A</v>
      </c>
      <c r="I826" s="28">
        <v>34.18</v>
      </c>
      <c r="J826" s="28">
        <v>13.02</v>
      </c>
      <c r="K826" s="29" t="s">
        <v>1193</v>
      </c>
      <c r="L826" s="30" t="str">
        <f t="shared" si="241"/>
        <v>Yes</v>
      </c>
    </row>
    <row r="827" spans="1:12">
      <c r="A827" s="46" t="s">
        <v>394</v>
      </c>
      <c r="B827" s="25" t="s">
        <v>49</v>
      </c>
      <c r="C827" s="26">
        <v>3707</v>
      </c>
      <c r="D827" s="27" t="str">
        <f t="shared" si="238"/>
        <v>N/A</v>
      </c>
      <c r="E827" s="26">
        <v>4720</v>
      </c>
      <c r="F827" s="27" t="str">
        <f t="shared" si="239"/>
        <v>N/A</v>
      </c>
      <c r="G827" s="26">
        <v>5622</v>
      </c>
      <c r="H827" s="27" t="str">
        <f t="shared" si="240"/>
        <v>N/A</v>
      </c>
      <c r="I827" s="28">
        <v>27.33</v>
      </c>
      <c r="J827" s="28">
        <v>19.11</v>
      </c>
      <c r="K827" s="29" t="s">
        <v>1193</v>
      </c>
      <c r="L827" s="30" t="str">
        <f t="shared" si="241"/>
        <v>Yes</v>
      </c>
    </row>
    <row r="828" spans="1:12">
      <c r="A828" s="46" t="s">
        <v>395</v>
      </c>
      <c r="B828" s="25" t="s">
        <v>49</v>
      </c>
      <c r="C828" s="31">
        <v>12368.951443</v>
      </c>
      <c r="D828" s="27" t="str">
        <f t="shared" si="238"/>
        <v>N/A</v>
      </c>
      <c r="E828" s="31">
        <v>13034.383263</v>
      </c>
      <c r="F828" s="27" t="str">
        <f t="shared" si="239"/>
        <v>N/A</v>
      </c>
      <c r="G828" s="31">
        <v>12368.384738999999</v>
      </c>
      <c r="H828" s="27" t="str">
        <f t="shared" si="240"/>
        <v>N/A</v>
      </c>
      <c r="I828" s="28">
        <v>5.38</v>
      </c>
      <c r="J828" s="28">
        <v>-5.1100000000000003</v>
      </c>
      <c r="K828" s="29" t="s">
        <v>1193</v>
      </c>
      <c r="L828" s="30" t="str">
        <f t="shared" si="241"/>
        <v>Yes</v>
      </c>
    </row>
    <row r="829" spans="1:12">
      <c r="A829" s="46" t="s">
        <v>396</v>
      </c>
      <c r="B829" s="25" t="s">
        <v>49</v>
      </c>
      <c r="C829" s="31">
        <v>12160079</v>
      </c>
      <c r="D829" s="27" t="str">
        <f t="shared" si="238"/>
        <v>N/A</v>
      </c>
      <c r="E829" s="31">
        <v>14539099</v>
      </c>
      <c r="F829" s="27" t="str">
        <f t="shared" si="239"/>
        <v>N/A</v>
      </c>
      <c r="G829" s="31">
        <v>14833917</v>
      </c>
      <c r="H829" s="27" t="str">
        <f t="shared" si="240"/>
        <v>N/A</v>
      </c>
      <c r="I829" s="28">
        <v>19.559999999999999</v>
      </c>
      <c r="J829" s="28">
        <v>2.028</v>
      </c>
      <c r="K829" s="29" t="s">
        <v>1193</v>
      </c>
      <c r="L829" s="30" t="str">
        <f t="shared" si="241"/>
        <v>Yes</v>
      </c>
    </row>
    <row r="830" spans="1:12">
      <c r="A830" s="46" t="s">
        <v>397</v>
      </c>
      <c r="B830" s="25" t="s">
        <v>49</v>
      </c>
      <c r="C830" s="26">
        <v>9419</v>
      </c>
      <c r="D830" s="27" t="str">
        <f t="shared" si="238"/>
        <v>N/A</v>
      </c>
      <c r="E830" s="26">
        <v>11476</v>
      </c>
      <c r="F830" s="27" t="str">
        <f t="shared" si="239"/>
        <v>N/A</v>
      </c>
      <c r="G830" s="26">
        <v>12671</v>
      </c>
      <c r="H830" s="27" t="str">
        <f t="shared" si="240"/>
        <v>N/A</v>
      </c>
      <c r="I830" s="28">
        <v>21.84</v>
      </c>
      <c r="J830" s="28">
        <v>10.41</v>
      </c>
      <c r="K830" s="29" t="s">
        <v>1193</v>
      </c>
      <c r="L830" s="30" t="str">
        <f t="shared" si="241"/>
        <v>Yes</v>
      </c>
    </row>
    <row r="831" spans="1:12">
      <c r="A831" s="46" t="s">
        <v>398</v>
      </c>
      <c r="B831" s="25" t="s">
        <v>49</v>
      </c>
      <c r="C831" s="31">
        <v>1291.0159252999999</v>
      </c>
      <c r="D831" s="27" t="str">
        <f t="shared" si="238"/>
        <v>N/A</v>
      </c>
      <c r="E831" s="31">
        <v>1266.9134716000001</v>
      </c>
      <c r="F831" s="27" t="str">
        <f t="shared" si="239"/>
        <v>N/A</v>
      </c>
      <c r="G831" s="31">
        <v>1170.6982085</v>
      </c>
      <c r="H831" s="27" t="str">
        <f t="shared" si="240"/>
        <v>N/A</v>
      </c>
      <c r="I831" s="28">
        <v>-1.87</v>
      </c>
      <c r="J831" s="28">
        <v>-7.59</v>
      </c>
      <c r="K831" s="29" t="s">
        <v>1193</v>
      </c>
      <c r="L831" s="30" t="str">
        <f t="shared" si="241"/>
        <v>Yes</v>
      </c>
    </row>
    <row r="832" spans="1:12">
      <c r="A832" s="46" t="s">
        <v>399</v>
      </c>
      <c r="B832" s="25" t="s">
        <v>49</v>
      </c>
      <c r="C832" s="31">
        <v>2374915</v>
      </c>
      <c r="D832" s="27" t="str">
        <f t="shared" si="238"/>
        <v>N/A</v>
      </c>
      <c r="E832" s="31">
        <v>2448365</v>
      </c>
      <c r="F832" s="27" t="str">
        <f t="shared" si="239"/>
        <v>N/A</v>
      </c>
      <c r="G832" s="31">
        <v>2591225</v>
      </c>
      <c r="H832" s="27" t="str">
        <f t="shared" si="240"/>
        <v>N/A</v>
      </c>
      <c r="I832" s="28">
        <v>3.093</v>
      </c>
      <c r="J832" s="28">
        <v>5.835</v>
      </c>
      <c r="K832" s="29" t="s">
        <v>1193</v>
      </c>
      <c r="L832" s="30" t="str">
        <f t="shared" si="241"/>
        <v>Yes</v>
      </c>
    </row>
    <row r="833" spans="1:12">
      <c r="A833" s="46" t="s">
        <v>400</v>
      </c>
      <c r="B833" s="25" t="s">
        <v>49</v>
      </c>
      <c r="C833" s="26">
        <v>5060</v>
      </c>
      <c r="D833" s="27" t="str">
        <f t="shared" ref="D833:D849" si="242">IF($B833="N/A","N/A",IF(C833&gt;10,"No",IF(C833&lt;-10,"No","Yes")))</f>
        <v>N/A</v>
      </c>
      <c r="E833" s="26">
        <v>5043</v>
      </c>
      <c r="F833" s="27" t="str">
        <f t="shared" ref="F833:F849" si="243">IF($B833="N/A","N/A",IF(E833&gt;10,"No",IF(E833&lt;-10,"No","Yes")))</f>
        <v>N/A</v>
      </c>
      <c r="G833" s="26">
        <v>5207</v>
      </c>
      <c r="H833" s="27" t="str">
        <f t="shared" ref="H833:H849" si="244">IF($B833="N/A","N/A",IF(G833&gt;10,"No",IF(G833&lt;-10,"No","Yes")))</f>
        <v>N/A</v>
      </c>
      <c r="I833" s="28">
        <v>-0.33600000000000002</v>
      </c>
      <c r="J833" s="28">
        <v>3.2519999999999998</v>
      </c>
      <c r="K833" s="29" t="s">
        <v>1193</v>
      </c>
      <c r="L833" s="30" t="str">
        <f t="shared" ref="L833:L849" si="245">IF(J833="Div by 0", "N/A", IF(K833="N/A","N/A", IF(J833&gt;VALUE(MID(K833,1,2)), "No", IF(J833&lt;-1*VALUE(MID(K833,1,2)), "No", "Yes"))))</f>
        <v>Yes</v>
      </c>
    </row>
    <row r="834" spans="1:12">
      <c r="A834" s="46" t="s">
        <v>401</v>
      </c>
      <c r="B834" s="25" t="s">
        <v>49</v>
      </c>
      <c r="C834" s="31">
        <v>469.35079051000002</v>
      </c>
      <c r="D834" s="27" t="str">
        <f t="shared" si="242"/>
        <v>N/A</v>
      </c>
      <c r="E834" s="31">
        <v>485.49771960999999</v>
      </c>
      <c r="F834" s="27" t="str">
        <f t="shared" si="243"/>
        <v>N/A</v>
      </c>
      <c r="G834" s="31">
        <v>497.64259650000002</v>
      </c>
      <c r="H834" s="27" t="str">
        <f t="shared" si="244"/>
        <v>N/A</v>
      </c>
      <c r="I834" s="28">
        <v>3.44</v>
      </c>
      <c r="J834" s="28">
        <v>2.5019999999999998</v>
      </c>
      <c r="K834" s="29" t="s">
        <v>1193</v>
      </c>
      <c r="L834" s="30" t="str">
        <f t="shared" si="245"/>
        <v>Yes</v>
      </c>
    </row>
    <row r="835" spans="1:12" ht="12.75" customHeight="1">
      <c r="A835" s="46" t="s">
        <v>402</v>
      </c>
      <c r="B835" s="25" t="s">
        <v>49</v>
      </c>
      <c r="C835" s="31">
        <v>16812546</v>
      </c>
      <c r="D835" s="27" t="str">
        <f t="shared" si="242"/>
        <v>N/A</v>
      </c>
      <c r="E835" s="31">
        <v>16978393</v>
      </c>
      <c r="F835" s="27" t="str">
        <f t="shared" si="243"/>
        <v>N/A</v>
      </c>
      <c r="G835" s="31">
        <v>20809234</v>
      </c>
      <c r="H835" s="27" t="str">
        <f t="shared" si="244"/>
        <v>N/A</v>
      </c>
      <c r="I835" s="28">
        <v>0.98640000000000005</v>
      </c>
      <c r="J835" s="28">
        <v>22.56</v>
      </c>
      <c r="K835" s="29" t="s">
        <v>1193</v>
      </c>
      <c r="L835" s="30" t="str">
        <f t="shared" si="245"/>
        <v>Yes</v>
      </c>
    </row>
    <row r="836" spans="1:12">
      <c r="A836" s="46" t="s">
        <v>626</v>
      </c>
      <c r="B836" s="25" t="s">
        <v>49</v>
      </c>
      <c r="C836" s="26">
        <v>73134</v>
      </c>
      <c r="D836" s="27" t="str">
        <f t="shared" si="242"/>
        <v>N/A</v>
      </c>
      <c r="E836" s="26">
        <v>69985</v>
      </c>
      <c r="F836" s="27" t="str">
        <f t="shared" si="243"/>
        <v>N/A</v>
      </c>
      <c r="G836" s="26">
        <v>74606</v>
      </c>
      <c r="H836" s="27" t="str">
        <f t="shared" si="244"/>
        <v>N/A</v>
      </c>
      <c r="I836" s="28">
        <v>-4.3099999999999996</v>
      </c>
      <c r="J836" s="28">
        <v>6.6029999999999998</v>
      </c>
      <c r="K836" s="29" t="s">
        <v>1193</v>
      </c>
      <c r="L836" s="30" t="str">
        <f t="shared" si="245"/>
        <v>Yes</v>
      </c>
    </row>
    <row r="837" spans="1:12">
      <c r="A837" s="46" t="s">
        <v>403</v>
      </c>
      <c r="B837" s="25" t="s">
        <v>49</v>
      </c>
      <c r="C837" s="31">
        <v>229.88686521</v>
      </c>
      <c r="D837" s="27" t="str">
        <f t="shared" si="242"/>
        <v>N/A</v>
      </c>
      <c r="E837" s="31">
        <v>242.60045724</v>
      </c>
      <c r="F837" s="27" t="str">
        <f t="shared" si="243"/>
        <v>N/A</v>
      </c>
      <c r="G837" s="31">
        <v>278.92172211000002</v>
      </c>
      <c r="H837" s="27" t="str">
        <f t="shared" si="244"/>
        <v>N/A</v>
      </c>
      <c r="I837" s="28">
        <v>5.53</v>
      </c>
      <c r="J837" s="28">
        <v>14.97</v>
      </c>
      <c r="K837" s="29" t="s">
        <v>1193</v>
      </c>
      <c r="L837" s="30" t="str">
        <f t="shared" si="245"/>
        <v>Yes</v>
      </c>
    </row>
    <row r="838" spans="1:12">
      <c r="A838" s="46" t="s">
        <v>404</v>
      </c>
      <c r="B838" s="25" t="s">
        <v>49</v>
      </c>
      <c r="C838" s="31">
        <v>10837808</v>
      </c>
      <c r="D838" s="27" t="str">
        <f t="shared" si="242"/>
        <v>N/A</v>
      </c>
      <c r="E838" s="31">
        <v>11214758</v>
      </c>
      <c r="F838" s="27" t="str">
        <f t="shared" si="243"/>
        <v>N/A</v>
      </c>
      <c r="G838" s="31">
        <v>16184141</v>
      </c>
      <c r="H838" s="27" t="str">
        <f t="shared" si="244"/>
        <v>N/A</v>
      </c>
      <c r="I838" s="28">
        <v>3.4780000000000002</v>
      </c>
      <c r="J838" s="28">
        <v>44.31</v>
      </c>
      <c r="K838" s="29" t="s">
        <v>1193</v>
      </c>
      <c r="L838" s="30" t="str">
        <f t="shared" si="245"/>
        <v>No</v>
      </c>
    </row>
    <row r="839" spans="1:12">
      <c r="A839" s="46" t="s">
        <v>135</v>
      </c>
      <c r="B839" s="25" t="s">
        <v>49</v>
      </c>
      <c r="C839" s="26">
        <v>1134</v>
      </c>
      <c r="D839" s="27" t="str">
        <f t="shared" si="242"/>
        <v>N/A</v>
      </c>
      <c r="E839" s="26">
        <v>1259</v>
      </c>
      <c r="F839" s="27" t="str">
        <f t="shared" si="243"/>
        <v>N/A</v>
      </c>
      <c r="G839" s="26">
        <v>1305</v>
      </c>
      <c r="H839" s="27" t="str">
        <f t="shared" si="244"/>
        <v>N/A</v>
      </c>
      <c r="I839" s="28">
        <v>11.02</v>
      </c>
      <c r="J839" s="28">
        <v>3.6539999999999999</v>
      </c>
      <c r="K839" s="29" t="s">
        <v>1193</v>
      </c>
      <c r="L839" s="30" t="str">
        <f t="shared" si="245"/>
        <v>Yes</v>
      </c>
    </row>
    <row r="840" spans="1:12">
      <c r="A840" s="46" t="s">
        <v>405</v>
      </c>
      <c r="B840" s="25" t="s">
        <v>49</v>
      </c>
      <c r="C840" s="31">
        <v>9557.1499117999992</v>
      </c>
      <c r="D840" s="27" t="str">
        <f t="shared" si="242"/>
        <v>N/A</v>
      </c>
      <c r="E840" s="31">
        <v>8907.6711675999995</v>
      </c>
      <c r="F840" s="27" t="str">
        <f t="shared" si="243"/>
        <v>N/A</v>
      </c>
      <c r="G840" s="31">
        <v>12401.640613</v>
      </c>
      <c r="H840" s="27" t="str">
        <f t="shared" si="244"/>
        <v>N/A</v>
      </c>
      <c r="I840" s="28">
        <v>-6.8</v>
      </c>
      <c r="J840" s="28">
        <v>39.22</v>
      </c>
      <c r="K840" s="29" t="s">
        <v>1193</v>
      </c>
      <c r="L840" s="30" t="str">
        <f t="shared" si="245"/>
        <v>No</v>
      </c>
    </row>
    <row r="841" spans="1:12">
      <c r="A841" s="46" t="s">
        <v>952</v>
      </c>
      <c r="B841" s="25" t="s">
        <v>49</v>
      </c>
      <c r="C841" s="31" t="s">
        <v>49</v>
      </c>
      <c r="D841" s="27" t="str">
        <f t="shared" si="242"/>
        <v>N/A</v>
      </c>
      <c r="E841" s="31">
        <v>15296539</v>
      </c>
      <c r="F841" s="27" t="str">
        <f t="shared" si="243"/>
        <v>N/A</v>
      </c>
      <c r="G841" s="31">
        <v>18185239</v>
      </c>
      <c r="H841" s="27" t="str">
        <f t="shared" si="244"/>
        <v>N/A</v>
      </c>
      <c r="I841" s="28" t="s">
        <v>49</v>
      </c>
      <c r="J841" s="28">
        <v>18.88</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136388</v>
      </c>
      <c r="F842" s="27" t="str">
        <f t="shared" si="243"/>
        <v>N/A</v>
      </c>
      <c r="G842" s="26">
        <v>160651</v>
      </c>
      <c r="H842" s="27" t="str">
        <f t="shared" si="244"/>
        <v>N/A</v>
      </c>
      <c r="I842" s="28" t="s">
        <v>49</v>
      </c>
      <c r="J842" s="28">
        <v>17.79</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112.15458105</v>
      </c>
      <c r="F843" s="27" t="str">
        <f t="shared" si="243"/>
        <v>N/A</v>
      </c>
      <c r="G843" s="31">
        <v>113.19717274999999</v>
      </c>
      <c r="H843" s="27" t="str">
        <f t="shared" si="244"/>
        <v>N/A</v>
      </c>
      <c r="I843" s="28" t="s">
        <v>49</v>
      </c>
      <c r="J843" s="28">
        <v>0.92959999999999998</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46643222</v>
      </c>
      <c r="D847" s="27" t="str">
        <f t="shared" si="242"/>
        <v>N/A</v>
      </c>
      <c r="E847" s="31">
        <v>55695785</v>
      </c>
      <c r="F847" s="27" t="str">
        <f t="shared" si="243"/>
        <v>N/A</v>
      </c>
      <c r="G847" s="31">
        <v>62597999</v>
      </c>
      <c r="H847" s="27" t="str">
        <f t="shared" si="244"/>
        <v>N/A</v>
      </c>
      <c r="I847" s="28">
        <v>19.41</v>
      </c>
      <c r="J847" s="28">
        <v>12.39</v>
      </c>
      <c r="K847" s="29" t="s">
        <v>1193</v>
      </c>
      <c r="L847" s="30" t="str">
        <f t="shared" si="245"/>
        <v>Yes</v>
      </c>
    </row>
    <row r="848" spans="1:12">
      <c r="A848" s="46" t="s">
        <v>407</v>
      </c>
      <c r="B848" s="25" t="s">
        <v>49</v>
      </c>
      <c r="C848" s="26">
        <v>249316</v>
      </c>
      <c r="D848" s="27" t="str">
        <f t="shared" si="242"/>
        <v>N/A</v>
      </c>
      <c r="E848" s="26">
        <v>262650</v>
      </c>
      <c r="F848" s="27" t="str">
        <f t="shared" si="243"/>
        <v>N/A</v>
      </c>
      <c r="G848" s="26">
        <v>283350</v>
      </c>
      <c r="H848" s="27" t="str">
        <f t="shared" si="244"/>
        <v>N/A</v>
      </c>
      <c r="I848" s="28">
        <v>5.3479999999999999</v>
      </c>
      <c r="J848" s="28">
        <v>7.8810000000000002</v>
      </c>
      <c r="K848" s="29" t="s">
        <v>1193</v>
      </c>
      <c r="L848" s="30" t="str">
        <f t="shared" si="245"/>
        <v>Yes</v>
      </c>
    </row>
    <row r="849" spans="1:12">
      <c r="A849" s="46" t="s">
        <v>408</v>
      </c>
      <c r="B849" s="25" t="s">
        <v>49</v>
      </c>
      <c r="C849" s="31">
        <v>187.08475188</v>
      </c>
      <c r="D849" s="27" t="str">
        <f t="shared" si="242"/>
        <v>N/A</v>
      </c>
      <c r="E849" s="31">
        <v>212.05324576000001</v>
      </c>
      <c r="F849" s="27" t="str">
        <f t="shared" si="243"/>
        <v>N/A</v>
      </c>
      <c r="G849" s="31">
        <v>220.92111876000001</v>
      </c>
      <c r="H849" s="27" t="str">
        <f t="shared" si="244"/>
        <v>N/A</v>
      </c>
      <c r="I849" s="28">
        <v>13.35</v>
      </c>
      <c r="J849" s="28">
        <v>4.1820000000000004</v>
      </c>
      <c r="K849" s="29" t="s">
        <v>1193</v>
      </c>
      <c r="L849" s="30" t="str">
        <f t="shared" si="245"/>
        <v>Yes</v>
      </c>
    </row>
    <row r="850" spans="1:12">
      <c r="A850" s="46" t="s">
        <v>409</v>
      </c>
      <c r="B850" s="25" t="s">
        <v>49</v>
      </c>
      <c r="C850" s="31">
        <v>0</v>
      </c>
      <c r="D850" s="27" t="str">
        <f t="shared" ref="D850:D858" si="247">IF($B850="N/A","N/A",IF(C850&gt;10,"No",IF(C850&lt;-10,"No","Yes")))</f>
        <v>N/A</v>
      </c>
      <c r="E850" s="31">
        <v>0</v>
      </c>
      <c r="F850" s="27" t="str">
        <f t="shared" ref="F850:F858" si="248">IF($B850="N/A","N/A",IF(E850&gt;10,"No",IF(E850&lt;-10,"No","Yes")))</f>
        <v>N/A</v>
      </c>
      <c r="G850" s="31">
        <v>0</v>
      </c>
      <c r="H850" s="27" t="str">
        <f t="shared" ref="H850:H858" si="249">IF($B850="N/A","N/A",IF(G850&gt;10,"No",IF(G850&lt;-10,"No","Yes")))</f>
        <v>N/A</v>
      </c>
      <c r="I850" s="28" t="s">
        <v>1207</v>
      </c>
      <c r="J850" s="28" t="s">
        <v>1207</v>
      </c>
      <c r="K850" s="29" t="s">
        <v>1193</v>
      </c>
      <c r="L850" s="30" t="str">
        <f t="shared" ref="L850:L858" si="250">IF(J850="Div by 0", "N/A", IF(K850="N/A","N/A", IF(J850&gt;VALUE(MID(K850,1,2)), "No", IF(J850&lt;-1*VALUE(MID(K850,1,2)), "No", "Yes"))))</f>
        <v>N/A</v>
      </c>
    </row>
    <row r="851" spans="1:12">
      <c r="A851" s="46" t="s">
        <v>136</v>
      </c>
      <c r="B851" s="25" t="s">
        <v>49</v>
      </c>
      <c r="C851" s="26">
        <v>0</v>
      </c>
      <c r="D851" s="27" t="str">
        <f t="shared" si="247"/>
        <v>N/A</v>
      </c>
      <c r="E851" s="26">
        <v>0</v>
      </c>
      <c r="F851" s="27" t="str">
        <f t="shared" si="248"/>
        <v>N/A</v>
      </c>
      <c r="G851" s="26">
        <v>0</v>
      </c>
      <c r="H851" s="27" t="str">
        <f t="shared" si="249"/>
        <v>N/A</v>
      </c>
      <c r="I851" s="28" t="s">
        <v>1207</v>
      </c>
      <c r="J851" s="28" t="s">
        <v>1207</v>
      </c>
      <c r="K851" s="29" t="s">
        <v>1193</v>
      </c>
      <c r="L851" s="30" t="str">
        <f t="shared" si="250"/>
        <v>N/A</v>
      </c>
    </row>
    <row r="852" spans="1:12">
      <c r="A852" s="46" t="s">
        <v>410</v>
      </c>
      <c r="B852" s="25" t="s">
        <v>49</v>
      </c>
      <c r="C852" s="31" t="s">
        <v>1207</v>
      </c>
      <c r="D852" s="27" t="str">
        <f t="shared" si="247"/>
        <v>N/A</v>
      </c>
      <c r="E852" s="31" t="s">
        <v>1207</v>
      </c>
      <c r="F852" s="27" t="str">
        <f t="shared" si="248"/>
        <v>N/A</v>
      </c>
      <c r="G852" s="31" t="s">
        <v>1207</v>
      </c>
      <c r="H852" s="27" t="str">
        <f t="shared" si="249"/>
        <v>N/A</v>
      </c>
      <c r="I852" s="28" t="s">
        <v>1207</v>
      </c>
      <c r="J852" s="28" t="s">
        <v>1207</v>
      </c>
      <c r="K852" s="29" t="s">
        <v>1193</v>
      </c>
      <c r="L852" s="30" t="str">
        <f t="shared" si="250"/>
        <v>N/A</v>
      </c>
    </row>
    <row r="853" spans="1:12">
      <c r="A853" s="46" t="s">
        <v>411</v>
      </c>
      <c r="B853" s="25" t="s">
        <v>49</v>
      </c>
      <c r="C853" s="31">
        <v>40563121</v>
      </c>
      <c r="D853" s="27" t="str">
        <f t="shared" si="247"/>
        <v>N/A</v>
      </c>
      <c r="E853" s="31">
        <v>46534219</v>
      </c>
      <c r="F853" s="27" t="str">
        <f t="shared" si="248"/>
        <v>N/A</v>
      </c>
      <c r="G853" s="31">
        <v>61361309</v>
      </c>
      <c r="H853" s="27" t="str">
        <f t="shared" si="249"/>
        <v>N/A</v>
      </c>
      <c r="I853" s="28">
        <v>14.72</v>
      </c>
      <c r="J853" s="28">
        <v>31.86</v>
      </c>
      <c r="K853" s="29" t="s">
        <v>1193</v>
      </c>
      <c r="L853" s="30" t="str">
        <f t="shared" si="250"/>
        <v>No</v>
      </c>
    </row>
    <row r="854" spans="1:12">
      <c r="A854" s="46" t="s">
        <v>412</v>
      </c>
      <c r="B854" s="25" t="s">
        <v>49</v>
      </c>
      <c r="C854" s="26">
        <v>53132</v>
      </c>
      <c r="D854" s="27" t="str">
        <f t="shared" si="247"/>
        <v>N/A</v>
      </c>
      <c r="E854" s="26">
        <v>57106</v>
      </c>
      <c r="F854" s="27" t="str">
        <f t="shared" si="248"/>
        <v>N/A</v>
      </c>
      <c r="G854" s="26">
        <v>66090</v>
      </c>
      <c r="H854" s="27" t="str">
        <f t="shared" si="249"/>
        <v>N/A</v>
      </c>
      <c r="I854" s="28">
        <v>7.4790000000000001</v>
      </c>
      <c r="J854" s="28">
        <v>15.73</v>
      </c>
      <c r="K854" s="29" t="s">
        <v>1193</v>
      </c>
      <c r="L854" s="30" t="str">
        <f t="shared" si="250"/>
        <v>Yes</v>
      </c>
    </row>
    <row r="855" spans="1:12">
      <c r="A855" s="46" t="s">
        <v>413</v>
      </c>
      <c r="B855" s="25" t="s">
        <v>49</v>
      </c>
      <c r="C855" s="31">
        <v>763.44050665999998</v>
      </c>
      <c r="D855" s="27" t="str">
        <f t="shared" si="247"/>
        <v>N/A</v>
      </c>
      <c r="E855" s="31">
        <v>814.87442651000003</v>
      </c>
      <c r="F855" s="27" t="str">
        <f t="shared" si="248"/>
        <v>N/A</v>
      </c>
      <c r="G855" s="31">
        <v>928.45073385000001</v>
      </c>
      <c r="H855" s="27" t="str">
        <f t="shared" si="249"/>
        <v>N/A</v>
      </c>
      <c r="I855" s="28">
        <v>6.7370000000000001</v>
      </c>
      <c r="J855" s="28">
        <v>13.94</v>
      </c>
      <c r="K855" s="29" t="s">
        <v>1193</v>
      </c>
      <c r="L855" s="30" t="str">
        <f t="shared" si="250"/>
        <v>Yes</v>
      </c>
    </row>
    <row r="856" spans="1:12">
      <c r="A856" s="46" t="s">
        <v>414</v>
      </c>
      <c r="B856" s="25" t="s">
        <v>49</v>
      </c>
      <c r="C856" s="31">
        <v>0</v>
      </c>
      <c r="D856" s="27" t="str">
        <f t="shared" si="247"/>
        <v>N/A</v>
      </c>
      <c r="E856" s="31">
        <v>0</v>
      </c>
      <c r="F856" s="27" t="str">
        <f t="shared" si="248"/>
        <v>N/A</v>
      </c>
      <c r="G856" s="31">
        <v>1341950</v>
      </c>
      <c r="H856" s="27" t="str">
        <f t="shared" si="249"/>
        <v>N/A</v>
      </c>
      <c r="I856" s="28" t="s">
        <v>1207</v>
      </c>
      <c r="J856" s="28" t="s">
        <v>1207</v>
      </c>
      <c r="K856" s="29" t="s">
        <v>1193</v>
      </c>
      <c r="L856" s="30" t="str">
        <f t="shared" si="250"/>
        <v>N/A</v>
      </c>
    </row>
    <row r="857" spans="1:12">
      <c r="A857" s="46" t="s">
        <v>137</v>
      </c>
      <c r="B857" s="25" t="s">
        <v>49</v>
      </c>
      <c r="C857" s="26">
        <v>0</v>
      </c>
      <c r="D857" s="27" t="str">
        <f t="shared" si="247"/>
        <v>N/A</v>
      </c>
      <c r="E857" s="26">
        <v>0</v>
      </c>
      <c r="F857" s="27" t="str">
        <f t="shared" si="248"/>
        <v>N/A</v>
      </c>
      <c r="G857" s="26">
        <v>188</v>
      </c>
      <c r="H857" s="27" t="str">
        <f t="shared" si="249"/>
        <v>N/A</v>
      </c>
      <c r="I857" s="28" t="s">
        <v>1207</v>
      </c>
      <c r="J857" s="28" t="s">
        <v>1207</v>
      </c>
      <c r="K857" s="29" t="s">
        <v>1193</v>
      </c>
      <c r="L857" s="30" t="str">
        <f t="shared" si="250"/>
        <v>N/A</v>
      </c>
    </row>
    <row r="858" spans="1:12">
      <c r="A858" s="46" t="s">
        <v>415</v>
      </c>
      <c r="B858" s="25" t="s">
        <v>49</v>
      </c>
      <c r="C858" s="31" t="s">
        <v>1207</v>
      </c>
      <c r="D858" s="27" t="str">
        <f t="shared" si="247"/>
        <v>N/A</v>
      </c>
      <c r="E858" s="31" t="s">
        <v>1207</v>
      </c>
      <c r="F858" s="27" t="str">
        <f t="shared" si="248"/>
        <v>N/A</v>
      </c>
      <c r="G858" s="31">
        <v>7138.0319148999997</v>
      </c>
      <c r="H858" s="27" t="str">
        <f t="shared" si="249"/>
        <v>N/A</v>
      </c>
      <c r="I858" s="28" t="s">
        <v>1207</v>
      </c>
      <c r="J858" s="28" t="s">
        <v>1207</v>
      </c>
      <c r="K858" s="29" t="s">
        <v>1193</v>
      </c>
      <c r="L858" s="30" t="str">
        <f t="shared" si="250"/>
        <v>N/A</v>
      </c>
    </row>
    <row r="859" spans="1:12">
      <c r="A859" s="218" t="s">
        <v>416</v>
      </c>
      <c r="B859" s="218"/>
      <c r="C859" s="218"/>
      <c r="D859" s="218"/>
      <c r="E859" s="218"/>
      <c r="F859" s="218"/>
      <c r="G859" s="218"/>
      <c r="H859" s="218"/>
      <c r="I859" s="218"/>
      <c r="J859" s="218"/>
      <c r="K859" s="218"/>
      <c r="L859" s="218"/>
    </row>
    <row r="860" spans="1:12">
      <c r="A860" s="46" t="s">
        <v>574</v>
      </c>
      <c r="B860" s="25" t="s">
        <v>49</v>
      </c>
      <c r="C860" s="31">
        <v>812.81149430999994</v>
      </c>
      <c r="D860" s="27" t="str">
        <f t="shared" ref="D860:D879" si="251">IF($B860="N/A","N/A",IF(C860&gt;10,"No",IF(C860&lt;-10,"No","Yes")))</f>
        <v>N/A</v>
      </c>
      <c r="E860" s="31">
        <v>836.29460060999997</v>
      </c>
      <c r="F860" s="27" t="str">
        <f t="shared" ref="F860:F879" si="252">IF($B860="N/A","N/A",IF(E860&gt;10,"No",IF(E860&lt;-10,"No","Yes")))</f>
        <v>N/A</v>
      </c>
      <c r="G860" s="31">
        <v>850.88463821000005</v>
      </c>
      <c r="H860" s="27" t="str">
        <f t="shared" ref="H860:H879" si="253">IF($B860="N/A","N/A",IF(G860&gt;10,"No",IF(G860&lt;-10,"No","Yes")))</f>
        <v>N/A</v>
      </c>
      <c r="I860" s="28">
        <v>2.8889999999999998</v>
      </c>
      <c r="J860" s="28">
        <v>1.7450000000000001</v>
      </c>
      <c r="K860" s="29" t="s">
        <v>1193</v>
      </c>
      <c r="L860" s="30" t="str">
        <f t="shared" ref="L860:L879" si="254">IF(J860="Div by 0", "N/A", IF(K860="N/A","N/A", IF(J860&gt;VALUE(MID(K860,1,2)), "No", IF(J860&lt;-1*VALUE(MID(K860,1,2)), "No", "Yes"))))</f>
        <v>Yes</v>
      </c>
    </row>
    <row r="861" spans="1:12">
      <c r="A861" s="48" t="s">
        <v>524</v>
      </c>
      <c r="B861" s="25" t="s">
        <v>49</v>
      </c>
      <c r="C861" s="31">
        <v>1560.6104869000001</v>
      </c>
      <c r="D861" s="27" t="str">
        <f t="shared" si="251"/>
        <v>N/A</v>
      </c>
      <c r="E861" s="31">
        <v>1860.3114468000001</v>
      </c>
      <c r="F861" s="27" t="str">
        <f t="shared" si="252"/>
        <v>N/A</v>
      </c>
      <c r="G861" s="31">
        <v>2208.6878029</v>
      </c>
      <c r="H861" s="27" t="str">
        <f t="shared" si="253"/>
        <v>N/A</v>
      </c>
      <c r="I861" s="28">
        <v>19.2</v>
      </c>
      <c r="J861" s="28">
        <v>18.73</v>
      </c>
      <c r="K861" s="29" t="s">
        <v>1193</v>
      </c>
      <c r="L861" s="30" t="str">
        <f t="shared" si="254"/>
        <v>Yes</v>
      </c>
    </row>
    <row r="862" spans="1:12">
      <c r="A862" s="48" t="s">
        <v>527</v>
      </c>
      <c r="B862" s="25" t="s">
        <v>49</v>
      </c>
      <c r="C862" s="31">
        <v>3068.0441648999999</v>
      </c>
      <c r="D862" s="27" t="str">
        <f t="shared" si="251"/>
        <v>N/A</v>
      </c>
      <c r="E862" s="31">
        <v>3251.7987714000001</v>
      </c>
      <c r="F862" s="27" t="str">
        <f t="shared" si="252"/>
        <v>N/A</v>
      </c>
      <c r="G862" s="31">
        <v>3287.7608270999999</v>
      </c>
      <c r="H862" s="27" t="str">
        <f t="shared" si="253"/>
        <v>N/A</v>
      </c>
      <c r="I862" s="28">
        <v>5.9889999999999999</v>
      </c>
      <c r="J862" s="28">
        <v>1.1060000000000001</v>
      </c>
      <c r="K862" s="29" t="s">
        <v>1193</v>
      </c>
      <c r="L862" s="30" t="str">
        <f t="shared" si="254"/>
        <v>Yes</v>
      </c>
    </row>
    <row r="863" spans="1:12">
      <c r="A863" s="48" t="s">
        <v>530</v>
      </c>
      <c r="B863" s="25" t="s">
        <v>49</v>
      </c>
      <c r="C863" s="31">
        <v>322.38629708000002</v>
      </c>
      <c r="D863" s="27" t="str">
        <f t="shared" si="251"/>
        <v>N/A</v>
      </c>
      <c r="E863" s="31">
        <v>314.48311512999999</v>
      </c>
      <c r="F863" s="27" t="str">
        <f t="shared" si="252"/>
        <v>N/A</v>
      </c>
      <c r="G863" s="31">
        <v>311.49757079</v>
      </c>
      <c r="H863" s="27" t="str">
        <f t="shared" si="253"/>
        <v>N/A</v>
      </c>
      <c r="I863" s="28">
        <v>-2.4500000000000002</v>
      </c>
      <c r="J863" s="28">
        <v>-0.94899999999999995</v>
      </c>
      <c r="K863" s="29" t="s">
        <v>1193</v>
      </c>
      <c r="L863" s="30" t="str">
        <f t="shared" si="254"/>
        <v>Yes</v>
      </c>
    </row>
    <row r="864" spans="1:12">
      <c r="A864" s="48" t="s">
        <v>532</v>
      </c>
      <c r="B864" s="25" t="s">
        <v>49</v>
      </c>
      <c r="C864" s="31">
        <v>1107.6595987999999</v>
      </c>
      <c r="D864" s="27" t="str">
        <f t="shared" si="251"/>
        <v>N/A</v>
      </c>
      <c r="E864" s="31">
        <v>1161.6411427</v>
      </c>
      <c r="F864" s="27" t="str">
        <f t="shared" si="252"/>
        <v>N/A</v>
      </c>
      <c r="G864" s="31">
        <v>1167.3193759000001</v>
      </c>
      <c r="H864" s="27" t="str">
        <f t="shared" si="253"/>
        <v>N/A</v>
      </c>
      <c r="I864" s="28">
        <v>4.8730000000000002</v>
      </c>
      <c r="J864" s="28">
        <v>0.48880000000000001</v>
      </c>
      <c r="K864" s="29" t="s">
        <v>1193</v>
      </c>
      <c r="L864" s="30" t="str">
        <f t="shared" si="254"/>
        <v>Yes</v>
      </c>
    </row>
    <row r="865" spans="1:12">
      <c r="A865" s="46" t="s">
        <v>568</v>
      </c>
      <c r="B865" s="25" t="s">
        <v>49</v>
      </c>
      <c r="C865" s="31">
        <v>361.50515832999997</v>
      </c>
      <c r="D865" s="27" t="str">
        <f t="shared" si="251"/>
        <v>N/A</v>
      </c>
      <c r="E865" s="31">
        <v>371.19227541999999</v>
      </c>
      <c r="F865" s="27" t="str">
        <f t="shared" si="252"/>
        <v>N/A</v>
      </c>
      <c r="G865" s="31">
        <v>360.37415541000001</v>
      </c>
      <c r="H865" s="27" t="str">
        <f t="shared" si="253"/>
        <v>N/A</v>
      </c>
      <c r="I865" s="28">
        <v>2.68</v>
      </c>
      <c r="J865" s="28">
        <v>-2.91</v>
      </c>
      <c r="K865" s="29" t="s">
        <v>1193</v>
      </c>
      <c r="L865" s="30" t="str">
        <f t="shared" si="254"/>
        <v>Yes</v>
      </c>
    </row>
    <row r="866" spans="1:12">
      <c r="A866" s="48" t="s">
        <v>524</v>
      </c>
      <c r="B866" s="25" t="s">
        <v>49</v>
      </c>
      <c r="C866" s="31">
        <v>6600.2309612999998</v>
      </c>
      <c r="D866" s="27" t="str">
        <f t="shared" si="251"/>
        <v>N/A</v>
      </c>
      <c r="E866" s="31">
        <v>6671.0708889999996</v>
      </c>
      <c r="F866" s="27" t="str">
        <f t="shared" si="252"/>
        <v>N/A</v>
      </c>
      <c r="G866" s="31">
        <v>8310.3287560999997</v>
      </c>
      <c r="H866" s="27" t="str">
        <f t="shared" si="253"/>
        <v>N/A</v>
      </c>
      <c r="I866" s="28">
        <v>1.073</v>
      </c>
      <c r="J866" s="28">
        <v>24.57</v>
      </c>
      <c r="K866" s="29" t="s">
        <v>1193</v>
      </c>
      <c r="L866" s="30" t="str">
        <f t="shared" si="254"/>
        <v>Yes</v>
      </c>
    </row>
    <row r="867" spans="1:12">
      <c r="A867" s="48" t="s">
        <v>527</v>
      </c>
      <c r="B867" s="25" t="s">
        <v>49</v>
      </c>
      <c r="C867" s="31">
        <v>2378.2298897000001</v>
      </c>
      <c r="D867" s="27" t="str">
        <f t="shared" si="251"/>
        <v>N/A</v>
      </c>
      <c r="E867" s="31">
        <v>2458.3142785</v>
      </c>
      <c r="F867" s="27" t="str">
        <f t="shared" si="252"/>
        <v>N/A</v>
      </c>
      <c r="G867" s="31">
        <v>2342.1778341999998</v>
      </c>
      <c r="H867" s="27" t="str">
        <f t="shared" si="253"/>
        <v>N/A</v>
      </c>
      <c r="I867" s="28">
        <v>3.367</v>
      </c>
      <c r="J867" s="28">
        <v>-4.72</v>
      </c>
      <c r="K867" s="29" t="s">
        <v>1193</v>
      </c>
      <c r="L867" s="30" t="str">
        <f t="shared" si="254"/>
        <v>Yes</v>
      </c>
    </row>
    <row r="868" spans="1:12">
      <c r="A868" s="48" t="s">
        <v>530</v>
      </c>
      <c r="B868" s="25" t="s">
        <v>49</v>
      </c>
      <c r="C868" s="31">
        <v>19.667849046000001</v>
      </c>
      <c r="D868" s="27" t="str">
        <f t="shared" si="251"/>
        <v>N/A</v>
      </c>
      <c r="E868" s="31">
        <v>20.236565219999999</v>
      </c>
      <c r="F868" s="27" t="str">
        <f t="shared" si="252"/>
        <v>N/A</v>
      </c>
      <c r="G868" s="31">
        <v>20.549673284000001</v>
      </c>
      <c r="H868" s="27" t="str">
        <f t="shared" si="253"/>
        <v>N/A</v>
      </c>
      <c r="I868" s="28">
        <v>2.8919999999999999</v>
      </c>
      <c r="J868" s="28">
        <v>1.5469999999999999</v>
      </c>
      <c r="K868" s="29" t="s">
        <v>1193</v>
      </c>
      <c r="L868" s="30" t="str">
        <f t="shared" si="254"/>
        <v>Yes</v>
      </c>
    </row>
    <row r="869" spans="1:12">
      <c r="A869" s="48" t="s">
        <v>532</v>
      </c>
      <c r="B869" s="25" t="s">
        <v>49</v>
      </c>
      <c r="C869" s="31">
        <v>29.494473845000002</v>
      </c>
      <c r="D869" s="27" t="str">
        <f t="shared" si="251"/>
        <v>N/A</v>
      </c>
      <c r="E869" s="31">
        <v>32.801012382000003</v>
      </c>
      <c r="F869" s="27" t="str">
        <f t="shared" si="252"/>
        <v>N/A</v>
      </c>
      <c r="G869" s="31">
        <v>33.205931923999998</v>
      </c>
      <c r="H869" s="27" t="str">
        <f t="shared" si="253"/>
        <v>N/A</v>
      </c>
      <c r="I869" s="28">
        <v>11.21</v>
      </c>
      <c r="J869" s="28">
        <v>1.234</v>
      </c>
      <c r="K869" s="29" t="s">
        <v>1193</v>
      </c>
      <c r="L869" s="30" t="str">
        <f t="shared" si="254"/>
        <v>Yes</v>
      </c>
    </row>
    <row r="870" spans="1:12">
      <c r="A870" s="46" t="s">
        <v>221</v>
      </c>
      <c r="B870" s="25" t="s">
        <v>49</v>
      </c>
      <c r="C870" s="31">
        <v>717.09848118000002</v>
      </c>
      <c r="D870" s="27" t="str">
        <f t="shared" si="251"/>
        <v>N/A</v>
      </c>
      <c r="E870" s="31">
        <v>795.65874412999995</v>
      </c>
      <c r="F870" s="27" t="str">
        <f t="shared" si="252"/>
        <v>N/A</v>
      </c>
      <c r="G870" s="31">
        <v>820.27236092999999</v>
      </c>
      <c r="H870" s="27" t="str">
        <f t="shared" si="253"/>
        <v>N/A</v>
      </c>
      <c r="I870" s="28">
        <v>10.96</v>
      </c>
      <c r="J870" s="28">
        <v>3.093</v>
      </c>
      <c r="K870" s="29" t="s">
        <v>1193</v>
      </c>
      <c r="L870" s="30" t="str">
        <f t="shared" si="254"/>
        <v>Yes</v>
      </c>
    </row>
    <row r="871" spans="1:12">
      <c r="A871" s="48" t="s">
        <v>524</v>
      </c>
      <c r="B871" s="25" t="s">
        <v>49</v>
      </c>
      <c r="C871" s="31">
        <v>1530.9310237</v>
      </c>
      <c r="D871" s="27" t="str">
        <f t="shared" si="251"/>
        <v>N/A</v>
      </c>
      <c r="E871" s="31">
        <v>1589.5229518000001</v>
      </c>
      <c r="F871" s="27" t="str">
        <f t="shared" si="252"/>
        <v>N/A</v>
      </c>
      <c r="G871" s="31">
        <v>1909.6078352</v>
      </c>
      <c r="H871" s="27" t="str">
        <f t="shared" si="253"/>
        <v>N/A</v>
      </c>
      <c r="I871" s="28">
        <v>3.827</v>
      </c>
      <c r="J871" s="28">
        <v>20.14</v>
      </c>
      <c r="K871" s="29" t="s">
        <v>1193</v>
      </c>
      <c r="L871" s="30" t="str">
        <f t="shared" si="254"/>
        <v>Yes</v>
      </c>
    </row>
    <row r="872" spans="1:12">
      <c r="A872" s="48" t="s">
        <v>527</v>
      </c>
      <c r="B872" s="25" t="s">
        <v>49</v>
      </c>
      <c r="C872" s="31">
        <v>2663.0046836000001</v>
      </c>
      <c r="D872" s="27" t="str">
        <f t="shared" si="251"/>
        <v>N/A</v>
      </c>
      <c r="E872" s="31">
        <v>2984.3838670999999</v>
      </c>
      <c r="F872" s="27" t="str">
        <f t="shared" si="252"/>
        <v>N/A</v>
      </c>
      <c r="G872" s="31">
        <v>2926.1470396999998</v>
      </c>
      <c r="H872" s="27" t="str">
        <f t="shared" si="253"/>
        <v>N/A</v>
      </c>
      <c r="I872" s="28">
        <v>12.07</v>
      </c>
      <c r="J872" s="28">
        <v>-1.95</v>
      </c>
      <c r="K872" s="29" t="s">
        <v>1193</v>
      </c>
      <c r="L872" s="30" t="str">
        <f t="shared" si="254"/>
        <v>Yes</v>
      </c>
    </row>
    <row r="873" spans="1:12">
      <c r="A873" s="48" t="s">
        <v>530</v>
      </c>
      <c r="B873" s="25" t="s">
        <v>49</v>
      </c>
      <c r="C873" s="31">
        <v>391.36880274999999</v>
      </c>
      <c r="D873" s="27" t="str">
        <f t="shared" si="251"/>
        <v>N/A</v>
      </c>
      <c r="E873" s="31">
        <v>430.30818739</v>
      </c>
      <c r="F873" s="27" t="str">
        <f t="shared" si="252"/>
        <v>N/A</v>
      </c>
      <c r="G873" s="31">
        <v>462.41986215999998</v>
      </c>
      <c r="H873" s="27" t="str">
        <f t="shared" si="253"/>
        <v>N/A</v>
      </c>
      <c r="I873" s="28">
        <v>9.9499999999999993</v>
      </c>
      <c r="J873" s="28">
        <v>7.4619999999999997</v>
      </c>
      <c r="K873" s="29" t="s">
        <v>1193</v>
      </c>
      <c r="L873" s="30" t="str">
        <f t="shared" si="254"/>
        <v>Yes</v>
      </c>
    </row>
    <row r="874" spans="1:12">
      <c r="A874" s="48" t="s">
        <v>532</v>
      </c>
      <c r="B874" s="25" t="s">
        <v>49</v>
      </c>
      <c r="C874" s="31">
        <v>495.16653660999998</v>
      </c>
      <c r="D874" s="27" t="str">
        <f t="shared" si="251"/>
        <v>N/A</v>
      </c>
      <c r="E874" s="31">
        <v>567.50678533999996</v>
      </c>
      <c r="F874" s="27" t="str">
        <f t="shared" si="252"/>
        <v>N/A</v>
      </c>
      <c r="G874" s="31">
        <v>577.03654617999996</v>
      </c>
      <c r="H874" s="27" t="str">
        <f t="shared" si="253"/>
        <v>N/A</v>
      </c>
      <c r="I874" s="28">
        <v>14.61</v>
      </c>
      <c r="J874" s="28">
        <v>1.679</v>
      </c>
      <c r="K874" s="29" t="s">
        <v>1193</v>
      </c>
      <c r="L874" s="30" t="str">
        <f t="shared" si="254"/>
        <v>Yes</v>
      </c>
    </row>
    <row r="875" spans="1:12">
      <c r="A875" s="46" t="s">
        <v>569</v>
      </c>
      <c r="B875" s="25" t="s">
        <v>49</v>
      </c>
      <c r="C875" s="31">
        <v>1343.4822251000001</v>
      </c>
      <c r="D875" s="27" t="str">
        <f t="shared" si="251"/>
        <v>N/A</v>
      </c>
      <c r="E875" s="31">
        <v>1552.0380396999999</v>
      </c>
      <c r="F875" s="27" t="str">
        <f t="shared" si="252"/>
        <v>N/A</v>
      </c>
      <c r="G875" s="31">
        <v>1681.4429244</v>
      </c>
      <c r="H875" s="27" t="str">
        <f t="shared" si="253"/>
        <v>N/A</v>
      </c>
      <c r="I875" s="28">
        <v>15.52</v>
      </c>
      <c r="J875" s="28">
        <v>8.3379999999999992</v>
      </c>
      <c r="K875" s="29" t="s">
        <v>1193</v>
      </c>
      <c r="L875" s="30" t="str">
        <f t="shared" si="254"/>
        <v>Yes</v>
      </c>
    </row>
    <row r="876" spans="1:12">
      <c r="A876" s="48" t="s">
        <v>524</v>
      </c>
      <c r="B876" s="25" t="s">
        <v>49</v>
      </c>
      <c r="C876" s="31">
        <v>3407.9778402000002</v>
      </c>
      <c r="D876" s="27" t="str">
        <f t="shared" si="251"/>
        <v>N/A</v>
      </c>
      <c r="E876" s="31">
        <v>3673.4674608</v>
      </c>
      <c r="F876" s="27" t="str">
        <f t="shared" si="252"/>
        <v>N/A</v>
      </c>
      <c r="G876" s="31">
        <v>4879.0932955999997</v>
      </c>
      <c r="H876" s="27" t="str">
        <f t="shared" si="253"/>
        <v>N/A</v>
      </c>
      <c r="I876" s="28">
        <v>7.79</v>
      </c>
      <c r="J876" s="28">
        <v>32.82</v>
      </c>
      <c r="K876" s="29" t="s">
        <v>1193</v>
      </c>
      <c r="L876" s="30" t="str">
        <f t="shared" si="254"/>
        <v>No</v>
      </c>
    </row>
    <row r="877" spans="1:12">
      <c r="A877" s="48" t="s">
        <v>527</v>
      </c>
      <c r="B877" s="25" t="s">
        <v>49</v>
      </c>
      <c r="C877" s="31">
        <v>4456.3305050999998</v>
      </c>
      <c r="D877" s="27" t="str">
        <f t="shared" si="251"/>
        <v>N/A</v>
      </c>
      <c r="E877" s="31">
        <v>5288.1820870000001</v>
      </c>
      <c r="F877" s="27" t="str">
        <f t="shared" si="252"/>
        <v>N/A</v>
      </c>
      <c r="G877" s="31">
        <v>5486.3939254999996</v>
      </c>
      <c r="H877" s="27" t="str">
        <f t="shared" si="253"/>
        <v>N/A</v>
      </c>
      <c r="I877" s="28">
        <v>18.670000000000002</v>
      </c>
      <c r="J877" s="28">
        <v>3.7480000000000002</v>
      </c>
      <c r="K877" s="29" t="s">
        <v>1193</v>
      </c>
      <c r="L877" s="30" t="str">
        <f t="shared" si="254"/>
        <v>Yes</v>
      </c>
    </row>
    <row r="878" spans="1:12">
      <c r="A878" s="48" t="s">
        <v>530</v>
      </c>
      <c r="B878" s="25" t="s">
        <v>49</v>
      </c>
      <c r="C878" s="31">
        <v>704.52667446999999</v>
      </c>
      <c r="D878" s="27" t="str">
        <f t="shared" si="251"/>
        <v>N/A</v>
      </c>
      <c r="E878" s="31">
        <v>805.71879640999998</v>
      </c>
      <c r="F878" s="27" t="str">
        <f t="shared" si="252"/>
        <v>N/A</v>
      </c>
      <c r="G878" s="31">
        <v>917.47870260000002</v>
      </c>
      <c r="H878" s="27" t="str">
        <f t="shared" si="253"/>
        <v>N/A</v>
      </c>
      <c r="I878" s="28">
        <v>14.36</v>
      </c>
      <c r="J878" s="28">
        <v>13.87</v>
      </c>
      <c r="K878" s="29" t="s">
        <v>1193</v>
      </c>
      <c r="L878" s="30" t="str">
        <f t="shared" si="254"/>
        <v>Yes</v>
      </c>
    </row>
    <row r="879" spans="1:12">
      <c r="A879" s="48" t="s">
        <v>532</v>
      </c>
      <c r="B879" s="25" t="s">
        <v>49</v>
      </c>
      <c r="C879" s="31">
        <v>1542.8575472</v>
      </c>
      <c r="D879" s="27" t="str">
        <f t="shared" si="251"/>
        <v>N/A</v>
      </c>
      <c r="E879" s="31">
        <v>1744.7241048999999</v>
      </c>
      <c r="F879" s="27" t="str">
        <f t="shared" si="252"/>
        <v>N/A</v>
      </c>
      <c r="G879" s="31">
        <v>1783.6010271</v>
      </c>
      <c r="H879" s="27" t="str">
        <f t="shared" si="253"/>
        <v>N/A</v>
      </c>
      <c r="I879" s="28">
        <v>13.08</v>
      </c>
      <c r="J879" s="28">
        <v>2.2280000000000002</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11.039765098</v>
      </c>
      <c r="D881" s="27" t="str">
        <f t="shared" ref="D881:D912" si="255">IF($B881="N/A","N/A",IF(C881&gt;10,"No",IF(C881&lt;-10,"No","Yes")))</f>
        <v>N/A</v>
      </c>
      <c r="E881" s="32">
        <v>10.810337912</v>
      </c>
      <c r="F881" s="27" t="str">
        <f t="shared" ref="F881:F912" si="256">IF($B881="N/A","N/A",IF(E881&gt;10,"No",IF(E881&lt;-10,"No","Yes")))</f>
        <v>N/A</v>
      </c>
      <c r="G881" s="32">
        <v>10.785475702999999</v>
      </c>
      <c r="H881" s="27" t="str">
        <f t="shared" ref="H881:H912" si="257">IF($B881="N/A","N/A",IF(G881&gt;10,"No",IF(G881&lt;-10,"No","Yes")))</f>
        <v>N/A</v>
      </c>
      <c r="I881" s="28">
        <v>-2.08</v>
      </c>
      <c r="J881" s="28">
        <v>-0.23</v>
      </c>
      <c r="K881" s="29" t="s">
        <v>1193</v>
      </c>
      <c r="L881" s="30" t="str">
        <f t="shared" ref="L881:L912" si="258">IF(J881="Div by 0", "N/A", IF(K881="N/A","N/A", IF(J881&gt;VALUE(MID(K881,1,2)), "No", IF(J881&lt;-1*VALUE(MID(K881,1,2)), "No", "Yes"))))</f>
        <v>Yes</v>
      </c>
    </row>
    <row r="882" spans="1:12">
      <c r="A882" s="48" t="s">
        <v>524</v>
      </c>
      <c r="B882" s="25" t="s">
        <v>49</v>
      </c>
      <c r="C882" s="32">
        <v>20.786516853999998</v>
      </c>
      <c r="D882" s="27" t="str">
        <f t="shared" si="255"/>
        <v>N/A</v>
      </c>
      <c r="E882" s="32">
        <v>19.785008716</v>
      </c>
      <c r="F882" s="27" t="str">
        <f t="shared" si="256"/>
        <v>N/A</v>
      </c>
      <c r="G882" s="32">
        <v>22.334410339000001</v>
      </c>
      <c r="H882" s="27" t="str">
        <f t="shared" si="257"/>
        <v>N/A</v>
      </c>
      <c r="I882" s="28">
        <v>-4.82</v>
      </c>
      <c r="J882" s="28">
        <v>12.89</v>
      </c>
      <c r="K882" s="29" t="s">
        <v>1193</v>
      </c>
      <c r="L882" s="30" t="str">
        <f t="shared" si="258"/>
        <v>Yes</v>
      </c>
    </row>
    <row r="883" spans="1:12">
      <c r="A883" s="48" t="s">
        <v>527</v>
      </c>
      <c r="B883" s="25" t="s">
        <v>49</v>
      </c>
      <c r="C883" s="32">
        <v>17.851751499999999</v>
      </c>
      <c r="D883" s="27" t="str">
        <f t="shared" si="255"/>
        <v>N/A</v>
      </c>
      <c r="E883" s="32">
        <v>18.286826040000001</v>
      </c>
      <c r="F883" s="27" t="str">
        <f t="shared" si="256"/>
        <v>N/A</v>
      </c>
      <c r="G883" s="32">
        <v>18.561156227000001</v>
      </c>
      <c r="H883" s="27" t="str">
        <f t="shared" si="257"/>
        <v>N/A</v>
      </c>
      <c r="I883" s="28">
        <v>2.4369999999999998</v>
      </c>
      <c r="J883" s="28">
        <v>1.5</v>
      </c>
      <c r="K883" s="29" t="s">
        <v>1193</v>
      </c>
      <c r="L883" s="30" t="str">
        <f t="shared" si="258"/>
        <v>Yes</v>
      </c>
    </row>
    <row r="884" spans="1:12">
      <c r="A884" s="48" t="s">
        <v>530</v>
      </c>
      <c r="B884" s="25" t="s">
        <v>49</v>
      </c>
      <c r="C884" s="32">
        <v>6.1870840341999997</v>
      </c>
      <c r="D884" s="27" t="str">
        <f t="shared" si="255"/>
        <v>N/A</v>
      </c>
      <c r="E884" s="32">
        <v>5.9258402448999998</v>
      </c>
      <c r="F884" s="27" t="str">
        <f t="shared" si="256"/>
        <v>N/A</v>
      </c>
      <c r="G884" s="32">
        <v>5.9740306199999997</v>
      </c>
      <c r="H884" s="27" t="str">
        <f t="shared" si="257"/>
        <v>N/A</v>
      </c>
      <c r="I884" s="28">
        <v>-4.22</v>
      </c>
      <c r="J884" s="28">
        <v>0.81320000000000003</v>
      </c>
      <c r="K884" s="29" t="s">
        <v>1193</v>
      </c>
      <c r="L884" s="30" t="str">
        <f t="shared" si="258"/>
        <v>Yes</v>
      </c>
    </row>
    <row r="885" spans="1:12">
      <c r="A885" s="48" t="s">
        <v>532</v>
      </c>
      <c r="B885" s="25" t="s">
        <v>49</v>
      </c>
      <c r="C885" s="32">
        <v>28.110324474999999</v>
      </c>
      <c r="D885" s="27" t="str">
        <f t="shared" si="255"/>
        <v>N/A</v>
      </c>
      <c r="E885" s="32">
        <v>27.684595431999998</v>
      </c>
      <c r="F885" s="27" t="str">
        <f t="shared" si="256"/>
        <v>N/A</v>
      </c>
      <c r="G885" s="32">
        <v>26.464546711000001</v>
      </c>
      <c r="H885" s="27" t="str">
        <f t="shared" si="257"/>
        <v>N/A</v>
      </c>
      <c r="I885" s="28">
        <v>-1.51</v>
      </c>
      <c r="J885" s="28">
        <v>-4.41</v>
      </c>
      <c r="K885" s="29" t="s">
        <v>1193</v>
      </c>
      <c r="L885" s="30" t="str">
        <f t="shared" si="258"/>
        <v>Yes</v>
      </c>
    </row>
    <row r="886" spans="1:12" ht="12.75" customHeight="1">
      <c r="A886" s="46" t="s">
        <v>419</v>
      </c>
      <c r="B886" s="25" t="s">
        <v>49</v>
      </c>
      <c r="C886" s="32">
        <v>1.4004252896</v>
      </c>
      <c r="D886" s="27" t="str">
        <f t="shared" si="255"/>
        <v>N/A</v>
      </c>
      <c r="E886" s="32">
        <v>1.4013154663</v>
      </c>
      <c r="F886" s="27" t="str">
        <f t="shared" si="256"/>
        <v>N/A</v>
      </c>
      <c r="G886" s="32">
        <v>1.4291171601999999</v>
      </c>
      <c r="H886" s="27" t="str">
        <f t="shared" si="257"/>
        <v>N/A</v>
      </c>
      <c r="I886" s="28">
        <v>6.3600000000000004E-2</v>
      </c>
      <c r="J886" s="28">
        <v>1.984</v>
      </c>
      <c r="K886" s="29" t="s">
        <v>1193</v>
      </c>
      <c r="L886" s="30" t="str">
        <f t="shared" si="258"/>
        <v>Yes</v>
      </c>
    </row>
    <row r="887" spans="1:12">
      <c r="A887" s="48" t="s">
        <v>524</v>
      </c>
      <c r="B887" s="25" t="s">
        <v>49</v>
      </c>
      <c r="C887" s="32">
        <v>25.249687890000001</v>
      </c>
      <c r="D887" s="27" t="str">
        <f t="shared" si="255"/>
        <v>N/A</v>
      </c>
      <c r="E887" s="32">
        <v>22.254503196000002</v>
      </c>
      <c r="F887" s="27" t="str">
        <f t="shared" si="256"/>
        <v>N/A</v>
      </c>
      <c r="G887" s="32">
        <v>28.675282714000002</v>
      </c>
      <c r="H887" s="27" t="str">
        <f t="shared" si="257"/>
        <v>N/A</v>
      </c>
      <c r="I887" s="28">
        <v>-11.9</v>
      </c>
      <c r="J887" s="28">
        <v>28.85</v>
      </c>
      <c r="K887" s="29" t="s">
        <v>1193</v>
      </c>
      <c r="L887" s="30" t="str">
        <f t="shared" si="258"/>
        <v>Yes</v>
      </c>
    </row>
    <row r="888" spans="1:12">
      <c r="A888" s="48" t="s">
        <v>527</v>
      </c>
      <c r="B888" s="25" t="s">
        <v>49</v>
      </c>
      <c r="C888" s="32">
        <v>6.9262628218</v>
      </c>
      <c r="D888" s="27" t="str">
        <f t="shared" si="255"/>
        <v>N/A</v>
      </c>
      <c r="E888" s="32">
        <v>6.9420082264999996</v>
      </c>
      <c r="F888" s="27" t="str">
        <f t="shared" si="256"/>
        <v>N/A</v>
      </c>
      <c r="G888" s="32">
        <v>6.8643794941999996</v>
      </c>
      <c r="H888" s="27" t="str">
        <f t="shared" si="257"/>
        <v>N/A</v>
      </c>
      <c r="I888" s="28">
        <v>0.2273</v>
      </c>
      <c r="J888" s="28">
        <v>-1.1200000000000001</v>
      </c>
      <c r="K888" s="29" t="s">
        <v>1193</v>
      </c>
      <c r="L888" s="30" t="str">
        <f t="shared" si="258"/>
        <v>Yes</v>
      </c>
    </row>
    <row r="889" spans="1:12">
      <c r="A889" s="48" t="s">
        <v>530</v>
      </c>
      <c r="B889" s="25" t="s">
        <v>49</v>
      </c>
      <c r="C889" s="32">
        <v>0.35193446940000001</v>
      </c>
      <c r="D889" s="27" t="str">
        <f t="shared" si="255"/>
        <v>N/A</v>
      </c>
      <c r="E889" s="32">
        <v>0.36657184640000001</v>
      </c>
      <c r="F889" s="27" t="str">
        <f t="shared" si="256"/>
        <v>N/A</v>
      </c>
      <c r="G889" s="32">
        <v>0.39489308299999998</v>
      </c>
      <c r="H889" s="27" t="str">
        <f t="shared" si="257"/>
        <v>N/A</v>
      </c>
      <c r="I889" s="28">
        <v>4.1589999999999998</v>
      </c>
      <c r="J889" s="28">
        <v>7.726</v>
      </c>
      <c r="K889" s="29" t="s">
        <v>1193</v>
      </c>
      <c r="L889" s="30" t="str">
        <f t="shared" si="258"/>
        <v>Yes</v>
      </c>
    </row>
    <row r="890" spans="1:12">
      <c r="A890" s="48" t="s">
        <v>532</v>
      </c>
      <c r="B890" s="25" t="s">
        <v>49</v>
      </c>
      <c r="C890" s="32">
        <v>0.87964473700000001</v>
      </c>
      <c r="D890" s="27" t="str">
        <f t="shared" si="255"/>
        <v>N/A</v>
      </c>
      <c r="E890" s="32">
        <v>0.90820742649999997</v>
      </c>
      <c r="F890" s="27" t="str">
        <f t="shared" si="256"/>
        <v>N/A</v>
      </c>
      <c r="G890" s="32">
        <v>0.93225360459999995</v>
      </c>
      <c r="H890" s="27" t="str">
        <f t="shared" si="257"/>
        <v>N/A</v>
      </c>
      <c r="I890" s="28">
        <v>3.2469999999999999</v>
      </c>
      <c r="J890" s="28">
        <v>2.6480000000000001</v>
      </c>
      <c r="K890" s="29" t="s">
        <v>1193</v>
      </c>
      <c r="L890" s="30" t="str">
        <f t="shared" si="258"/>
        <v>Yes</v>
      </c>
    </row>
    <row r="891" spans="1:12">
      <c r="A891" s="46" t="s">
        <v>420</v>
      </c>
      <c r="B891" s="25" t="s">
        <v>49</v>
      </c>
      <c r="C891" s="32">
        <v>0.4999253843</v>
      </c>
      <c r="D891" s="27" t="str">
        <f t="shared" si="255"/>
        <v>N/A</v>
      </c>
      <c r="E891" s="32">
        <v>0.62066447609999997</v>
      </c>
      <c r="F891" s="27" t="str">
        <f t="shared" si="256"/>
        <v>N/A</v>
      </c>
      <c r="G891" s="32">
        <v>0.50034270049999996</v>
      </c>
      <c r="H891" s="27" t="str">
        <f t="shared" si="257"/>
        <v>N/A</v>
      </c>
      <c r="I891" s="28">
        <v>24.15</v>
      </c>
      <c r="J891" s="28">
        <v>-19.399999999999999</v>
      </c>
      <c r="K891" s="29" t="s">
        <v>1193</v>
      </c>
      <c r="L891" s="30" t="str">
        <f t="shared" si="258"/>
        <v>Yes</v>
      </c>
    </row>
    <row r="892" spans="1:12" ht="12.75" customHeight="1">
      <c r="A892" s="46" t="s">
        <v>421</v>
      </c>
      <c r="B892" s="25" t="s">
        <v>49</v>
      </c>
      <c r="C892" s="32">
        <v>72.281568868999997</v>
      </c>
      <c r="D892" s="27" t="str">
        <f t="shared" si="255"/>
        <v>N/A</v>
      </c>
      <c r="E892" s="32">
        <v>73.770996709000002</v>
      </c>
      <c r="F892" s="27" t="str">
        <f t="shared" si="256"/>
        <v>N/A</v>
      </c>
      <c r="G892" s="32">
        <v>74.730191692000005</v>
      </c>
      <c r="H892" s="27" t="str">
        <f t="shared" si="257"/>
        <v>N/A</v>
      </c>
      <c r="I892" s="28">
        <v>2.0609999999999999</v>
      </c>
      <c r="J892" s="28">
        <v>1.3</v>
      </c>
      <c r="K892" s="29" t="s">
        <v>1193</v>
      </c>
      <c r="L892" s="30" t="str">
        <f t="shared" si="258"/>
        <v>Yes</v>
      </c>
    </row>
    <row r="893" spans="1:12">
      <c r="A893" s="48" t="s">
        <v>524</v>
      </c>
      <c r="B893" s="25" t="s">
        <v>49</v>
      </c>
      <c r="C893" s="32">
        <v>50</v>
      </c>
      <c r="D893" s="27" t="str">
        <f t="shared" si="255"/>
        <v>N/A</v>
      </c>
      <c r="E893" s="32">
        <v>48.663567692999997</v>
      </c>
      <c r="F893" s="27" t="str">
        <f t="shared" si="256"/>
        <v>N/A</v>
      </c>
      <c r="G893" s="32">
        <v>62.641357026999998</v>
      </c>
      <c r="H893" s="27" t="str">
        <f t="shared" si="257"/>
        <v>N/A</v>
      </c>
      <c r="I893" s="28">
        <v>-2.67</v>
      </c>
      <c r="J893" s="28">
        <v>28.72</v>
      </c>
      <c r="K893" s="29" t="s">
        <v>1193</v>
      </c>
      <c r="L893" s="30" t="str">
        <f t="shared" si="258"/>
        <v>Yes</v>
      </c>
    </row>
    <row r="894" spans="1:12">
      <c r="A894" s="48" t="s">
        <v>527</v>
      </c>
      <c r="B894" s="25" t="s">
        <v>49</v>
      </c>
      <c r="C894" s="32">
        <v>78.327849815999997</v>
      </c>
      <c r="D894" s="27" t="str">
        <f t="shared" si="255"/>
        <v>N/A</v>
      </c>
      <c r="E894" s="32">
        <v>81.057501551000001</v>
      </c>
      <c r="F894" s="27" t="str">
        <f t="shared" si="256"/>
        <v>N/A</v>
      </c>
      <c r="G894" s="32">
        <v>81.153364576000001</v>
      </c>
      <c r="H894" s="27" t="str">
        <f t="shared" si="257"/>
        <v>N/A</v>
      </c>
      <c r="I894" s="28">
        <v>3.4849999999999999</v>
      </c>
      <c r="J894" s="28">
        <v>0.1183</v>
      </c>
      <c r="K894" s="29" t="s">
        <v>1193</v>
      </c>
      <c r="L894" s="30" t="str">
        <f t="shared" si="258"/>
        <v>Yes</v>
      </c>
    </row>
    <row r="895" spans="1:12">
      <c r="A895" s="48" t="s">
        <v>530</v>
      </c>
      <c r="B895" s="25" t="s">
        <v>49</v>
      </c>
      <c r="C895" s="32">
        <v>70.314927229000006</v>
      </c>
      <c r="D895" s="27" t="str">
        <f t="shared" si="255"/>
        <v>N/A</v>
      </c>
      <c r="E895" s="32">
        <v>71.427673818000002</v>
      </c>
      <c r="F895" s="27" t="str">
        <f t="shared" si="256"/>
        <v>N/A</v>
      </c>
      <c r="G895" s="32">
        <v>72.662666368000004</v>
      </c>
      <c r="H895" s="27" t="str">
        <f t="shared" si="257"/>
        <v>N/A</v>
      </c>
      <c r="I895" s="28">
        <v>1.583</v>
      </c>
      <c r="J895" s="28">
        <v>1.7290000000000001</v>
      </c>
      <c r="K895" s="29" t="s">
        <v>1193</v>
      </c>
      <c r="L895" s="30" t="str">
        <f t="shared" si="258"/>
        <v>Yes</v>
      </c>
    </row>
    <row r="896" spans="1:12">
      <c r="A896" s="48" t="s">
        <v>532</v>
      </c>
      <c r="B896" s="25" t="s">
        <v>49</v>
      </c>
      <c r="C896" s="32">
        <v>76.785182242999994</v>
      </c>
      <c r="D896" s="27" t="str">
        <f t="shared" si="255"/>
        <v>N/A</v>
      </c>
      <c r="E896" s="32">
        <v>79.197225736999997</v>
      </c>
      <c r="F896" s="27" t="str">
        <f t="shared" si="256"/>
        <v>N/A</v>
      </c>
      <c r="G896" s="32">
        <v>78.909737309999997</v>
      </c>
      <c r="H896" s="27" t="str">
        <f t="shared" si="257"/>
        <v>N/A</v>
      </c>
      <c r="I896" s="28">
        <v>3.141</v>
      </c>
      <c r="J896" s="28">
        <v>-0.36299999999999999</v>
      </c>
      <c r="K896" s="29" t="s">
        <v>1193</v>
      </c>
      <c r="L896" s="30" t="str">
        <f t="shared" si="258"/>
        <v>Yes</v>
      </c>
    </row>
    <row r="897" spans="1:12">
      <c r="A897" s="46" t="s">
        <v>627</v>
      </c>
      <c r="B897" s="25" t="s">
        <v>49</v>
      </c>
      <c r="C897" s="32">
        <v>86.81957586</v>
      </c>
      <c r="D897" s="27" t="str">
        <f t="shared" si="255"/>
        <v>N/A</v>
      </c>
      <c r="E897" s="32">
        <v>88.707515430000001</v>
      </c>
      <c r="F897" s="27" t="str">
        <f t="shared" si="256"/>
        <v>N/A</v>
      </c>
      <c r="G897" s="32">
        <v>89.387899031000003</v>
      </c>
      <c r="H897" s="27" t="str">
        <f t="shared" si="257"/>
        <v>N/A</v>
      </c>
      <c r="I897" s="28">
        <v>2.1749999999999998</v>
      </c>
      <c r="J897" s="28">
        <v>0.76700000000000002</v>
      </c>
      <c r="K897" s="29" t="s">
        <v>1193</v>
      </c>
      <c r="L897" s="30" t="str">
        <f t="shared" si="258"/>
        <v>Yes</v>
      </c>
    </row>
    <row r="898" spans="1:12">
      <c r="A898" s="48" t="s">
        <v>524</v>
      </c>
      <c r="B898" s="25" t="s">
        <v>49</v>
      </c>
      <c r="C898" s="32">
        <v>71.629213483000001</v>
      </c>
      <c r="D898" s="27" t="str">
        <f t="shared" si="255"/>
        <v>N/A</v>
      </c>
      <c r="E898" s="32">
        <v>68.448576408999998</v>
      </c>
      <c r="F898" s="27" t="str">
        <f t="shared" si="256"/>
        <v>N/A</v>
      </c>
      <c r="G898" s="32">
        <v>79.886914378</v>
      </c>
      <c r="H898" s="27" t="str">
        <f t="shared" si="257"/>
        <v>N/A</v>
      </c>
      <c r="I898" s="28">
        <v>-4.4400000000000004</v>
      </c>
      <c r="J898" s="28">
        <v>16.71</v>
      </c>
      <c r="K898" s="29" t="s">
        <v>1193</v>
      </c>
      <c r="L898" s="30" t="str">
        <f t="shared" si="258"/>
        <v>Yes</v>
      </c>
    </row>
    <row r="899" spans="1:12">
      <c r="A899" s="48" t="s">
        <v>527</v>
      </c>
      <c r="B899" s="25" t="s">
        <v>49</v>
      </c>
      <c r="C899" s="32">
        <v>86.625120960000004</v>
      </c>
      <c r="D899" s="27" t="str">
        <f t="shared" si="255"/>
        <v>N/A</v>
      </c>
      <c r="E899" s="32">
        <v>88.583946749999996</v>
      </c>
      <c r="F899" s="27" t="str">
        <f t="shared" si="256"/>
        <v>N/A</v>
      </c>
      <c r="G899" s="32">
        <v>89.596823239000003</v>
      </c>
      <c r="H899" s="27" t="str">
        <f t="shared" si="257"/>
        <v>N/A</v>
      </c>
      <c r="I899" s="28">
        <v>2.2610000000000001</v>
      </c>
      <c r="J899" s="28">
        <v>1.143</v>
      </c>
      <c r="K899" s="29" t="s">
        <v>1193</v>
      </c>
      <c r="L899" s="30" t="str">
        <f t="shared" si="258"/>
        <v>Yes</v>
      </c>
    </row>
    <row r="900" spans="1:12">
      <c r="A900" s="48" t="s">
        <v>530</v>
      </c>
      <c r="B900" s="25" t="s">
        <v>49</v>
      </c>
      <c r="C900" s="32">
        <v>87.508520442000005</v>
      </c>
      <c r="D900" s="27" t="str">
        <f t="shared" si="255"/>
        <v>N/A</v>
      </c>
      <c r="E900" s="32">
        <v>89.380983388999994</v>
      </c>
      <c r="F900" s="27" t="str">
        <f t="shared" si="256"/>
        <v>N/A</v>
      </c>
      <c r="G900" s="32">
        <v>90.082955065999997</v>
      </c>
      <c r="H900" s="27" t="str">
        <f t="shared" si="257"/>
        <v>N/A</v>
      </c>
      <c r="I900" s="28">
        <v>2.14</v>
      </c>
      <c r="J900" s="28">
        <v>0.78539999999999999</v>
      </c>
      <c r="K900" s="29" t="s">
        <v>1193</v>
      </c>
      <c r="L900" s="30" t="str">
        <f t="shared" si="258"/>
        <v>Yes</v>
      </c>
    </row>
    <row r="901" spans="1:12">
      <c r="A901" s="48" t="s">
        <v>532</v>
      </c>
      <c r="B901" s="25" t="s">
        <v>49</v>
      </c>
      <c r="C901" s="32">
        <v>84.001816040999998</v>
      </c>
      <c r="D901" s="27" t="str">
        <f t="shared" si="255"/>
        <v>N/A</v>
      </c>
      <c r="E901" s="32">
        <v>86.010529332999994</v>
      </c>
      <c r="F901" s="27" t="str">
        <f t="shared" si="256"/>
        <v>N/A</v>
      </c>
      <c r="G901" s="32">
        <v>86.024754756999997</v>
      </c>
      <c r="H901" s="27" t="str">
        <f t="shared" si="257"/>
        <v>N/A</v>
      </c>
      <c r="I901" s="28">
        <v>2.391</v>
      </c>
      <c r="J901" s="28">
        <v>1.6500000000000001E-2</v>
      </c>
      <c r="K901" s="29" t="s">
        <v>1193</v>
      </c>
      <c r="L901" s="30" t="str">
        <f t="shared" si="258"/>
        <v>Yes</v>
      </c>
    </row>
    <row r="902" spans="1:12">
      <c r="A902" s="46" t="s">
        <v>1</v>
      </c>
      <c r="B902" s="25" t="s">
        <v>49</v>
      </c>
      <c r="C902" s="26">
        <v>6.5668433507000001</v>
      </c>
      <c r="D902" s="27" t="str">
        <f t="shared" si="255"/>
        <v>N/A</v>
      </c>
      <c r="E902" s="26">
        <v>6.5005726508999997</v>
      </c>
      <c r="F902" s="27" t="str">
        <f t="shared" si="256"/>
        <v>N/A</v>
      </c>
      <c r="G902" s="26">
        <v>6.3422668241000002</v>
      </c>
      <c r="H902" s="27" t="str">
        <f t="shared" si="257"/>
        <v>N/A</v>
      </c>
      <c r="I902" s="28">
        <v>-1.01</v>
      </c>
      <c r="J902" s="28">
        <v>-2.44</v>
      </c>
      <c r="K902" s="29" t="s">
        <v>1193</v>
      </c>
      <c r="L902" s="30" t="str">
        <f t="shared" si="258"/>
        <v>Yes</v>
      </c>
    </row>
    <row r="903" spans="1:12">
      <c r="A903" s="48" t="s">
        <v>524</v>
      </c>
      <c r="B903" s="25" t="s">
        <v>49</v>
      </c>
      <c r="C903" s="26">
        <v>7.1561561561999998</v>
      </c>
      <c r="D903" s="27" t="str">
        <f t="shared" si="255"/>
        <v>N/A</v>
      </c>
      <c r="E903" s="26">
        <v>7.9001468428999999</v>
      </c>
      <c r="F903" s="27" t="str">
        <f t="shared" si="256"/>
        <v>N/A</v>
      </c>
      <c r="G903" s="26">
        <v>7.4936708861000003</v>
      </c>
      <c r="H903" s="27" t="str">
        <f t="shared" si="257"/>
        <v>N/A</v>
      </c>
      <c r="I903" s="28">
        <v>10.4</v>
      </c>
      <c r="J903" s="28">
        <v>-5.15</v>
      </c>
      <c r="K903" s="29" t="s">
        <v>1193</v>
      </c>
      <c r="L903" s="30" t="str">
        <f t="shared" si="258"/>
        <v>Yes</v>
      </c>
    </row>
    <row r="904" spans="1:12">
      <c r="A904" s="48" t="s">
        <v>527</v>
      </c>
      <c r="B904" s="25" t="s">
        <v>49</v>
      </c>
      <c r="C904" s="26">
        <v>14.205073721</v>
      </c>
      <c r="D904" s="27" t="str">
        <f t="shared" si="255"/>
        <v>N/A</v>
      </c>
      <c r="E904" s="26">
        <v>13.841124236000001</v>
      </c>
      <c r="F904" s="27" t="str">
        <f t="shared" si="256"/>
        <v>N/A</v>
      </c>
      <c r="G904" s="26">
        <v>13.188805798000001</v>
      </c>
      <c r="H904" s="27" t="str">
        <f t="shared" si="257"/>
        <v>N/A</v>
      </c>
      <c r="I904" s="28">
        <v>-2.56</v>
      </c>
      <c r="J904" s="28">
        <v>-4.71</v>
      </c>
      <c r="K904" s="29" t="s">
        <v>1193</v>
      </c>
      <c r="L904" s="30" t="str">
        <f t="shared" si="258"/>
        <v>Yes</v>
      </c>
    </row>
    <row r="905" spans="1:12">
      <c r="A905" s="48" t="s">
        <v>530</v>
      </c>
      <c r="B905" s="25" t="s">
        <v>49</v>
      </c>
      <c r="C905" s="26">
        <v>4.9074897157999997</v>
      </c>
      <c r="D905" s="27" t="str">
        <f t="shared" si="255"/>
        <v>N/A</v>
      </c>
      <c r="E905" s="26">
        <v>4.7445598476999997</v>
      </c>
      <c r="F905" s="27" t="str">
        <f t="shared" si="256"/>
        <v>N/A</v>
      </c>
      <c r="G905" s="26">
        <v>4.5132433553000002</v>
      </c>
      <c r="H905" s="27" t="str">
        <f t="shared" si="257"/>
        <v>N/A</v>
      </c>
      <c r="I905" s="28">
        <v>-3.32</v>
      </c>
      <c r="J905" s="28">
        <v>-4.88</v>
      </c>
      <c r="K905" s="29" t="s">
        <v>1193</v>
      </c>
      <c r="L905" s="30" t="str">
        <f t="shared" si="258"/>
        <v>Yes</v>
      </c>
    </row>
    <row r="906" spans="1:12">
      <c r="A906" s="48" t="s">
        <v>532</v>
      </c>
      <c r="B906" s="25" t="s">
        <v>49</v>
      </c>
      <c r="C906" s="26">
        <v>3.8831827587999999</v>
      </c>
      <c r="D906" s="27" t="str">
        <f t="shared" si="255"/>
        <v>N/A</v>
      </c>
      <c r="E906" s="26">
        <v>3.8909765891000001</v>
      </c>
      <c r="F906" s="27" t="str">
        <f t="shared" si="256"/>
        <v>N/A</v>
      </c>
      <c r="G906" s="26">
        <v>3.8834490135999999</v>
      </c>
      <c r="H906" s="27" t="str">
        <f t="shared" si="257"/>
        <v>N/A</v>
      </c>
      <c r="I906" s="28">
        <v>0.20069999999999999</v>
      </c>
      <c r="J906" s="28">
        <v>-0.193</v>
      </c>
      <c r="K906" s="29" t="s">
        <v>1193</v>
      </c>
      <c r="L906" s="30" t="str">
        <f t="shared" si="258"/>
        <v>Yes</v>
      </c>
    </row>
    <row r="907" spans="1:12">
      <c r="A907" s="46" t="s">
        <v>2</v>
      </c>
      <c r="B907" s="25" t="s">
        <v>49</v>
      </c>
      <c r="C907" s="26">
        <v>133.21631099999999</v>
      </c>
      <c r="D907" s="27" t="str">
        <f t="shared" si="255"/>
        <v>N/A</v>
      </c>
      <c r="E907" s="26">
        <v>131.23570645999999</v>
      </c>
      <c r="F907" s="27" t="str">
        <f t="shared" si="256"/>
        <v>N/A</v>
      </c>
      <c r="G907" s="26">
        <v>120.68999315000001</v>
      </c>
      <c r="H907" s="27" t="str">
        <f t="shared" si="257"/>
        <v>N/A</v>
      </c>
      <c r="I907" s="28">
        <v>-1.49</v>
      </c>
      <c r="J907" s="28">
        <v>-8.0399999999999991</v>
      </c>
      <c r="K907" s="29" t="s">
        <v>1193</v>
      </c>
      <c r="L907" s="30" t="str">
        <f t="shared" si="258"/>
        <v>Yes</v>
      </c>
    </row>
    <row r="908" spans="1:12">
      <c r="A908" s="48" t="s">
        <v>524</v>
      </c>
      <c r="B908" s="25" t="s">
        <v>49</v>
      </c>
      <c r="C908" s="26">
        <v>251.63906057</v>
      </c>
      <c r="D908" s="27" t="str">
        <f t="shared" si="255"/>
        <v>N/A</v>
      </c>
      <c r="E908" s="26">
        <v>270.38511749000003</v>
      </c>
      <c r="F908" s="27" t="str">
        <f t="shared" si="256"/>
        <v>N/A</v>
      </c>
      <c r="G908" s="26">
        <v>254.33661971999999</v>
      </c>
      <c r="H908" s="27" t="str">
        <f t="shared" si="257"/>
        <v>N/A</v>
      </c>
      <c r="I908" s="28">
        <v>7.45</v>
      </c>
      <c r="J908" s="28">
        <v>-5.94</v>
      </c>
      <c r="K908" s="29" t="s">
        <v>1193</v>
      </c>
      <c r="L908" s="30" t="str">
        <f t="shared" si="258"/>
        <v>Yes</v>
      </c>
    </row>
    <row r="909" spans="1:12">
      <c r="A909" s="48" t="s">
        <v>527</v>
      </c>
      <c r="B909" s="25" t="s">
        <v>49</v>
      </c>
      <c r="C909" s="26">
        <v>172.01262993</v>
      </c>
      <c r="D909" s="27" t="str">
        <f t="shared" si="255"/>
        <v>N/A</v>
      </c>
      <c r="E909" s="26">
        <v>170.55908640000001</v>
      </c>
      <c r="F909" s="27" t="str">
        <f t="shared" si="256"/>
        <v>N/A</v>
      </c>
      <c r="G909" s="26">
        <v>160.11382114</v>
      </c>
      <c r="H909" s="27" t="str">
        <f t="shared" si="257"/>
        <v>N/A</v>
      </c>
      <c r="I909" s="28">
        <v>-0.84499999999999997</v>
      </c>
      <c r="J909" s="28">
        <v>-6.12</v>
      </c>
      <c r="K909" s="29" t="s">
        <v>1193</v>
      </c>
      <c r="L909" s="30" t="str">
        <f t="shared" si="258"/>
        <v>Yes</v>
      </c>
    </row>
    <row r="910" spans="1:12">
      <c r="A910" s="48" t="s">
        <v>530</v>
      </c>
      <c r="B910" s="25" t="s">
        <v>49</v>
      </c>
      <c r="C910" s="26">
        <v>14.398586866</v>
      </c>
      <c r="D910" s="27" t="str">
        <f t="shared" si="255"/>
        <v>N/A</v>
      </c>
      <c r="E910" s="26">
        <v>13.791975067999999</v>
      </c>
      <c r="F910" s="27" t="str">
        <f t="shared" si="256"/>
        <v>N/A</v>
      </c>
      <c r="G910" s="26">
        <v>12.457839720999999</v>
      </c>
      <c r="H910" s="27" t="str">
        <f t="shared" si="257"/>
        <v>N/A</v>
      </c>
      <c r="I910" s="28">
        <v>-4.21</v>
      </c>
      <c r="J910" s="28">
        <v>-9.67</v>
      </c>
      <c r="K910" s="29" t="s">
        <v>1193</v>
      </c>
      <c r="L910" s="30" t="str">
        <f t="shared" si="258"/>
        <v>Yes</v>
      </c>
    </row>
    <row r="911" spans="1:12">
      <c r="A911" s="48" t="s">
        <v>532</v>
      </c>
      <c r="B911" s="25" t="s">
        <v>49</v>
      </c>
      <c r="C911" s="26">
        <v>6.5717741934999996</v>
      </c>
      <c r="D911" s="27" t="str">
        <f t="shared" si="255"/>
        <v>N/A</v>
      </c>
      <c r="E911" s="26">
        <v>6.9107005388999996</v>
      </c>
      <c r="F911" s="27" t="str">
        <f t="shared" si="256"/>
        <v>N/A</v>
      </c>
      <c r="G911" s="26">
        <v>5.9336158191999999</v>
      </c>
      <c r="H911" s="27" t="str">
        <f t="shared" si="257"/>
        <v>N/A</v>
      </c>
      <c r="I911" s="28">
        <v>5.157</v>
      </c>
      <c r="J911" s="28">
        <v>-14.1</v>
      </c>
      <c r="K911" s="29" t="s">
        <v>1193</v>
      </c>
      <c r="L911" s="30" t="str">
        <f t="shared" si="258"/>
        <v>Yes</v>
      </c>
    </row>
    <row r="912" spans="1:12">
      <c r="A912" s="46" t="s">
        <v>159</v>
      </c>
      <c r="B912" s="25" t="s">
        <v>49</v>
      </c>
      <c r="C912" s="32">
        <v>4.0537306881999999</v>
      </c>
      <c r="D912" s="27" t="str">
        <f t="shared" si="255"/>
        <v>N/A</v>
      </c>
      <c r="E912" s="32">
        <v>3.8944188864</v>
      </c>
      <c r="F912" s="27" t="str">
        <f t="shared" si="256"/>
        <v>N/A</v>
      </c>
      <c r="G912" s="32">
        <v>3.7456778756000002</v>
      </c>
      <c r="H912" s="27" t="str">
        <f t="shared" si="257"/>
        <v>N/A</v>
      </c>
      <c r="I912" s="28">
        <v>-3.93</v>
      </c>
      <c r="J912" s="28">
        <v>-3.82</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-12.5</v>
      </c>
      <c r="J914" s="28">
        <v>-14.3</v>
      </c>
      <c r="K914" s="47" t="s">
        <v>49</v>
      </c>
      <c r="L914" s="30" t="str">
        <f t="shared" ref="L914:L924" si="262">IF(J914="Div by 0", "N/A", IF(K914="N/A","N/A", IF(J914&gt;VALUE(MID(K914,1,2)), "No", IF(J914&lt;-1*VALUE(MID(K914,1,2)), "No", "Yes"))))</f>
        <v>N/A</v>
      </c>
    </row>
    <row r="915" spans="1:12" ht="12.75" customHeight="1">
      <c r="A915" s="46" t="s">
        <v>741</v>
      </c>
      <c r="B915" s="25" t="s">
        <v>49</v>
      </c>
      <c r="C915" s="26">
        <v>30</v>
      </c>
      <c r="D915" s="27" t="str">
        <f t="shared" si="259"/>
        <v>N/A</v>
      </c>
      <c r="E915" s="26">
        <v>32</v>
      </c>
      <c r="F915" s="27" t="str">
        <f t="shared" si="260"/>
        <v>N/A</v>
      </c>
      <c r="G915" s="26">
        <v>28</v>
      </c>
      <c r="H915" s="27" t="str">
        <f t="shared" si="261"/>
        <v>N/A</v>
      </c>
      <c r="I915" s="28">
        <v>6.6669999999999998</v>
      </c>
      <c r="J915" s="28">
        <v>-12.5</v>
      </c>
      <c r="K915" s="47" t="s">
        <v>49</v>
      </c>
      <c r="L915" s="30" t="str">
        <f t="shared" si="262"/>
        <v>N/A</v>
      </c>
    </row>
    <row r="916" spans="1:12">
      <c r="A916" s="48" t="s">
        <v>570</v>
      </c>
      <c r="B916" s="25" t="s">
        <v>49</v>
      </c>
      <c r="C916" s="26">
        <v>11</v>
      </c>
      <c r="D916" s="27" t="str">
        <f t="shared" si="259"/>
        <v>N/A</v>
      </c>
      <c r="E916" s="26">
        <v>12</v>
      </c>
      <c r="F916" s="27" t="str">
        <f t="shared" si="260"/>
        <v>N/A</v>
      </c>
      <c r="G916" s="26">
        <v>11</v>
      </c>
      <c r="H916" s="27" t="str">
        <f t="shared" si="261"/>
        <v>N/A</v>
      </c>
      <c r="I916" s="28">
        <v>9.0909999999999993</v>
      </c>
      <c r="J916" s="28">
        <v>-25</v>
      </c>
      <c r="K916" s="47" t="s">
        <v>49</v>
      </c>
      <c r="L916" s="30" t="str">
        <f t="shared" si="262"/>
        <v>N/A</v>
      </c>
    </row>
    <row r="917" spans="1:12">
      <c r="A917" s="48" t="s">
        <v>571</v>
      </c>
      <c r="B917" s="25" t="s">
        <v>49</v>
      </c>
      <c r="C917" s="26">
        <v>99</v>
      </c>
      <c r="D917" s="27" t="str">
        <f t="shared" si="259"/>
        <v>N/A</v>
      </c>
      <c r="E917" s="26">
        <v>129</v>
      </c>
      <c r="F917" s="27" t="str">
        <f t="shared" si="260"/>
        <v>N/A</v>
      </c>
      <c r="G917" s="26">
        <v>120</v>
      </c>
      <c r="H917" s="27" t="str">
        <f t="shared" si="261"/>
        <v>N/A</v>
      </c>
      <c r="I917" s="28">
        <v>30.3</v>
      </c>
      <c r="J917" s="28">
        <v>-6.98</v>
      </c>
      <c r="K917" s="47" t="s">
        <v>49</v>
      </c>
      <c r="L917" s="30" t="str">
        <f t="shared" si="262"/>
        <v>N/A</v>
      </c>
    </row>
    <row r="918" spans="1:12">
      <c r="A918" s="48" t="s">
        <v>572</v>
      </c>
      <c r="B918" s="25" t="s">
        <v>49</v>
      </c>
      <c r="C918" s="26">
        <v>28</v>
      </c>
      <c r="D918" s="27" t="str">
        <f t="shared" si="259"/>
        <v>N/A</v>
      </c>
      <c r="E918" s="26">
        <v>31</v>
      </c>
      <c r="F918" s="27" t="str">
        <f t="shared" si="260"/>
        <v>N/A</v>
      </c>
      <c r="G918" s="26">
        <v>30</v>
      </c>
      <c r="H918" s="27" t="str">
        <f t="shared" si="261"/>
        <v>N/A</v>
      </c>
      <c r="I918" s="28">
        <v>10.71</v>
      </c>
      <c r="J918" s="28">
        <v>-3.23</v>
      </c>
      <c r="K918" s="47" t="s">
        <v>49</v>
      </c>
      <c r="L918" s="30" t="str">
        <f t="shared" si="262"/>
        <v>N/A</v>
      </c>
    </row>
    <row r="919" spans="1:12">
      <c r="A919" s="48" t="s">
        <v>573</v>
      </c>
      <c r="B919" s="25" t="s">
        <v>49</v>
      </c>
      <c r="C919" s="26">
        <v>11</v>
      </c>
      <c r="D919" s="27" t="str">
        <f t="shared" si="259"/>
        <v>N/A</v>
      </c>
      <c r="E919" s="26">
        <v>11</v>
      </c>
      <c r="F919" s="27" t="str">
        <f t="shared" si="260"/>
        <v>N/A</v>
      </c>
      <c r="G919" s="26">
        <v>15</v>
      </c>
      <c r="H919" s="27" t="str">
        <f t="shared" si="261"/>
        <v>N/A</v>
      </c>
      <c r="I919" s="28">
        <v>50</v>
      </c>
      <c r="J919" s="28">
        <v>150</v>
      </c>
      <c r="K919" s="47" t="s">
        <v>49</v>
      </c>
      <c r="L919" s="30" t="str">
        <f t="shared" si="262"/>
        <v>N/A</v>
      </c>
    </row>
    <row r="920" spans="1:12">
      <c r="A920" s="46" t="s">
        <v>742</v>
      </c>
      <c r="B920" s="25" t="s">
        <v>49</v>
      </c>
      <c r="C920" s="31">
        <v>3094741</v>
      </c>
      <c r="D920" s="27" t="str">
        <f t="shared" si="259"/>
        <v>N/A</v>
      </c>
      <c r="E920" s="31">
        <v>3825410</v>
      </c>
      <c r="F920" s="27" t="str">
        <f t="shared" si="260"/>
        <v>N/A</v>
      </c>
      <c r="G920" s="31">
        <v>2519653</v>
      </c>
      <c r="H920" s="27" t="str">
        <f t="shared" si="261"/>
        <v>N/A</v>
      </c>
      <c r="I920" s="28">
        <v>23.61</v>
      </c>
      <c r="J920" s="28">
        <v>-34.1</v>
      </c>
      <c r="K920" s="47" t="s">
        <v>49</v>
      </c>
      <c r="L920" s="30" t="str">
        <f t="shared" si="262"/>
        <v>N/A</v>
      </c>
    </row>
    <row r="921" spans="1:12">
      <c r="A921" s="48" t="s">
        <v>574</v>
      </c>
      <c r="B921" s="25" t="s">
        <v>49</v>
      </c>
      <c r="C921" s="31">
        <v>1548475</v>
      </c>
      <c r="D921" s="27" t="str">
        <f t="shared" si="259"/>
        <v>N/A</v>
      </c>
      <c r="E921" s="31">
        <v>3307161</v>
      </c>
      <c r="F921" s="27" t="str">
        <f t="shared" si="260"/>
        <v>N/A</v>
      </c>
      <c r="G921" s="31">
        <v>1492165</v>
      </c>
      <c r="H921" s="27" t="str">
        <f t="shared" si="261"/>
        <v>N/A</v>
      </c>
      <c r="I921" s="28">
        <v>113.6</v>
      </c>
      <c r="J921" s="28">
        <v>-54.9</v>
      </c>
      <c r="K921" s="47" t="s">
        <v>49</v>
      </c>
      <c r="L921" s="30" t="str">
        <f t="shared" si="262"/>
        <v>N/A</v>
      </c>
    </row>
    <row r="922" spans="1:12">
      <c r="A922" s="48" t="s">
        <v>568</v>
      </c>
      <c r="B922" s="25" t="s">
        <v>49</v>
      </c>
      <c r="C922" s="31">
        <v>218296</v>
      </c>
      <c r="D922" s="27" t="str">
        <f t="shared" si="259"/>
        <v>N/A</v>
      </c>
      <c r="E922" s="31">
        <v>254286</v>
      </c>
      <c r="F922" s="27" t="str">
        <f t="shared" si="260"/>
        <v>N/A</v>
      </c>
      <c r="G922" s="31">
        <v>254333</v>
      </c>
      <c r="H922" s="27" t="str">
        <f t="shared" si="261"/>
        <v>N/A</v>
      </c>
      <c r="I922" s="28">
        <v>16.489999999999998</v>
      </c>
      <c r="J922" s="28">
        <v>1.8499999999999999E-2</v>
      </c>
      <c r="K922" s="47" t="s">
        <v>49</v>
      </c>
      <c r="L922" s="30" t="str">
        <f t="shared" si="262"/>
        <v>N/A</v>
      </c>
    </row>
    <row r="923" spans="1:12">
      <c r="A923" s="48" t="s">
        <v>221</v>
      </c>
      <c r="B923" s="25" t="s">
        <v>49</v>
      </c>
      <c r="C923" s="31">
        <v>2954022</v>
      </c>
      <c r="D923" s="27" t="str">
        <f t="shared" si="259"/>
        <v>N/A</v>
      </c>
      <c r="E923" s="31">
        <v>3784462</v>
      </c>
      <c r="F923" s="27" t="str">
        <f t="shared" si="260"/>
        <v>N/A</v>
      </c>
      <c r="G923" s="31">
        <v>2519351</v>
      </c>
      <c r="H923" s="27" t="str">
        <f t="shared" si="261"/>
        <v>N/A</v>
      </c>
      <c r="I923" s="28">
        <v>28.11</v>
      </c>
      <c r="J923" s="28">
        <v>-33.4</v>
      </c>
      <c r="K923" s="47" t="s">
        <v>49</v>
      </c>
      <c r="L923" s="30" t="str">
        <f t="shared" si="262"/>
        <v>N/A</v>
      </c>
    </row>
    <row r="924" spans="1:12">
      <c r="A924" s="48" t="s">
        <v>628</v>
      </c>
      <c r="B924" s="25" t="s">
        <v>49</v>
      </c>
      <c r="C924" s="31">
        <v>316007</v>
      </c>
      <c r="D924" s="27" t="str">
        <f t="shared" si="259"/>
        <v>N/A</v>
      </c>
      <c r="E924" s="31">
        <v>285535</v>
      </c>
      <c r="F924" s="27" t="str">
        <f t="shared" si="260"/>
        <v>N/A</v>
      </c>
      <c r="G924" s="31">
        <v>298166</v>
      </c>
      <c r="H924" s="27" t="str">
        <f t="shared" si="261"/>
        <v>N/A</v>
      </c>
      <c r="I924" s="28">
        <v>-9.64</v>
      </c>
      <c r="J924" s="28">
        <v>4.4240000000000004</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24126565</v>
      </c>
      <c r="D926" s="27" t="str">
        <f t="shared" ref="D926:D940" si="263">IF($B926="N/A","N/A",IF(C926&gt;10,"No",IF(C926&lt;-10,"No","Yes")))</f>
        <v>N/A</v>
      </c>
      <c r="E926" s="31">
        <v>28728847</v>
      </c>
      <c r="F926" s="27" t="str">
        <f t="shared" ref="F926:F940" si="264">IF($B926="N/A","N/A",IF(E926&gt;10,"No",IF(E926&lt;-10,"No","Yes")))</f>
        <v>N/A</v>
      </c>
      <c r="G926" s="31">
        <v>31887991</v>
      </c>
      <c r="H926" s="27" t="str">
        <f t="shared" ref="H926:H940" si="265">IF($B926="N/A","N/A",IF(G926&gt;10,"No",IF(G926&lt;-10,"No","Yes")))</f>
        <v>N/A</v>
      </c>
      <c r="I926" s="28">
        <v>19.079999999999998</v>
      </c>
      <c r="J926" s="28">
        <v>11</v>
      </c>
      <c r="K926" s="29" t="s">
        <v>1193</v>
      </c>
      <c r="L926" s="30" t="str">
        <f t="shared" ref="L926:L940" si="266">IF(J926="Div by 0", "N/A", IF(K926="N/A","N/A", IF(J926&gt;VALUE(MID(K926,1,2)), "No", IF(J926&lt;-1*VALUE(MID(K926,1,2)), "No", "Yes"))))</f>
        <v>Yes</v>
      </c>
    </row>
    <row r="927" spans="1:12">
      <c r="A927" s="46" t="s">
        <v>576</v>
      </c>
      <c r="B927" s="25" t="s">
        <v>49</v>
      </c>
      <c r="C927" s="26">
        <v>94038</v>
      </c>
      <c r="D927" s="27" t="str">
        <f t="shared" si="263"/>
        <v>N/A</v>
      </c>
      <c r="E927" s="26">
        <v>99242</v>
      </c>
      <c r="F927" s="27" t="str">
        <f t="shared" si="264"/>
        <v>N/A</v>
      </c>
      <c r="G927" s="26">
        <v>104866</v>
      </c>
      <c r="H927" s="27" t="str">
        <f t="shared" si="265"/>
        <v>N/A</v>
      </c>
      <c r="I927" s="28">
        <v>5.5339999999999998</v>
      </c>
      <c r="J927" s="28">
        <v>5.6669999999999998</v>
      </c>
      <c r="K927" s="29" t="s">
        <v>1193</v>
      </c>
      <c r="L927" s="30" t="str">
        <f t="shared" si="266"/>
        <v>Yes</v>
      </c>
    </row>
    <row r="928" spans="1:12">
      <c r="A928" s="46" t="s">
        <v>577</v>
      </c>
      <c r="B928" s="25" t="s">
        <v>49</v>
      </c>
      <c r="C928" s="31">
        <v>256.56186860999998</v>
      </c>
      <c r="D928" s="27" t="str">
        <f t="shared" si="263"/>
        <v>N/A</v>
      </c>
      <c r="E928" s="31">
        <v>289.48274923999998</v>
      </c>
      <c r="F928" s="27" t="str">
        <f t="shared" si="264"/>
        <v>N/A</v>
      </c>
      <c r="G928" s="31">
        <v>304.08322048999997</v>
      </c>
      <c r="H928" s="27" t="str">
        <f t="shared" si="265"/>
        <v>N/A</v>
      </c>
      <c r="I928" s="28">
        <v>12.83</v>
      </c>
      <c r="J928" s="28">
        <v>5.0439999999999996</v>
      </c>
      <c r="K928" s="29" t="s">
        <v>1193</v>
      </c>
      <c r="L928" s="30" t="str">
        <f t="shared" si="266"/>
        <v>Yes</v>
      </c>
    </row>
    <row r="929" spans="1:12">
      <c r="A929" s="46" t="s">
        <v>578</v>
      </c>
      <c r="B929" s="25" t="s">
        <v>49</v>
      </c>
      <c r="C929" s="31">
        <v>29422197</v>
      </c>
      <c r="D929" s="27" t="str">
        <f t="shared" si="263"/>
        <v>N/A</v>
      </c>
      <c r="E929" s="31">
        <v>35278093</v>
      </c>
      <c r="F929" s="27" t="str">
        <f t="shared" si="264"/>
        <v>N/A</v>
      </c>
      <c r="G929" s="31">
        <v>43383725</v>
      </c>
      <c r="H929" s="27" t="str">
        <f t="shared" si="265"/>
        <v>N/A</v>
      </c>
      <c r="I929" s="28">
        <v>19.899999999999999</v>
      </c>
      <c r="J929" s="28">
        <v>22.98</v>
      </c>
      <c r="K929" s="29" t="s">
        <v>1193</v>
      </c>
      <c r="L929" s="30" t="str">
        <f t="shared" si="266"/>
        <v>Yes</v>
      </c>
    </row>
    <row r="930" spans="1:12">
      <c r="A930" s="46" t="s">
        <v>579</v>
      </c>
      <c r="B930" s="25" t="s">
        <v>49</v>
      </c>
      <c r="C930" s="26">
        <v>98705</v>
      </c>
      <c r="D930" s="27" t="str">
        <f t="shared" si="263"/>
        <v>N/A</v>
      </c>
      <c r="E930" s="26">
        <v>118087</v>
      </c>
      <c r="F930" s="27" t="str">
        <f t="shared" si="264"/>
        <v>N/A</v>
      </c>
      <c r="G930" s="26">
        <v>120661</v>
      </c>
      <c r="H930" s="27" t="str">
        <f t="shared" si="265"/>
        <v>N/A</v>
      </c>
      <c r="I930" s="28">
        <v>19.64</v>
      </c>
      <c r="J930" s="28">
        <v>2.1800000000000002</v>
      </c>
      <c r="K930" s="29" t="s">
        <v>1193</v>
      </c>
      <c r="L930" s="30" t="str">
        <f t="shared" si="266"/>
        <v>Yes</v>
      </c>
    </row>
    <row r="931" spans="1:12">
      <c r="A931" s="46" t="s">
        <v>580</v>
      </c>
      <c r="B931" s="25" t="s">
        <v>49</v>
      </c>
      <c r="C931" s="31">
        <v>298.08213362999999</v>
      </c>
      <c r="D931" s="27" t="str">
        <f t="shared" si="263"/>
        <v>N/A</v>
      </c>
      <c r="E931" s="31">
        <v>298.74662748999998</v>
      </c>
      <c r="F931" s="27" t="str">
        <f t="shared" si="264"/>
        <v>N/A</v>
      </c>
      <c r="G931" s="31">
        <v>359.55051757000001</v>
      </c>
      <c r="H931" s="27" t="str">
        <f t="shared" si="265"/>
        <v>N/A</v>
      </c>
      <c r="I931" s="28">
        <v>0.22289999999999999</v>
      </c>
      <c r="J931" s="28">
        <v>20.350000000000001</v>
      </c>
      <c r="K931" s="29" t="s">
        <v>1193</v>
      </c>
      <c r="L931" s="30" t="str">
        <f t="shared" si="266"/>
        <v>Yes</v>
      </c>
    </row>
    <row r="932" spans="1:12">
      <c r="A932" s="46" t="s">
        <v>590</v>
      </c>
      <c r="B932" s="25" t="s">
        <v>49</v>
      </c>
      <c r="C932" s="31">
        <v>18899093</v>
      </c>
      <c r="D932" s="27" t="str">
        <f t="shared" si="263"/>
        <v>N/A</v>
      </c>
      <c r="E932" s="31">
        <v>22799618</v>
      </c>
      <c r="F932" s="27" t="str">
        <f t="shared" si="264"/>
        <v>N/A</v>
      </c>
      <c r="G932" s="31">
        <v>28821320</v>
      </c>
      <c r="H932" s="27" t="str">
        <f t="shared" si="265"/>
        <v>N/A</v>
      </c>
      <c r="I932" s="28">
        <v>20.64</v>
      </c>
      <c r="J932" s="28">
        <v>26.41</v>
      </c>
      <c r="K932" s="29" t="s">
        <v>1193</v>
      </c>
      <c r="L932" s="30" t="str">
        <f t="shared" si="266"/>
        <v>Yes</v>
      </c>
    </row>
    <row r="933" spans="1:12">
      <c r="A933" s="46" t="s">
        <v>592</v>
      </c>
      <c r="B933" s="25" t="s">
        <v>49</v>
      </c>
      <c r="C933" s="26">
        <v>67158</v>
      </c>
      <c r="D933" s="27" t="str">
        <f t="shared" si="263"/>
        <v>N/A</v>
      </c>
      <c r="E933" s="26">
        <v>74516</v>
      </c>
      <c r="F933" s="27" t="str">
        <f t="shared" si="264"/>
        <v>N/A</v>
      </c>
      <c r="G933" s="26">
        <v>90628</v>
      </c>
      <c r="H933" s="27" t="str">
        <f t="shared" si="265"/>
        <v>N/A</v>
      </c>
      <c r="I933" s="28">
        <v>10.96</v>
      </c>
      <c r="J933" s="28">
        <v>21.62</v>
      </c>
      <c r="K933" s="29" t="s">
        <v>1193</v>
      </c>
      <c r="L933" s="30" t="str">
        <f t="shared" si="266"/>
        <v>Yes</v>
      </c>
    </row>
    <row r="934" spans="1:12">
      <c r="A934" s="46" t="s">
        <v>591</v>
      </c>
      <c r="B934" s="25" t="s">
        <v>49</v>
      </c>
      <c r="C934" s="31">
        <v>281.41238571999997</v>
      </c>
      <c r="D934" s="27" t="str">
        <f t="shared" si="263"/>
        <v>N/A</v>
      </c>
      <c r="E934" s="31">
        <v>305.96942938000001</v>
      </c>
      <c r="F934" s="27" t="str">
        <f t="shared" si="264"/>
        <v>N/A</v>
      </c>
      <c r="G934" s="31">
        <v>318.01783112999999</v>
      </c>
      <c r="H934" s="27" t="str">
        <f t="shared" si="265"/>
        <v>N/A</v>
      </c>
      <c r="I934" s="28">
        <v>8.7260000000000009</v>
      </c>
      <c r="J934" s="28">
        <v>3.9380000000000002</v>
      </c>
      <c r="K934" s="29" t="s">
        <v>1193</v>
      </c>
      <c r="L934" s="30" t="str">
        <f t="shared" si="266"/>
        <v>Yes</v>
      </c>
    </row>
    <row r="935" spans="1:12">
      <c r="A935" s="46" t="s">
        <v>581</v>
      </c>
      <c r="B935" s="25" t="s">
        <v>49</v>
      </c>
      <c r="C935" s="31">
        <v>38281</v>
      </c>
      <c r="D935" s="27" t="str">
        <f t="shared" si="263"/>
        <v>N/A</v>
      </c>
      <c r="E935" s="31">
        <v>98471</v>
      </c>
      <c r="F935" s="27" t="str">
        <f t="shared" si="264"/>
        <v>N/A</v>
      </c>
      <c r="G935" s="31">
        <v>163451</v>
      </c>
      <c r="H935" s="27" t="str">
        <f t="shared" si="265"/>
        <v>N/A</v>
      </c>
      <c r="I935" s="28">
        <v>157.19999999999999</v>
      </c>
      <c r="J935" s="28">
        <v>65.989999999999995</v>
      </c>
      <c r="K935" s="29" t="s">
        <v>1193</v>
      </c>
      <c r="L935" s="30" t="str">
        <f t="shared" si="266"/>
        <v>No</v>
      </c>
    </row>
    <row r="936" spans="1:12">
      <c r="A936" s="46" t="s">
        <v>582</v>
      </c>
      <c r="B936" s="25" t="s">
        <v>49</v>
      </c>
      <c r="C936" s="26">
        <v>121</v>
      </c>
      <c r="D936" s="27" t="str">
        <f t="shared" si="263"/>
        <v>N/A</v>
      </c>
      <c r="E936" s="26">
        <v>215</v>
      </c>
      <c r="F936" s="27" t="str">
        <f t="shared" si="264"/>
        <v>N/A</v>
      </c>
      <c r="G936" s="26">
        <v>150</v>
      </c>
      <c r="H936" s="27" t="str">
        <f t="shared" si="265"/>
        <v>N/A</v>
      </c>
      <c r="I936" s="28">
        <v>77.69</v>
      </c>
      <c r="J936" s="28">
        <v>-30.2</v>
      </c>
      <c r="K936" s="29" t="s">
        <v>1193</v>
      </c>
      <c r="L936" s="30" t="str">
        <f t="shared" si="266"/>
        <v>No</v>
      </c>
    </row>
    <row r="937" spans="1:12">
      <c r="A937" s="46" t="s">
        <v>583</v>
      </c>
      <c r="B937" s="25" t="s">
        <v>49</v>
      </c>
      <c r="C937" s="31">
        <v>316.37190083000002</v>
      </c>
      <c r="D937" s="27" t="str">
        <f t="shared" si="263"/>
        <v>N/A</v>
      </c>
      <c r="E937" s="31">
        <v>458.00465115999998</v>
      </c>
      <c r="F937" s="27" t="str">
        <f t="shared" si="264"/>
        <v>N/A</v>
      </c>
      <c r="G937" s="31">
        <v>1089.6733333</v>
      </c>
      <c r="H937" s="27" t="str">
        <f t="shared" si="265"/>
        <v>N/A</v>
      </c>
      <c r="I937" s="28">
        <v>44.77</v>
      </c>
      <c r="J937" s="28">
        <v>137.9</v>
      </c>
      <c r="K937" s="29" t="s">
        <v>1193</v>
      </c>
      <c r="L937" s="30" t="str">
        <f t="shared" si="266"/>
        <v>No</v>
      </c>
    </row>
    <row r="938" spans="1:12" ht="12.75" customHeight="1">
      <c r="A938" s="46" t="s">
        <v>849</v>
      </c>
      <c r="B938" s="25" t="s">
        <v>49</v>
      </c>
      <c r="C938" s="31">
        <v>184389037</v>
      </c>
      <c r="D938" s="27" t="str">
        <f t="shared" si="263"/>
        <v>N/A</v>
      </c>
      <c r="E938" s="31">
        <v>184779750</v>
      </c>
      <c r="F938" s="27" t="str">
        <f t="shared" si="264"/>
        <v>N/A</v>
      </c>
      <c r="G938" s="31">
        <v>247837310</v>
      </c>
      <c r="H938" s="27" t="str">
        <f t="shared" si="265"/>
        <v>N/A</v>
      </c>
      <c r="I938" s="28">
        <v>0.21190000000000001</v>
      </c>
      <c r="J938" s="28">
        <v>34.130000000000003</v>
      </c>
      <c r="K938" s="29" t="s">
        <v>1193</v>
      </c>
      <c r="L938" s="30" t="str">
        <f t="shared" si="266"/>
        <v>No</v>
      </c>
    </row>
    <row r="939" spans="1:12">
      <c r="A939" s="46" t="s">
        <v>584</v>
      </c>
      <c r="B939" s="25" t="s">
        <v>49</v>
      </c>
      <c r="C939" s="26">
        <v>11852</v>
      </c>
      <c r="D939" s="27" t="str">
        <f t="shared" si="263"/>
        <v>N/A</v>
      </c>
      <c r="E939" s="26">
        <v>14315</v>
      </c>
      <c r="F939" s="27" t="str">
        <f t="shared" si="264"/>
        <v>N/A</v>
      </c>
      <c r="G939" s="26">
        <v>17659</v>
      </c>
      <c r="H939" s="27" t="str">
        <f t="shared" si="265"/>
        <v>N/A</v>
      </c>
      <c r="I939" s="28">
        <v>20.78</v>
      </c>
      <c r="J939" s="28">
        <v>23.36</v>
      </c>
      <c r="K939" s="29" t="s">
        <v>1193</v>
      </c>
      <c r="L939" s="30" t="str">
        <f t="shared" si="266"/>
        <v>Yes</v>
      </c>
    </row>
    <row r="940" spans="1:12">
      <c r="A940" s="46" t="s">
        <v>585</v>
      </c>
      <c r="B940" s="25" t="s">
        <v>49</v>
      </c>
      <c r="C940" s="31">
        <v>15557.630526000001</v>
      </c>
      <c r="D940" s="27" t="str">
        <f t="shared" si="263"/>
        <v>N/A</v>
      </c>
      <c r="E940" s="31">
        <v>12908.120852</v>
      </c>
      <c r="F940" s="27" t="str">
        <f t="shared" si="264"/>
        <v>N/A</v>
      </c>
      <c r="G940" s="31">
        <v>14034.617475999999</v>
      </c>
      <c r="H940" s="27" t="str">
        <f t="shared" si="265"/>
        <v>N/A</v>
      </c>
      <c r="I940" s="28">
        <v>-17</v>
      </c>
      <c r="J940" s="28">
        <v>8.7270000000000003</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258979245</v>
      </c>
      <c r="D942" s="27" t="str">
        <f t="shared" ref="D942:D965" si="267">IF($B942="N/A","N/A",IF(C942&gt;10,"No",IF(C942&lt;-10,"No","Yes")))</f>
        <v>N/A</v>
      </c>
      <c r="E942" s="53">
        <v>279358886</v>
      </c>
      <c r="F942" s="27" t="str">
        <f t="shared" ref="F942:F965" si="268">IF($B942="N/A","N/A",IF(E942&gt;10,"No",IF(E942&lt;-10,"No","Yes")))</f>
        <v>N/A</v>
      </c>
      <c r="G942" s="53">
        <v>353713519</v>
      </c>
      <c r="H942" s="27" t="str">
        <f t="shared" ref="H942:H965" si="269">IF($B942="N/A","N/A",IF(G942&gt;10,"No",IF(G942&lt;-10,"No","Yes")))</f>
        <v>N/A</v>
      </c>
      <c r="I942" s="28">
        <v>7.8689999999999998</v>
      </c>
      <c r="J942" s="28">
        <v>26.62</v>
      </c>
      <c r="K942" s="29" t="s">
        <v>1193</v>
      </c>
      <c r="L942" s="30" t="str">
        <f t="shared" ref="L942:L965" si="270">IF(J942="Div by 0", "N/A", IF(K942="N/A","N/A", IF(J942&gt;VALUE(MID(K942,1,2)), "No", IF(J942&lt;-1*VALUE(MID(K942,1,2)), "No", "Yes"))))</f>
        <v>Yes</v>
      </c>
    </row>
    <row r="943" spans="1:12" ht="12.75" customHeight="1">
      <c r="A943" s="49" t="s">
        <v>423</v>
      </c>
      <c r="B943" s="25" t="s">
        <v>49</v>
      </c>
      <c r="C943" s="37">
        <v>24320</v>
      </c>
      <c r="D943" s="27" t="str">
        <f t="shared" si="267"/>
        <v>N/A</v>
      </c>
      <c r="E943" s="37">
        <v>27447</v>
      </c>
      <c r="F943" s="27" t="str">
        <f t="shared" si="268"/>
        <v>N/A</v>
      </c>
      <c r="G943" s="37">
        <v>31164</v>
      </c>
      <c r="H943" s="27" t="str">
        <f t="shared" si="269"/>
        <v>N/A</v>
      </c>
      <c r="I943" s="28">
        <v>12.86</v>
      </c>
      <c r="J943" s="28">
        <v>13.54</v>
      </c>
      <c r="K943" s="29" t="s">
        <v>1193</v>
      </c>
      <c r="L943" s="30" t="str">
        <f t="shared" si="270"/>
        <v>Yes</v>
      </c>
    </row>
    <row r="944" spans="1:12" ht="12.75" customHeight="1">
      <c r="A944" s="49" t="s">
        <v>744</v>
      </c>
      <c r="B944" s="25" t="s">
        <v>49</v>
      </c>
      <c r="C944" s="53">
        <v>10648.817639999999</v>
      </c>
      <c r="D944" s="27" t="str">
        <f t="shared" si="267"/>
        <v>N/A</v>
      </c>
      <c r="E944" s="53">
        <v>10178.12096</v>
      </c>
      <c r="F944" s="27" t="str">
        <f t="shared" si="268"/>
        <v>N/A</v>
      </c>
      <c r="G944" s="53">
        <v>11350.067994999999</v>
      </c>
      <c r="H944" s="27" t="str">
        <f t="shared" si="269"/>
        <v>N/A</v>
      </c>
      <c r="I944" s="28">
        <v>-4.42</v>
      </c>
      <c r="J944" s="28">
        <v>11.51</v>
      </c>
      <c r="K944" s="29" t="s">
        <v>1193</v>
      </c>
      <c r="L944" s="30" t="str">
        <f t="shared" si="270"/>
        <v>Yes</v>
      </c>
    </row>
    <row r="945" spans="1:12">
      <c r="A945" s="48" t="s">
        <v>524</v>
      </c>
      <c r="B945" s="25" t="s">
        <v>49</v>
      </c>
      <c r="C945" s="53">
        <v>14652.841424</v>
      </c>
      <c r="D945" s="27" t="str">
        <f t="shared" si="267"/>
        <v>N/A</v>
      </c>
      <c r="E945" s="53">
        <v>15453.372702999999</v>
      </c>
      <c r="F945" s="27" t="str">
        <f t="shared" si="268"/>
        <v>N/A</v>
      </c>
      <c r="G945" s="53">
        <v>16535.183099000002</v>
      </c>
      <c r="H945" s="27" t="str">
        <f t="shared" si="269"/>
        <v>N/A</v>
      </c>
      <c r="I945" s="28">
        <v>5.4630000000000001</v>
      </c>
      <c r="J945" s="28">
        <v>7</v>
      </c>
      <c r="K945" s="29" t="s">
        <v>1193</v>
      </c>
      <c r="L945" s="30" t="str">
        <f t="shared" si="270"/>
        <v>Yes</v>
      </c>
    </row>
    <row r="946" spans="1:12">
      <c r="A946" s="48" t="s">
        <v>527</v>
      </c>
      <c r="B946" s="25" t="s">
        <v>49</v>
      </c>
      <c r="C946" s="53">
        <v>16056.702203000001</v>
      </c>
      <c r="D946" s="27" t="str">
        <f t="shared" si="267"/>
        <v>N/A</v>
      </c>
      <c r="E946" s="53">
        <v>14972.732544</v>
      </c>
      <c r="F946" s="27" t="str">
        <f t="shared" si="268"/>
        <v>N/A</v>
      </c>
      <c r="G946" s="53">
        <v>16641.235293999998</v>
      </c>
      <c r="H946" s="27" t="str">
        <f t="shared" si="269"/>
        <v>N/A</v>
      </c>
      <c r="I946" s="28">
        <v>-6.75</v>
      </c>
      <c r="J946" s="28">
        <v>11.14</v>
      </c>
      <c r="K946" s="29" t="s">
        <v>1193</v>
      </c>
      <c r="L946" s="30" t="str">
        <f t="shared" si="270"/>
        <v>Yes</v>
      </c>
    </row>
    <row r="947" spans="1:12">
      <c r="A947" s="48" t="s">
        <v>530</v>
      </c>
      <c r="B947" s="25" t="s">
        <v>49</v>
      </c>
      <c r="C947" s="53">
        <v>2516.5366479999998</v>
      </c>
      <c r="D947" s="27" t="str">
        <f t="shared" si="267"/>
        <v>N/A</v>
      </c>
      <c r="E947" s="53">
        <v>2331.1707735</v>
      </c>
      <c r="F947" s="27" t="str">
        <f t="shared" si="268"/>
        <v>N/A</v>
      </c>
      <c r="G947" s="53">
        <v>3013.5232805999999</v>
      </c>
      <c r="H947" s="27" t="str">
        <f t="shared" si="269"/>
        <v>N/A</v>
      </c>
      <c r="I947" s="28">
        <v>-7.37</v>
      </c>
      <c r="J947" s="28">
        <v>29.27</v>
      </c>
      <c r="K947" s="29" t="s">
        <v>1193</v>
      </c>
      <c r="L947" s="30" t="str">
        <f t="shared" si="270"/>
        <v>Yes</v>
      </c>
    </row>
    <row r="948" spans="1:12">
      <c r="A948" s="48" t="s">
        <v>532</v>
      </c>
      <c r="B948" s="25" t="s">
        <v>49</v>
      </c>
      <c r="C948" s="53">
        <v>1087.6643495999999</v>
      </c>
      <c r="D948" s="27" t="str">
        <f t="shared" si="267"/>
        <v>N/A</v>
      </c>
      <c r="E948" s="53">
        <v>1445.2639842999999</v>
      </c>
      <c r="F948" s="27" t="str">
        <f t="shared" si="268"/>
        <v>N/A</v>
      </c>
      <c r="G948" s="53">
        <v>1567.6316239</v>
      </c>
      <c r="H948" s="27" t="str">
        <f t="shared" si="269"/>
        <v>N/A</v>
      </c>
      <c r="I948" s="28">
        <v>32.880000000000003</v>
      </c>
      <c r="J948" s="28">
        <v>8.4670000000000005</v>
      </c>
      <c r="K948" s="29" t="s">
        <v>1193</v>
      </c>
      <c r="L948" s="30" t="str">
        <f t="shared" si="270"/>
        <v>Yes</v>
      </c>
    </row>
    <row r="949" spans="1:12" ht="12.75" customHeight="1">
      <c r="A949" s="46" t="s">
        <v>424</v>
      </c>
      <c r="B949" s="25" t="s">
        <v>49</v>
      </c>
      <c r="C949" s="27">
        <v>2.5412880945</v>
      </c>
      <c r="D949" s="27" t="str">
        <f t="shared" si="267"/>
        <v>N/A</v>
      </c>
      <c r="E949" s="27">
        <v>2.8084633519</v>
      </c>
      <c r="F949" s="27" t="str">
        <f t="shared" si="268"/>
        <v>N/A</v>
      </c>
      <c r="G949" s="27">
        <v>3.0525707457000002</v>
      </c>
      <c r="H949" s="27" t="str">
        <f t="shared" si="269"/>
        <v>N/A</v>
      </c>
      <c r="I949" s="28">
        <v>10.51</v>
      </c>
      <c r="J949" s="28">
        <v>8.6920000000000002</v>
      </c>
      <c r="K949" s="29" t="s">
        <v>1193</v>
      </c>
      <c r="L949" s="30" t="str">
        <f t="shared" si="270"/>
        <v>Yes</v>
      </c>
    </row>
    <row r="950" spans="1:12">
      <c r="A950" s="48" t="s">
        <v>524</v>
      </c>
      <c r="B950" s="25" t="s">
        <v>49</v>
      </c>
      <c r="C950" s="27">
        <v>9.6441947565999993</v>
      </c>
      <c r="D950" s="27" t="str">
        <f t="shared" si="267"/>
        <v>N/A</v>
      </c>
      <c r="E950" s="27">
        <v>11.069145845</v>
      </c>
      <c r="F950" s="27" t="str">
        <f t="shared" si="268"/>
        <v>N/A</v>
      </c>
      <c r="G950" s="27">
        <v>14.337641357000001</v>
      </c>
      <c r="H950" s="27" t="str">
        <f t="shared" si="269"/>
        <v>N/A</v>
      </c>
      <c r="I950" s="28">
        <v>14.78</v>
      </c>
      <c r="J950" s="28">
        <v>29.53</v>
      </c>
      <c r="K950" s="29" t="s">
        <v>1193</v>
      </c>
      <c r="L950" s="30" t="str">
        <f t="shared" si="270"/>
        <v>Yes</v>
      </c>
    </row>
    <row r="951" spans="1:12">
      <c r="A951" s="48" t="s">
        <v>527</v>
      </c>
      <c r="B951" s="25" t="s">
        <v>49</v>
      </c>
      <c r="C951" s="27">
        <v>11.175537062</v>
      </c>
      <c r="D951" s="27" t="str">
        <f t="shared" si="267"/>
        <v>N/A</v>
      </c>
      <c r="E951" s="27">
        <v>12.801697395</v>
      </c>
      <c r="F951" s="27" t="str">
        <f t="shared" si="268"/>
        <v>N/A</v>
      </c>
      <c r="G951" s="27">
        <v>13.476907666000001</v>
      </c>
      <c r="H951" s="27" t="str">
        <f t="shared" si="269"/>
        <v>N/A</v>
      </c>
      <c r="I951" s="28">
        <v>14.55</v>
      </c>
      <c r="J951" s="28">
        <v>5.274</v>
      </c>
      <c r="K951" s="29" t="s">
        <v>1193</v>
      </c>
      <c r="L951" s="30" t="str">
        <f t="shared" si="270"/>
        <v>Yes</v>
      </c>
    </row>
    <row r="952" spans="1:12">
      <c r="A952" s="48" t="s">
        <v>530</v>
      </c>
      <c r="B952" s="25" t="s">
        <v>49</v>
      </c>
      <c r="C952" s="27">
        <v>1.2532728735000001</v>
      </c>
      <c r="D952" s="27" t="str">
        <f t="shared" si="267"/>
        <v>N/A</v>
      </c>
      <c r="E952" s="27">
        <v>1.3329106404</v>
      </c>
      <c r="F952" s="27" t="str">
        <f t="shared" si="268"/>
        <v>N/A</v>
      </c>
      <c r="G952" s="27">
        <v>1.4864215945000001</v>
      </c>
      <c r="H952" s="27" t="str">
        <f t="shared" si="269"/>
        <v>N/A</v>
      </c>
      <c r="I952" s="28">
        <v>6.3540000000000001</v>
      </c>
      <c r="J952" s="28">
        <v>11.52</v>
      </c>
      <c r="K952" s="29" t="s">
        <v>1193</v>
      </c>
      <c r="L952" s="30" t="str">
        <f t="shared" si="270"/>
        <v>Yes</v>
      </c>
    </row>
    <row r="953" spans="1:12">
      <c r="A953" s="48" t="s">
        <v>532</v>
      </c>
      <c r="B953" s="25" t="s">
        <v>49</v>
      </c>
      <c r="C953" s="27">
        <v>0.71435665339999999</v>
      </c>
      <c r="D953" s="27" t="str">
        <f t="shared" si="267"/>
        <v>N/A</v>
      </c>
      <c r="E953" s="27">
        <v>0.71244293120000002</v>
      </c>
      <c r="F953" s="27" t="str">
        <f t="shared" si="268"/>
        <v>N/A</v>
      </c>
      <c r="G953" s="27">
        <v>0.77029429189999998</v>
      </c>
      <c r="H953" s="27" t="str">
        <f t="shared" si="269"/>
        <v>N/A</v>
      </c>
      <c r="I953" s="28">
        <v>-0.26800000000000002</v>
      </c>
      <c r="J953" s="28">
        <v>8.1199999999999992</v>
      </c>
      <c r="K953" s="29" t="s">
        <v>1193</v>
      </c>
      <c r="L953" s="30" t="str">
        <f t="shared" si="270"/>
        <v>Yes</v>
      </c>
    </row>
    <row r="954" spans="1:12" ht="12.75" customHeight="1">
      <c r="A954" s="49" t="s">
        <v>745</v>
      </c>
      <c r="B954" s="25" t="s">
        <v>49</v>
      </c>
      <c r="C954" s="53">
        <v>184389037</v>
      </c>
      <c r="D954" s="27" t="str">
        <f t="shared" si="267"/>
        <v>N/A</v>
      </c>
      <c r="E954" s="53">
        <v>184779750</v>
      </c>
      <c r="F954" s="27" t="str">
        <f t="shared" si="268"/>
        <v>N/A</v>
      </c>
      <c r="G954" s="53">
        <v>247837310</v>
      </c>
      <c r="H954" s="27" t="str">
        <f t="shared" si="269"/>
        <v>N/A</v>
      </c>
      <c r="I954" s="28">
        <v>0.21190000000000001</v>
      </c>
      <c r="J954" s="28">
        <v>34.130000000000003</v>
      </c>
      <c r="K954" s="29" t="s">
        <v>1193</v>
      </c>
      <c r="L954" s="30" t="str">
        <f t="shared" si="270"/>
        <v>No</v>
      </c>
    </row>
    <row r="955" spans="1:12" ht="12.75" customHeight="1">
      <c r="A955" s="49" t="s">
        <v>851</v>
      </c>
      <c r="B955" s="25" t="s">
        <v>49</v>
      </c>
      <c r="C955" s="37">
        <v>11852</v>
      </c>
      <c r="D955" s="27" t="str">
        <f t="shared" si="267"/>
        <v>N/A</v>
      </c>
      <c r="E955" s="37">
        <v>14315</v>
      </c>
      <c r="F955" s="27" t="str">
        <f t="shared" si="268"/>
        <v>N/A</v>
      </c>
      <c r="G955" s="37">
        <v>17659</v>
      </c>
      <c r="H955" s="27" t="str">
        <f t="shared" si="269"/>
        <v>N/A</v>
      </c>
      <c r="I955" s="28">
        <v>20.78</v>
      </c>
      <c r="J955" s="28">
        <v>23.36</v>
      </c>
      <c r="K955" s="29" t="s">
        <v>1193</v>
      </c>
      <c r="L955" s="30" t="str">
        <f t="shared" si="270"/>
        <v>Yes</v>
      </c>
    </row>
    <row r="956" spans="1:12" ht="25.5">
      <c r="A956" s="49" t="s">
        <v>746</v>
      </c>
      <c r="B956" s="25" t="s">
        <v>49</v>
      </c>
      <c r="C956" s="53">
        <v>15557.630526000001</v>
      </c>
      <c r="D956" s="27" t="str">
        <f t="shared" si="267"/>
        <v>N/A</v>
      </c>
      <c r="E956" s="53">
        <v>12908.120852</v>
      </c>
      <c r="F956" s="27" t="str">
        <f t="shared" si="268"/>
        <v>N/A</v>
      </c>
      <c r="G956" s="53">
        <v>14034.617475999999</v>
      </c>
      <c r="H956" s="27" t="str">
        <f t="shared" si="269"/>
        <v>N/A</v>
      </c>
      <c r="I956" s="28">
        <v>-17</v>
      </c>
      <c r="J956" s="28">
        <v>8.7270000000000003</v>
      </c>
      <c r="K956" s="29" t="s">
        <v>1193</v>
      </c>
      <c r="L956" s="30" t="str">
        <f t="shared" si="270"/>
        <v>Yes</v>
      </c>
    </row>
    <row r="957" spans="1:12">
      <c r="A957" s="48" t="s">
        <v>524</v>
      </c>
      <c r="B957" s="25" t="s">
        <v>49</v>
      </c>
      <c r="C957" s="53">
        <v>15449.977273</v>
      </c>
      <c r="D957" s="27" t="str">
        <f t="shared" si="267"/>
        <v>N/A</v>
      </c>
      <c r="E957" s="53">
        <v>12494.214286</v>
      </c>
      <c r="F957" s="27" t="str">
        <f t="shared" si="268"/>
        <v>N/A</v>
      </c>
      <c r="G957" s="53">
        <v>15275.653464999999</v>
      </c>
      <c r="H957" s="27" t="str">
        <f t="shared" si="269"/>
        <v>N/A</v>
      </c>
      <c r="I957" s="28">
        <v>-19.100000000000001</v>
      </c>
      <c r="J957" s="28">
        <v>22.26</v>
      </c>
      <c r="K957" s="29" t="s">
        <v>1193</v>
      </c>
      <c r="L957" s="30" t="str">
        <f t="shared" si="270"/>
        <v>Yes</v>
      </c>
    </row>
    <row r="958" spans="1:12">
      <c r="A958" s="48" t="s">
        <v>527</v>
      </c>
      <c r="B958" s="25" t="s">
        <v>49</v>
      </c>
      <c r="C958" s="53">
        <v>23551.818067</v>
      </c>
      <c r="D958" s="27" t="str">
        <f t="shared" si="267"/>
        <v>N/A</v>
      </c>
      <c r="E958" s="53">
        <v>19183.646144999999</v>
      </c>
      <c r="F958" s="27" t="str">
        <f t="shared" si="268"/>
        <v>N/A</v>
      </c>
      <c r="G958" s="53">
        <v>21830.072575999999</v>
      </c>
      <c r="H958" s="27" t="str">
        <f t="shared" si="269"/>
        <v>N/A</v>
      </c>
      <c r="I958" s="28">
        <v>-18.5</v>
      </c>
      <c r="J958" s="28">
        <v>13.8</v>
      </c>
      <c r="K958" s="29" t="s">
        <v>1193</v>
      </c>
      <c r="L958" s="30" t="str">
        <f t="shared" si="270"/>
        <v>Yes</v>
      </c>
    </row>
    <row r="959" spans="1:12">
      <c r="A959" s="48" t="s">
        <v>530</v>
      </c>
      <c r="B959" s="25" t="s">
        <v>49</v>
      </c>
      <c r="C959" s="53">
        <v>3411.2265283000002</v>
      </c>
      <c r="D959" s="27" t="str">
        <f t="shared" si="267"/>
        <v>N/A</v>
      </c>
      <c r="E959" s="53">
        <v>2896.1134363000001</v>
      </c>
      <c r="F959" s="27" t="str">
        <f t="shared" si="268"/>
        <v>N/A</v>
      </c>
      <c r="G959" s="53">
        <v>3608.3055952</v>
      </c>
      <c r="H959" s="27" t="str">
        <f t="shared" si="269"/>
        <v>N/A</v>
      </c>
      <c r="I959" s="28">
        <v>-15.1</v>
      </c>
      <c r="J959" s="28">
        <v>24.59</v>
      </c>
      <c r="K959" s="29" t="s">
        <v>1193</v>
      </c>
      <c r="L959" s="30" t="str">
        <f t="shared" si="270"/>
        <v>Yes</v>
      </c>
    </row>
    <row r="960" spans="1:12">
      <c r="A960" s="48" t="s">
        <v>532</v>
      </c>
      <c r="B960" s="25" t="s">
        <v>49</v>
      </c>
      <c r="C960" s="53">
        <v>1136.2033332999999</v>
      </c>
      <c r="D960" s="27" t="str">
        <f t="shared" si="267"/>
        <v>N/A</v>
      </c>
      <c r="E960" s="53">
        <v>1385.7601245999999</v>
      </c>
      <c r="F960" s="27" t="str">
        <f t="shared" si="268"/>
        <v>N/A</v>
      </c>
      <c r="G960" s="53">
        <v>1795.2103004000001</v>
      </c>
      <c r="H960" s="27" t="str">
        <f t="shared" si="269"/>
        <v>N/A</v>
      </c>
      <c r="I960" s="28">
        <v>21.96</v>
      </c>
      <c r="J960" s="28">
        <v>29.55</v>
      </c>
      <c r="K960" s="29" t="s">
        <v>1193</v>
      </c>
      <c r="L960" s="30" t="str">
        <f t="shared" si="270"/>
        <v>Yes</v>
      </c>
    </row>
    <row r="961" spans="1:12" ht="25.5">
      <c r="A961" s="46" t="s">
        <v>425</v>
      </c>
      <c r="B961" s="25" t="s">
        <v>49</v>
      </c>
      <c r="C961" s="27">
        <v>1.2384599710999999</v>
      </c>
      <c r="D961" s="27" t="str">
        <f t="shared" si="267"/>
        <v>N/A</v>
      </c>
      <c r="E961" s="27">
        <v>1.464755816</v>
      </c>
      <c r="F961" s="27" t="str">
        <f t="shared" si="268"/>
        <v>N/A</v>
      </c>
      <c r="G961" s="27">
        <v>1.7297313181</v>
      </c>
      <c r="H961" s="27" t="str">
        <f t="shared" si="269"/>
        <v>N/A</v>
      </c>
      <c r="I961" s="28">
        <v>18.27</v>
      </c>
      <c r="J961" s="28">
        <v>18.09</v>
      </c>
      <c r="K961" s="29" t="s">
        <v>1193</v>
      </c>
      <c r="L961" s="30" t="str">
        <f t="shared" si="270"/>
        <v>Yes</v>
      </c>
    </row>
    <row r="962" spans="1:12">
      <c r="A962" s="48" t="s">
        <v>524</v>
      </c>
      <c r="B962" s="25" t="s">
        <v>49</v>
      </c>
      <c r="C962" s="27">
        <v>2.7465667914999998</v>
      </c>
      <c r="D962" s="27" t="str">
        <f t="shared" si="267"/>
        <v>N/A</v>
      </c>
      <c r="E962" s="27">
        <v>3.6606624056000001</v>
      </c>
      <c r="F962" s="27" t="str">
        <f t="shared" si="268"/>
        <v>N/A</v>
      </c>
      <c r="G962" s="27">
        <v>4.0791599353999999</v>
      </c>
      <c r="H962" s="27" t="str">
        <f t="shared" si="269"/>
        <v>N/A</v>
      </c>
      <c r="I962" s="28">
        <v>33.28</v>
      </c>
      <c r="J962" s="28">
        <v>11.43</v>
      </c>
      <c r="K962" s="29" t="s">
        <v>1193</v>
      </c>
      <c r="L962" s="30" t="str">
        <f t="shared" si="270"/>
        <v>Yes</v>
      </c>
    </row>
    <row r="963" spans="1:12">
      <c r="A963" s="48" t="s">
        <v>527</v>
      </c>
      <c r="B963" s="25" t="s">
        <v>49</v>
      </c>
      <c r="C963" s="27">
        <v>5.5188697503000004</v>
      </c>
      <c r="D963" s="27" t="str">
        <f t="shared" si="267"/>
        <v>N/A</v>
      </c>
      <c r="E963" s="27">
        <v>6.7060887148999999</v>
      </c>
      <c r="F963" s="27" t="str">
        <f t="shared" si="268"/>
        <v>N/A</v>
      </c>
      <c r="G963" s="27">
        <v>7.2163989553999999</v>
      </c>
      <c r="H963" s="27" t="str">
        <f t="shared" si="269"/>
        <v>N/A</v>
      </c>
      <c r="I963" s="28">
        <v>21.51</v>
      </c>
      <c r="J963" s="28">
        <v>7.61</v>
      </c>
      <c r="K963" s="29" t="s">
        <v>1193</v>
      </c>
      <c r="L963" s="30" t="str">
        <f t="shared" si="270"/>
        <v>Yes</v>
      </c>
    </row>
    <row r="964" spans="1:12">
      <c r="A964" s="48" t="s">
        <v>530</v>
      </c>
      <c r="B964" s="25" t="s">
        <v>49</v>
      </c>
      <c r="C964" s="27">
        <v>0.63409639439999999</v>
      </c>
      <c r="D964" s="27" t="str">
        <f t="shared" si="267"/>
        <v>N/A</v>
      </c>
      <c r="E964" s="27">
        <v>0.73014485799999995</v>
      </c>
      <c r="F964" s="27" t="str">
        <f t="shared" si="268"/>
        <v>N/A</v>
      </c>
      <c r="G964" s="27">
        <v>0.96397942150000004</v>
      </c>
      <c r="H964" s="27" t="str">
        <f t="shared" si="269"/>
        <v>N/A</v>
      </c>
      <c r="I964" s="28">
        <v>15.15</v>
      </c>
      <c r="J964" s="28">
        <v>32.03</v>
      </c>
      <c r="K964" s="29" t="s">
        <v>1193</v>
      </c>
      <c r="L964" s="30" t="str">
        <f t="shared" si="270"/>
        <v>No</v>
      </c>
    </row>
    <row r="965" spans="1:12">
      <c r="A965" s="48" t="s">
        <v>532</v>
      </c>
      <c r="B965" s="25" t="s">
        <v>49</v>
      </c>
      <c r="C965" s="27">
        <v>0.21281727510000001</v>
      </c>
      <c r="D965" s="27" t="str">
        <f t="shared" si="267"/>
        <v>N/A</v>
      </c>
      <c r="E965" s="27">
        <v>0.22443001069999999</v>
      </c>
      <c r="F965" s="27" t="str">
        <f t="shared" si="268"/>
        <v>N/A</v>
      </c>
      <c r="G965" s="27">
        <v>0.30680097439999998</v>
      </c>
      <c r="H965" s="27" t="str">
        <f t="shared" si="269"/>
        <v>N/A</v>
      </c>
      <c r="I965" s="28">
        <v>5.4569999999999999</v>
      </c>
      <c r="J965" s="28">
        <v>36.700000000000003</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109431</v>
      </c>
      <c r="D967" s="27" t="str">
        <f t="shared" ref="D967:D997" si="271">IF($B967="N/A","N/A",IF(C967&gt;10,"No",IF(C967&lt;-10,"No","Yes")))</f>
        <v>N/A</v>
      </c>
      <c r="E967" s="26">
        <v>109752</v>
      </c>
      <c r="F967" s="27" t="str">
        <f t="shared" ref="F967:F997" si="272">IF($B967="N/A","N/A",IF(E967&gt;10,"No",IF(E967&lt;-10,"No","Yes")))</f>
        <v>N/A</v>
      </c>
      <c r="G967" s="26">
        <v>111519</v>
      </c>
      <c r="H967" s="27" t="str">
        <f t="shared" ref="H967:H997" si="273">IF($B967="N/A","N/A",IF(G967&gt;10,"No",IF(G967&lt;-10,"No","Yes")))</f>
        <v>N/A</v>
      </c>
      <c r="I967" s="28">
        <v>0.29330000000000001</v>
      </c>
      <c r="J967" s="28">
        <v>1.61</v>
      </c>
      <c r="K967" s="29" t="s">
        <v>1193</v>
      </c>
      <c r="L967" s="30" t="str">
        <f t="shared" ref="L967:L999" si="274">IF(J967="Div by 0", "N/A", IF(K967="N/A","N/A", IF(J967&gt;VALUE(MID(K967,1,2)), "No", IF(J967&lt;-1*VALUE(MID(K967,1,2)), "No", "Yes"))))</f>
        <v>Yes</v>
      </c>
    </row>
    <row r="968" spans="1:12">
      <c r="A968" s="46" t="s">
        <v>33</v>
      </c>
      <c r="B968" s="25" t="s">
        <v>49</v>
      </c>
      <c r="C968" s="26">
        <v>100293</v>
      </c>
      <c r="D968" s="27" t="str">
        <f t="shared" si="271"/>
        <v>N/A</v>
      </c>
      <c r="E968" s="26">
        <v>100757</v>
      </c>
      <c r="F968" s="27" t="str">
        <f t="shared" si="272"/>
        <v>N/A</v>
      </c>
      <c r="G968" s="26">
        <v>103027</v>
      </c>
      <c r="H968" s="27" t="str">
        <f t="shared" si="273"/>
        <v>N/A</v>
      </c>
      <c r="I968" s="28">
        <v>0.46260000000000001</v>
      </c>
      <c r="J968" s="28">
        <v>2.2530000000000001</v>
      </c>
      <c r="K968" s="29" t="s">
        <v>1193</v>
      </c>
      <c r="L968" s="30" t="str">
        <f t="shared" si="274"/>
        <v>Yes</v>
      </c>
    </row>
    <row r="969" spans="1:12">
      <c r="A969" s="49" t="s">
        <v>426</v>
      </c>
      <c r="B969" s="36" t="s">
        <v>49</v>
      </c>
      <c r="C969" s="34">
        <v>99712.91</v>
      </c>
      <c r="D969" s="33" t="str">
        <f t="shared" si="271"/>
        <v>N/A</v>
      </c>
      <c r="E969" s="34">
        <v>100700.87</v>
      </c>
      <c r="F969" s="33" t="str">
        <f t="shared" si="272"/>
        <v>N/A</v>
      </c>
      <c r="G969" s="34">
        <v>102363.69</v>
      </c>
      <c r="H969" s="33" t="str">
        <f t="shared" si="273"/>
        <v>N/A</v>
      </c>
      <c r="I969" s="28">
        <v>0.99080000000000001</v>
      </c>
      <c r="J969" s="28">
        <v>1.651</v>
      </c>
      <c r="K969" s="36" t="s">
        <v>1193</v>
      </c>
      <c r="L969" s="30" t="str">
        <f t="shared" si="274"/>
        <v>Yes</v>
      </c>
    </row>
    <row r="970" spans="1:12">
      <c r="A970" s="48" t="s">
        <v>1074</v>
      </c>
      <c r="B970" s="25" t="s">
        <v>49</v>
      </c>
      <c r="C970" s="32">
        <v>0.85259204430000002</v>
      </c>
      <c r="D970" s="27" t="str">
        <f t="shared" si="271"/>
        <v>N/A</v>
      </c>
      <c r="E970" s="32">
        <v>0.70431518329999998</v>
      </c>
      <c r="F970" s="27" t="str">
        <f t="shared" si="272"/>
        <v>N/A</v>
      </c>
      <c r="G970" s="32">
        <v>1.479568504</v>
      </c>
      <c r="H970" s="27" t="str">
        <f t="shared" si="273"/>
        <v>N/A</v>
      </c>
      <c r="I970" s="28">
        <v>-17.399999999999999</v>
      </c>
      <c r="J970" s="28">
        <v>110.1</v>
      </c>
      <c r="K970" s="29" t="s">
        <v>1193</v>
      </c>
      <c r="L970" s="30" t="str">
        <f t="shared" si="274"/>
        <v>No</v>
      </c>
    </row>
    <row r="971" spans="1:12">
      <c r="A971" s="48" t="s">
        <v>674</v>
      </c>
      <c r="B971" s="25" t="s">
        <v>49</v>
      </c>
      <c r="C971" s="32">
        <v>2.0953843061000001</v>
      </c>
      <c r="D971" s="27" t="str">
        <f t="shared" si="271"/>
        <v>N/A</v>
      </c>
      <c r="E971" s="32">
        <v>1.9926743931999999</v>
      </c>
      <c r="F971" s="27" t="str">
        <f t="shared" si="272"/>
        <v>N/A</v>
      </c>
      <c r="G971" s="32">
        <v>1.8866740197</v>
      </c>
      <c r="H971" s="27" t="str">
        <f t="shared" si="273"/>
        <v>N/A</v>
      </c>
      <c r="I971" s="28">
        <v>-4.9000000000000004</v>
      </c>
      <c r="J971" s="28">
        <v>-5.32</v>
      </c>
      <c r="K971" s="29" t="s">
        <v>1193</v>
      </c>
      <c r="L971" s="30" t="str">
        <f t="shared" si="274"/>
        <v>Yes</v>
      </c>
    </row>
    <row r="972" spans="1:12">
      <c r="A972" s="48" t="s">
        <v>675</v>
      </c>
      <c r="B972" s="25" t="s">
        <v>49</v>
      </c>
      <c r="C972" s="32">
        <v>76.164889290999994</v>
      </c>
      <c r="D972" s="27" t="str">
        <f t="shared" si="271"/>
        <v>N/A</v>
      </c>
      <c r="E972" s="32">
        <v>76.929805379000001</v>
      </c>
      <c r="F972" s="27" t="str">
        <f t="shared" si="272"/>
        <v>N/A</v>
      </c>
      <c r="G972" s="32">
        <v>76.073135519999994</v>
      </c>
      <c r="H972" s="27" t="str">
        <f t="shared" si="273"/>
        <v>N/A</v>
      </c>
      <c r="I972" s="28">
        <v>1.004</v>
      </c>
      <c r="J972" s="28">
        <v>-1.1100000000000001</v>
      </c>
      <c r="K972" s="29" t="s">
        <v>1193</v>
      </c>
      <c r="L972" s="30" t="str">
        <f t="shared" si="274"/>
        <v>Yes</v>
      </c>
    </row>
    <row r="973" spans="1:12">
      <c r="A973" s="48" t="s">
        <v>676</v>
      </c>
      <c r="B973" s="25" t="s">
        <v>49</v>
      </c>
      <c r="C973" s="32">
        <v>0.67622520129999997</v>
      </c>
      <c r="D973" s="27" t="str">
        <f t="shared" si="271"/>
        <v>N/A</v>
      </c>
      <c r="E973" s="32">
        <v>0.68700342589999996</v>
      </c>
      <c r="F973" s="27" t="str">
        <f t="shared" si="272"/>
        <v>N/A</v>
      </c>
      <c r="G973" s="32">
        <v>0.68060151179999995</v>
      </c>
      <c r="H973" s="27" t="str">
        <f t="shared" si="273"/>
        <v>N/A</v>
      </c>
      <c r="I973" s="28">
        <v>1.5940000000000001</v>
      </c>
      <c r="J973" s="28">
        <v>-0.93200000000000005</v>
      </c>
      <c r="K973" s="29" t="s">
        <v>1193</v>
      </c>
      <c r="L973" s="30" t="str">
        <f t="shared" si="274"/>
        <v>Yes</v>
      </c>
    </row>
    <row r="974" spans="1:12">
      <c r="A974" s="48" t="s">
        <v>677</v>
      </c>
      <c r="B974" s="25" t="s">
        <v>49</v>
      </c>
      <c r="C974" s="32">
        <v>4.6367117178999999</v>
      </c>
      <c r="D974" s="27" t="str">
        <f t="shared" si="271"/>
        <v>N/A</v>
      </c>
      <c r="E974" s="32">
        <v>4.6787302282000001</v>
      </c>
      <c r="F974" s="27" t="str">
        <f t="shared" si="272"/>
        <v>N/A</v>
      </c>
      <c r="G974" s="32">
        <v>4.6628825580999997</v>
      </c>
      <c r="H974" s="27" t="str">
        <f t="shared" si="273"/>
        <v>N/A</v>
      </c>
      <c r="I974" s="28">
        <v>0.90620000000000001</v>
      </c>
      <c r="J974" s="28">
        <v>-0.33900000000000002</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0.40390748510000002</v>
      </c>
      <c r="D976" s="27" t="str">
        <f t="shared" si="271"/>
        <v>N/A</v>
      </c>
      <c r="E976" s="32">
        <v>0.32163422990000001</v>
      </c>
      <c r="F976" s="27" t="str">
        <f t="shared" si="272"/>
        <v>N/A</v>
      </c>
      <c r="G976" s="32">
        <v>0.43759359390000002</v>
      </c>
      <c r="H976" s="27" t="str">
        <f t="shared" si="273"/>
        <v>N/A</v>
      </c>
      <c r="I976" s="28">
        <v>-20.399999999999999</v>
      </c>
      <c r="J976" s="28">
        <v>36.049999999999997</v>
      </c>
      <c r="K976" s="29" t="s">
        <v>1193</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15.170289953999999</v>
      </c>
      <c r="D978" s="27" t="str">
        <f t="shared" si="271"/>
        <v>N/A</v>
      </c>
      <c r="E978" s="32">
        <v>14.68583716</v>
      </c>
      <c r="F978" s="27" t="str">
        <f t="shared" si="272"/>
        <v>N/A</v>
      </c>
      <c r="G978" s="32">
        <v>14.779544293000001</v>
      </c>
      <c r="H978" s="27" t="str">
        <f t="shared" si="273"/>
        <v>N/A</v>
      </c>
      <c r="I978" s="28">
        <v>-3.19</v>
      </c>
      <c r="J978" s="28">
        <v>0.6381</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96.824483008000001</v>
      </c>
      <c r="D980" s="27" t="str">
        <f t="shared" ref="D980:D981" si="275">IF($B980="N/A","N/A",IF(C980&gt;10,"No",IF(C980&lt;-10,"No","Yes")))</f>
        <v>N/A</v>
      </c>
      <c r="E980" s="32">
        <v>96.998687950999994</v>
      </c>
      <c r="F980" s="27" t="str">
        <f t="shared" ref="F980:F981" si="276">IF($B980="N/A","N/A",IF(E980&gt;10,"No",IF(E980&lt;-10,"No","Yes")))</f>
        <v>N/A</v>
      </c>
      <c r="G980" s="32">
        <v>96.995130875000001</v>
      </c>
      <c r="H980" s="27" t="str">
        <f t="shared" ref="H980:H981" si="277">IF($B980="N/A","N/A",IF(G980&gt;10,"No",IF(G980&lt;-10,"No","Yes")))</f>
        <v>N/A</v>
      </c>
      <c r="I980" s="28">
        <v>0.1799</v>
      </c>
      <c r="J980" s="28">
        <v>-4.0000000000000001E-3</v>
      </c>
      <c r="K980" s="29" t="s">
        <v>1193</v>
      </c>
      <c r="L980" s="30" t="str">
        <f t="shared" ref="L980:L981" si="278">IF(J980="Div by 0", "N/A", IF(K980="N/A","N/A", IF(J980&gt;VALUE(MID(K980,1,2)), "No", IF(J980&lt;-1*VALUE(MID(K980,1,2)), "No", "Yes"))))</f>
        <v>Yes</v>
      </c>
    </row>
    <row r="981" spans="1:12" ht="12.75" customHeight="1">
      <c r="A981" s="94" t="s">
        <v>815</v>
      </c>
      <c r="B981" s="25" t="s">
        <v>49</v>
      </c>
      <c r="C981" s="32">
        <v>3.1755169924</v>
      </c>
      <c r="D981" s="27" t="str">
        <f t="shared" si="275"/>
        <v>N/A</v>
      </c>
      <c r="E981" s="32">
        <v>3.001312049</v>
      </c>
      <c r="F981" s="27" t="str">
        <f t="shared" si="276"/>
        <v>N/A</v>
      </c>
      <c r="G981" s="32">
        <v>3.0048691254</v>
      </c>
      <c r="H981" s="27" t="str">
        <f t="shared" si="277"/>
        <v>N/A</v>
      </c>
      <c r="I981" s="28">
        <v>-5.49</v>
      </c>
      <c r="J981" s="28">
        <v>0.11849999999999999</v>
      </c>
      <c r="K981" s="29" t="s">
        <v>1193</v>
      </c>
      <c r="L981" s="30" t="str">
        <f t="shared" si="278"/>
        <v>Yes</v>
      </c>
    </row>
    <row r="982" spans="1:12">
      <c r="A982" s="51" t="s">
        <v>525</v>
      </c>
      <c r="B982" s="25" t="s">
        <v>49</v>
      </c>
      <c r="C982" s="26">
        <v>62444</v>
      </c>
      <c r="D982" s="27" t="str">
        <f t="shared" si="271"/>
        <v>N/A</v>
      </c>
      <c r="E982" s="26">
        <v>61535</v>
      </c>
      <c r="F982" s="27" t="str">
        <f t="shared" si="272"/>
        <v>N/A</v>
      </c>
      <c r="G982" s="26">
        <v>61836</v>
      </c>
      <c r="H982" s="27" t="str">
        <f t="shared" si="273"/>
        <v>N/A</v>
      </c>
      <c r="I982" s="28">
        <v>-1.46</v>
      </c>
      <c r="J982" s="28">
        <v>0.48920000000000002</v>
      </c>
      <c r="K982" s="29" t="s">
        <v>1193</v>
      </c>
      <c r="L982" s="30" t="str">
        <f t="shared" si="274"/>
        <v>Yes</v>
      </c>
    </row>
    <row r="983" spans="1:12">
      <c r="A983" s="48" t="s">
        <v>702</v>
      </c>
      <c r="B983" s="25" t="s">
        <v>49</v>
      </c>
      <c r="C983" s="26">
        <v>34702</v>
      </c>
      <c r="D983" s="27" t="str">
        <f t="shared" si="271"/>
        <v>N/A</v>
      </c>
      <c r="E983" s="26">
        <v>33579</v>
      </c>
      <c r="F983" s="27" t="str">
        <f t="shared" si="272"/>
        <v>N/A</v>
      </c>
      <c r="G983" s="26">
        <v>33389</v>
      </c>
      <c r="H983" s="27" t="str">
        <f t="shared" si="273"/>
        <v>N/A</v>
      </c>
      <c r="I983" s="28">
        <v>-3.24</v>
      </c>
      <c r="J983" s="28">
        <v>-0.56599999999999995</v>
      </c>
      <c r="K983" s="29" t="s">
        <v>1193</v>
      </c>
      <c r="L983" s="30" t="str">
        <f t="shared" si="274"/>
        <v>Yes</v>
      </c>
    </row>
    <row r="984" spans="1:12">
      <c r="A984" s="48" t="s">
        <v>703</v>
      </c>
      <c r="B984" s="25" t="s">
        <v>49</v>
      </c>
      <c r="C984" s="26">
        <v>1371</v>
      </c>
      <c r="D984" s="27" t="str">
        <f t="shared" si="271"/>
        <v>N/A</v>
      </c>
      <c r="E984" s="26">
        <v>1276</v>
      </c>
      <c r="F984" s="27" t="str">
        <f t="shared" si="272"/>
        <v>N/A</v>
      </c>
      <c r="G984" s="26">
        <v>1355</v>
      </c>
      <c r="H984" s="27" t="str">
        <f t="shared" si="273"/>
        <v>N/A</v>
      </c>
      <c r="I984" s="28">
        <v>-6.93</v>
      </c>
      <c r="J984" s="28">
        <v>6.1909999999999998</v>
      </c>
      <c r="K984" s="29" t="s">
        <v>1193</v>
      </c>
      <c r="L984" s="30" t="str">
        <f t="shared" si="274"/>
        <v>Yes</v>
      </c>
    </row>
    <row r="985" spans="1:12">
      <c r="A985" s="48" t="s">
        <v>704</v>
      </c>
      <c r="B985" s="25" t="s">
        <v>49</v>
      </c>
      <c r="C985" s="26">
        <v>1202</v>
      </c>
      <c r="D985" s="27" t="str">
        <f t="shared" si="271"/>
        <v>N/A</v>
      </c>
      <c r="E985" s="26">
        <v>1144</v>
      </c>
      <c r="F985" s="27" t="str">
        <f t="shared" si="272"/>
        <v>N/A</v>
      </c>
      <c r="G985" s="26">
        <v>1155</v>
      </c>
      <c r="H985" s="27" t="str">
        <f t="shared" si="273"/>
        <v>N/A</v>
      </c>
      <c r="I985" s="28">
        <v>-4.83</v>
      </c>
      <c r="J985" s="28">
        <v>0.96150000000000002</v>
      </c>
      <c r="K985" s="29" t="s">
        <v>1193</v>
      </c>
      <c r="L985" s="30" t="str">
        <f t="shared" si="274"/>
        <v>Yes</v>
      </c>
    </row>
    <row r="986" spans="1:12">
      <c r="A986" s="48" t="s">
        <v>705</v>
      </c>
      <c r="B986" s="25" t="s">
        <v>49</v>
      </c>
      <c r="C986" s="26">
        <v>25169</v>
      </c>
      <c r="D986" s="27" t="str">
        <f t="shared" si="271"/>
        <v>N/A</v>
      </c>
      <c r="E986" s="26">
        <v>25536</v>
      </c>
      <c r="F986" s="27" t="str">
        <f t="shared" si="272"/>
        <v>N/A</v>
      </c>
      <c r="G986" s="26">
        <v>25937</v>
      </c>
      <c r="H986" s="27" t="str">
        <f t="shared" si="273"/>
        <v>N/A</v>
      </c>
      <c r="I986" s="28">
        <v>1.458</v>
      </c>
      <c r="J986" s="28">
        <v>1.57</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46354</v>
      </c>
      <c r="D988" s="27" t="str">
        <f t="shared" si="271"/>
        <v>N/A</v>
      </c>
      <c r="E988" s="26">
        <v>47601</v>
      </c>
      <c r="F988" s="27" t="str">
        <f t="shared" si="272"/>
        <v>N/A</v>
      </c>
      <c r="G988" s="26">
        <v>49132</v>
      </c>
      <c r="H988" s="27" t="str">
        <f t="shared" si="273"/>
        <v>N/A</v>
      </c>
      <c r="I988" s="28">
        <v>2.69</v>
      </c>
      <c r="J988" s="28">
        <v>3.2160000000000002</v>
      </c>
      <c r="K988" s="29" t="s">
        <v>1193</v>
      </c>
      <c r="L988" s="30" t="str">
        <f t="shared" si="274"/>
        <v>Yes</v>
      </c>
    </row>
    <row r="989" spans="1:12">
      <c r="A989" s="48" t="s">
        <v>707</v>
      </c>
      <c r="B989" s="25" t="s">
        <v>49</v>
      </c>
      <c r="C989" s="26">
        <v>30288</v>
      </c>
      <c r="D989" s="27" t="str">
        <f t="shared" si="271"/>
        <v>N/A</v>
      </c>
      <c r="E989" s="26">
        <v>30218</v>
      </c>
      <c r="F989" s="27" t="str">
        <f t="shared" si="272"/>
        <v>N/A</v>
      </c>
      <c r="G989" s="26">
        <v>30673</v>
      </c>
      <c r="H989" s="27" t="str">
        <f t="shared" si="273"/>
        <v>N/A</v>
      </c>
      <c r="I989" s="28">
        <v>-0.23100000000000001</v>
      </c>
      <c r="J989" s="28">
        <v>1.506</v>
      </c>
      <c r="K989" s="29" t="s">
        <v>1193</v>
      </c>
      <c r="L989" s="30" t="str">
        <f t="shared" si="274"/>
        <v>Yes</v>
      </c>
    </row>
    <row r="990" spans="1:12">
      <c r="A990" s="48" t="s">
        <v>708</v>
      </c>
      <c r="B990" s="25" t="s">
        <v>49</v>
      </c>
      <c r="C990" s="26">
        <v>328</v>
      </c>
      <c r="D990" s="27" t="str">
        <f t="shared" si="271"/>
        <v>N/A</v>
      </c>
      <c r="E990" s="26">
        <v>280</v>
      </c>
      <c r="F990" s="27" t="str">
        <f t="shared" si="272"/>
        <v>N/A</v>
      </c>
      <c r="G990" s="26">
        <v>322</v>
      </c>
      <c r="H990" s="27" t="str">
        <f t="shared" si="273"/>
        <v>N/A</v>
      </c>
      <c r="I990" s="28">
        <v>-14.6</v>
      </c>
      <c r="J990" s="28">
        <v>15</v>
      </c>
      <c r="K990" s="29" t="s">
        <v>1193</v>
      </c>
      <c r="L990" s="30" t="str">
        <f t="shared" si="274"/>
        <v>Yes</v>
      </c>
    </row>
    <row r="991" spans="1:12">
      <c r="A991" s="48" t="s">
        <v>791</v>
      </c>
      <c r="B991" s="25" t="s">
        <v>49</v>
      </c>
      <c r="C991" s="26">
        <v>2255</v>
      </c>
      <c r="D991" s="27" t="str">
        <f t="shared" si="271"/>
        <v>N/A</v>
      </c>
      <c r="E991" s="26">
        <v>2195</v>
      </c>
      <c r="F991" s="27" t="str">
        <f t="shared" si="272"/>
        <v>N/A</v>
      </c>
      <c r="G991" s="26">
        <v>2179</v>
      </c>
      <c r="H991" s="27" t="str">
        <f t="shared" si="273"/>
        <v>N/A</v>
      </c>
      <c r="I991" s="28">
        <v>-2.66</v>
      </c>
      <c r="J991" s="28">
        <v>-0.72899999999999998</v>
      </c>
      <c r="K991" s="29" t="s">
        <v>1193</v>
      </c>
      <c r="L991" s="30" t="str">
        <f t="shared" si="274"/>
        <v>Yes</v>
      </c>
    </row>
    <row r="992" spans="1:12">
      <c r="A992" s="48" t="s">
        <v>723</v>
      </c>
      <c r="B992" s="25" t="s">
        <v>49</v>
      </c>
      <c r="C992" s="26">
        <v>13483</v>
      </c>
      <c r="D992" s="27" t="str">
        <f t="shared" si="271"/>
        <v>N/A</v>
      </c>
      <c r="E992" s="26">
        <v>14908</v>
      </c>
      <c r="F992" s="27" t="str">
        <f t="shared" si="272"/>
        <v>N/A</v>
      </c>
      <c r="G992" s="26">
        <v>15958</v>
      </c>
      <c r="H992" s="27" t="str">
        <f t="shared" si="273"/>
        <v>N/A</v>
      </c>
      <c r="I992" s="28">
        <v>10.57</v>
      </c>
      <c r="J992" s="28">
        <v>7.0430000000000001</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1392734412</v>
      </c>
      <c r="D994" s="27" t="str">
        <f t="shared" si="271"/>
        <v>N/A</v>
      </c>
      <c r="E994" s="31">
        <v>1530050733</v>
      </c>
      <c r="F994" s="27" t="str">
        <f t="shared" si="272"/>
        <v>N/A</v>
      </c>
      <c r="G994" s="31">
        <v>1587643484</v>
      </c>
      <c r="H994" s="27" t="str">
        <f t="shared" si="273"/>
        <v>N/A</v>
      </c>
      <c r="I994" s="28">
        <v>9.859</v>
      </c>
      <c r="J994" s="28">
        <v>3.7639999999999998</v>
      </c>
      <c r="K994" s="29" t="s">
        <v>1193</v>
      </c>
      <c r="L994" s="30" t="str">
        <f t="shared" si="274"/>
        <v>Yes</v>
      </c>
    </row>
    <row r="995" spans="1:12">
      <c r="A995" s="46" t="s">
        <v>427</v>
      </c>
      <c r="B995" s="25" t="s">
        <v>49</v>
      </c>
      <c r="C995" s="31">
        <v>12727.055514</v>
      </c>
      <c r="D995" s="27" t="str">
        <f t="shared" si="271"/>
        <v>N/A</v>
      </c>
      <c r="E995" s="31">
        <v>13940.982696999999</v>
      </c>
      <c r="F995" s="27" t="str">
        <f t="shared" si="272"/>
        <v>N/A</v>
      </c>
      <c r="G995" s="31">
        <v>14236.529058</v>
      </c>
      <c r="H995" s="27" t="str">
        <f t="shared" si="273"/>
        <v>N/A</v>
      </c>
      <c r="I995" s="28">
        <v>9.5380000000000003</v>
      </c>
      <c r="J995" s="28">
        <v>2.12</v>
      </c>
      <c r="K995" s="29" t="s">
        <v>1193</v>
      </c>
      <c r="L995" s="30" t="str">
        <f t="shared" si="274"/>
        <v>Yes</v>
      </c>
    </row>
    <row r="996" spans="1:12" ht="12.75" customHeight="1">
      <c r="A996" s="46" t="s">
        <v>623</v>
      </c>
      <c r="B996" s="25" t="s">
        <v>49</v>
      </c>
      <c r="C996" s="31">
        <v>13886.656217</v>
      </c>
      <c r="D996" s="27" t="str">
        <f t="shared" si="271"/>
        <v>N/A</v>
      </c>
      <c r="E996" s="31">
        <v>15185.552696000001</v>
      </c>
      <c r="F996" s="27" t="str">
        <f t="shared" si="272"/>
        <v>N/A</v>
      </c>
      <c r="G996" s="31">
        <v>15409.974899999999</v>
      </c>
      <c r="H996" s="27" t="str">
        <f t="shared" si="273"/>
        <v>N/A</v>
      </c>
      <c r="I996" s="28">
        <v>9.3539999999999992</v>
      </c>
      <c r="J996" s="28">
        <v>1.478</v>
      </c>
      <c r="K996" s="29" t="s">
        <v>1193</v>
      </c>
      <c r="L996" s="30" t="str">
        <f t="shared" si="274"/>
        <v>Yes</v>
      </c>
    </row>
    <row r="997" spans="1:12">
      <c r="A997" s="54" t="s">
        <v>533</v>
      </c>
      <c r="B997" s="25" t="s">
        <v>49</v>
      </c>
      <c r="C997" s="31">
        <v>109985</v>
      </c>
      <c r="D997" s="27" t="str">
        <f t="shared" si="271"/>
        <v>N/A</v>
      </c>
      <c r="E997" s="31">
        <v>96933</v>
      </c>
      <c r="F997" s="27" t="str">
        <f t="shared" si="272"/>
        <v>N/A</v>
      </c>
      <c r="G997" s="31">
        <v>98604</v>
      </c>
      <c r="H997" s="27" t="str">
        <f t="shared" si="273"/>
        <v>N/A</v>
      </c>
      <c r="I997" s="28">
        <v>-11.9</v>
      </c>
      <c r="J997" s="28">
        <v>1.724</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12631.951268000001</v>
      </c>
      <c r="D1002" s="27" t="str">
        <f t="shared" ref="D1002:D1013" si="282">IF($B1002="N/A","N/A",IF(C1002&gt;10,"No",IF(C1002&lt;-10,"No","Yes")))</f>
        <v>N/A</v>
      </c>
      <c r="E1002" s="31">
        <v>13955.016657</v>
      </c>
      <c r="F1002" s="27" t="str">
        <f t="shared" ref="F1002:F1013" si="283">IF($B1002="N/A","N/A",IF(E1002&gt;10,"No",IF(E1002&lt;-10,"No","Yes")))</f>
        <v>N/A</v>
      </c>
      <c r="G1002" s="31">
        <v>14479.874491</v>
      </c>
      <c r="H1002" s="27" t="str">
        <f t="shared" ref="H1002:H1013" si="284">IF($B1002="N/A","N/A",IF(G1002&gt;10,"No",IF(G1002&lt;-10,"No","Yes")))</f>
        <v>N/A</v>
      </c>
      <c r="I1002" s="28">
        <v>10.47</v>
      </c>
      <c r="J1002" s="28">
        <v>3.7610000000000001</v>
      </c>
      <c r="K1002" s="29" t="s">
        <v>1193</v>
      </c>
      <c r="L1002" s="30" t="str">
        <f t="shared" ref="L1002:L1013" si="285">IF(J1002="Div by 0", "N/A", IF(K1002="N/A","N/A", IF(J1002&gt;VALUE(MID(K1002,1,2)), "No", IF(J1002&lt;-1*VALUE(MID(K1002,1,2)), "No", "Yes"))))</f>
        <v>Yes</v>
      </c>
    </row>
    <row r="1003" spans="1:12">
      <c r="A1003" s="48" t="s">
        <v>702</v>
      </c>
      <c r="B1003" s="25" t="s">
        <v>49</v>
      </c>
      <c r="C1003" s="31">
        <v>4854.6825255000003</v>
      </c>
      <c r="D1003" s="27" t="str">
        <f t="shared" si="282"/>
        <v>N/A</v>
      </c>
      <c r="E1003" s="31">
        <v>5776.5216057999996</v>
      </c>
      <c r="F1003" s="27" t="str">
        <f t="shared" si="283"/>
        <v>N/A</v>
      </c>
      <c r="G1003" s="31">
        <v>6080.5003145000001</v>
      </c>
      <c r="H1003" s="27" t="str">
        <f t="shared" si="284"/>
        <v>N/A</v>
      </c>
      <c r="I1003" s="28">
        <v>18.989999999999998</v>
      </c>
      <c r="J1003" s="28">
        <v>5.2619999999999996</v>
      </c>
      <c r="K1003" s="29" t="s">
        <v>1193</v>
      </c>
      <c r="L1003" s="30" t="str">
        <f t="shared" si="285"/>
        <v>Yes</v>
      </c>
    </row>
    <row r="1004" spans="1:12">
      <c r="A1004" s="48" t="s">
        <v>703</v>
      </c>
      <c r="B1004" s="25" t="s">
        <v>49</v>
      </c>
      <c r="C1004" s="31">
        <v>13217.284464</v>
      </c>
      <c r="D1004" s="27" t="str">
        <f t="shared" si="282"/>
        <v>N/A</v>
      </c>
      <c r="E1004" s="31">
        <v>15865.745298</v>
      </c>
      <c r="F1004" s="27" t="str">
        <f t="shared" si="283"/>
        <v>N/A</v>
      </c>
      <c r="G1004" s="31">
        <v>15528.750554</v>
      </c>
      <c r="H1004" s="27" t="str">
        <f t="shared" si="284"/>
        <v>N/A</v>
      </c>
      <c r="I1004" s="28">
        <v>20.04</v>
      </c>
      <c r="J1004" s="28">
        <v>-2.12</v>
      </c>
      <c r="K1004" s="29" t="s">
        <v>1193</v>
      </c>
      <c r="L1004" s="30" t="str">
        <f t="shared" si="285"/>
        <v>Yes</v>
      </c>
    </row>
    <row r="1005" spans="1:12">
      <c r="A1005" s="48" t="s">
        <v>704</v>
      </c>
      <c r="B1005" s="25" t="s">
        <v>49</v>
      </c>
      <c r="C1005" s="31">
        <v>2663.6863561</v>
      </c>
      <c r="D1005" s="27" t="str">
        <f t="shared" si="282"/>
        <v>N/A</v>
      </c>
      <c r="E1005" s="31">
        <v>2430.2788461999999</v>
      </c>
      <c r="F1005" s="27" t="str">
        <f t="shared" si="283"/>
        <v>N/A</v>
      </c>
      <c r="G1005" s="31">
        <v>3241.6900433000001</v>
      </c>
      <c r="H1005" s="27" t="str">
        <f t="shared" si="284"/>
        <v>N/A</v>
      </c>
      <c r="I1005" s="28">
        <v>-8.76</v>
      </c>
      <c r="J1005" s="28">
        <v>33.39</v>
      </c>
      <c r="K1005" s="29" t="s">
        <v>1193</v>
      </c>
      <c r="L1005" s="30" t="str">
        <f t="shared" si="285"/>
        <v>No</v>
      </c>
    </row>
    <row r="1006" spans="1:12">
      <c r="A1006" s="48" t="s">
        <v>705</v>
      </c>
      <c r="B1006" s="25" t="s">
        <v>49</v>
      </c>
      <c r="C1006" s="31">
        <v>23799.106996999999</v>
      </c>
      <c r="D1006" s="27" t="str">
        <f t="shared" si="282"/>
        <v>N/A</v>
      </c>
      <c r="E1006" s="31">
        <v>25130.294525000001</v>
      </c>
      <c r="F1006" s="27" t="str">
        <f t="shared" si="283"/>
        <v>N/A</v>
      </c>
      <c r="G1006" s="31">
        <v>25738.137987999999</v>
      </c>
      <c r="H1006" s="27" t="str">
        <f t="shared" si="284"/>
        <v>N/A</v>
      </c>
      <c r="I1006" s="28">
        <v>5.593</v>
      </c>
      <c r="J1006" s="28">
        <v>2.419</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12961.947211000001</v>
      </c>
      <c r="D1008" s="27" t="str">
        <f t="shared" si="282"/>
        <v>N/A</v>
      </c>
      <c r="E1008" s="31">
        <v>14041.562404</v>
      </c>
      <c r="F1008" s="27" t="str">
        <f t="shared" si="283"/>
        <v>N/A</v>
      </c>
      <c r="G1008" s="31">
        <v>14036.46027</v>
      </c>
      <c r="H1008" s="27" t="str">
        <f t="shared" si="284"/>
        <v>N/A</v>
      </c>
      <c r="I1008" s="28">
        <v>8.3290000000000006</v>
      </c>
      <c r="J1008" s="28">
        <v>-3.5999999999999997E-2</v>
      </c>
      <c r="K1008" s="29" t="s">
        <v>1193</v>
      </c>
      <c r="L1008" s="30" t="str">
        <f t="shared" si="285"/>
        <v>Yes</v>
      </c>
    </row>
    <row r="1009" spans="1:12">
      <c r="A1009" s="5" t="s">
        <v>707</v>
      </c>
      <c r="B1009" s="36" t="s">
        <v>49</v>
      </c>
      <c r="C1009" s="47">
        <v>5598.7258979999997</v>
      </c>
      <c r="D1009" s="33" t="str">
        <f t="shared" si="282"/>
        <v>N/A</v>
      </c>
      <c r="E1009" s="47">
        <v>6527.5262757</v>
      </c>
      <c r="F1009" s="33" t="str">
        <f t="shared" si="283"/>
        <v>N/A</v>
      </c>
      <c r="G1009" s="47">
        <v>6804.6462035000004</v>
      </c>
      <c r="H1009" s="33" t="str">
        <f t="shared" si="284"/>
        <v>N/A</v>
      </c>
      <c r="I1009" s="35">
        <v>16.59</v>
      </c>
      <c r="J1009" s="35">
        <v>4.2450000000000001</v>
      </c>
      <c r="K1009" s="36" t="s">
        <v>1193</v>
      </c>
      <c r="L1009" s="30" t="str">
        <f t="shared" si="285"/>
        <v>Yes</v>
      </c>
    </row>
    <row r="1010" spans="1:12">
      <c r="A1010" s="5" t="s">
        <v>708</v>
      </c>
      <c r="B1010" s="36" t="s">
        <v>49</v>
      </c>
      <c r="C1010" s="47">
        <v>11736.298779999999</v>
      </c>
      <c r="D1010" s="33" t="str">
        <f t="shared" si="282"/>
        <v>N/A</v>
      </c>
      <c r="E1010" s="47">
        <v>15051.178571</v>
      </c>
      <c r="F1010" s="33" t="str">
        <f t="shared" si="283"/>
        <v>N/A</v>
      </c>
      <c r="G1010" s="47">
        <v>13021.080744999999</v>
      </c>
      <c r="H1010" s="33" t="str">
        <f t="shared" si="284"/>
        <v>N/A</v>
      </c>
      <c r="I1010" s="35">
        <v>28.24</v>
      </c>
      <c r="J1010" s="35">
        <v>-13.5</v>
      </c>
      <c r="K1010" s="36" t="s">
        <v>1193</v>
      </c>
      <c r="L1010" s="30" t="str">
        <f t="shared" si="285"/>
        <v>Yes</v>
      </c>
    </row>
    <row r="1011" spans="1:12">
      <c r="A1011" s="5" t="s">
        <v>791</v>
      </c>
      <c r="B1011" s="36" t="s">
        <v>49</v>
      </c>
      <c r="C1011" s="47">
        <v>3497.1822615999999</v>
      </c>
      <c r="D1011" s="33" t="str">
        <f t="shared" si="282"/>
        <v>N/A</v>
      </c>
      <c r="E1011" s="47">
        <v>3213.4765376</v>
      </c>
      <c r="F1011" s="33" t="str">
        <f t="shared" si="283"/>
        <v>N/A</v>
      </c>
      <c r="G1011" s="47">
        <v>4177.0940799</v>
      </c>
      <c r="H1011" s="33" t="str">
        <f t="shared" si="284"/>
        <v>N/A</v>
      </c>
      <c r="I1011" s="35">
        <v>-8.11</v>
      </c>
      <c r="J1011" s="35">
        <v>29.99</v>
      </c>
      <c r="K1011" s="36" t="s">
        <v>1193</v>
      </c>
      <c r="L1011" s="30" t="str">
        <f t="shared" si="285"/>
        <v>Yes</v>
      </c>
    </row>
    <row r="1012" spans="1:12">
      <c r="A1012" s="5" t="s">
        <v>723</v>
      </c>
      <c r="B1012" s="36" t="s">
        <v>49</v>
      </c>
      <c r="C1012" s="47">
        <v>31115.348141999999</v>
      </c>
      <c r="D1012" s="33" t="str">
        <f t="shared" si="282"/>
        <v>N/A</v>
      </c>
      <c r="E1012" s="47">
        <v>30847.579286</v>
      </c>
      <c r="F1012" s="33" t="str">
        <f t="shared" si="283"/>
        <v>N/A</v>
      </c>
      <c r="G1012" s="47">
        <v>29303.532835999998</v>
      </c>
      <c r="H1012" s="33" t="str">
        <f t="shared" si="284"/>
        <v>N/A</v>
      </c>
      <c r="I1012" s="35">
        <v>-0.86099999999999999</v>
      </c>
      <c r="J1012" s="35">
        <v>-5.01</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40596989</v>
      </c>
      <c r="D1015" s="27" t="str">
        <f t="shared" ref="D1015:D1084" si="286">IF($B1015="N/A","N/A",IF(C1015&gt;10,"No",IF(C1015&lt;-10,"No","Yes")))</f>
        <v>N/A</v>
      </c>
      <c r="E1015" s="31">
        <v>43682047</v>
      </c>
      <c r="F1015" s="27" t="str">
        <f t="shared" ref="F1015:F1084" si="287">IF($B1015="N/A","N/A",IF(E1015&gt;10,"No",IF(E1015&lt;-10,"No","Yes")))</f>
        <v>N/A</v>
      </c>
      <c r="G1015" s="31">
        <v>45219719</v>
      </c>
      <c r="H1015" s="27" t="str">
        <f t="shared" ref="H1015:H1084" si="288">IF($B1015="N/A","N/A",IF(G1015&gt;10,"No",IF(G1015&lt;-10,"No","Yes")))</f>
        <v>N/A</v>
      </c>
      <c r="I1015" s="28">
        <v>7.5990000000000002</v>
      </c>
      <c r="J1015" s="28">
        <v>3.52</v>
      </c>
      <c r="K1015" s="29" t="s">
        <v>1193</v>
      </c>
      <c r="L1015" s="30" t="str">
        <f t="shared" ref="L1015:L1046" si="289">IF(J1015="Div by 0", "N/A", IF(K1015="N/A","N/A", IF(J1015&gt;VALUE(MID(K1015,1,2)), "No", IF(J1015&lt;-1*VALUE(MID(K1015,1,2)), "No", "Yes"))))</f>
        <v>Yes</v>
      </c>
    </row>
    <row r="1016" spans="1:12">
      <c r="A1016" s="46" t="s">
        <v>94</v>
      </c>
      <c r="B1016" s="25" t="s">
        <v>49</v>
      </c>
      <c r="C1016" s="26">
        <v>25045</v>
      </c>
      <c r="D1016" s="27" t="str">
        <f t="shared" si="286"/>
        <v>N/A</v>
      </c>
      <c r="E1016" s="26">
        <v>26555</v>
      </c>
      <c r="F1016" s="27" t="str">
        <f t="shared" si="287"/>
        <v>N/A</v>
      </c>
      <c r="G1016" s="26">
        <v>25487</v>
      </c>
      <c r="H1016" s="27" t="str">
        <f t="shared" si="288"/>
        <v>N/A</v>
      </c>
      <c r="I1016" s="28">
        <v>6.0289999999999999</v>
      </c>
      <c r="J1016" s="28">
        <v>-4.0199999999999996</v>
      </c>
      <c r="K1016" s="29" t="s">
        <v>1193</v>
      </c>
      <c r="L1016" s="30" t="str">
        <f t="shared" si="289"/>
        <v>Yes</v>
      </c>
    </row>
    <row r="1017" spans="1:12">
      <c r="A1017" s="46" t="s">
        <v>360</v>
      </c>
      <c r="B1017" s="25" t="s">
        <v>49</v>
      </c>
      <c r="C1017" s="31">
        <v>1620.9618287000001</v>
      </c>
      <c r="D1017" s="27" t="str">
        <f t="shared" si="286"/>
        <v>N/A</v>
      </c>
      <c r="E1017" s="31">
        <v>1644.9650537</v>
      </c>
      <c r="F1017" s="27" t="str">
        <f t="shared" si="287"/>
        <v>N/A</v>
      </c>
      <c r="G1017" s="31">
        <v>1774.2268214999999</v>
      </c>
      <c r="H1017" s="27" t="str">
        <f t="shared" si="288"/>
        <v>N/A</v>
      </c>
      <c r="I1017" s="28">
        <v>1.4810000000000001</v>
      </c>
      <c r="J1017" s="28">
        <v>7.8579999999999997</v>
      </c>
      <c r="K1017" s="29" t="s">
        <v>1193</v>
      </c>
      <c r="L1017" s="30" t="str">
        <f t="shared" si="289"/>
        <v>Yes</v>
      </c>
    </row>
    <row r="1018" spans="1:12">
      <c r="A1018" s="46" t="s">
        <v>361</v>
      </c>
      <c r="B1018" s="25" t="s">
        <v>49</v>
      </c>
      <c r="C1018" s="26">
        <v>0.59441006190000001</v>
      </c>
      <c r="D1018" s="27" t="str">
        <f t="shared" si="286"/>
        <v>N/A</v>
      </c>
      <c r="E1018" s="26">
        <v>0.59499152700000002</v>
      </c>
      <c r="F1018" s="27" t="str">
        <f t="shared" si="287"/>
        <v>N/A</v>
      </c>
      <c r="G1018" s="26">
        <v>0.67756110960000004</v>
      </c>
      <c r="H1018" s="27" t="str">
        <f t="shared" si="288"/>
        <v>N/A</v>
      </c>
      <c r="I1018" s="28">
        <v>9.7799999999999998E-2</v>
      </c>
      <c r="J1018" s="28">
        <v>13.88</v>
      </c>
      <c r="K1018" s="29" t="s">
        <v>1193</v>
      </c>
      <c r="L1018" s="30" t="str">
        <f t="shared" si="289"/>
        <v>Yes</v>
      </c>
    </row>
    <row r="1019" spans="1:12">
      <c r="A1019" s="46" t="s">
        <v>362</v>
      </c>
      <c r="B1019" s="25" t="s">
        <v>49</v>
      </c>
      <c r="C1019" s="31">
        <v>3953394</v>
      </c>
      <c r="D1019" s="27" t="str">
        <f t="shared" si="286"/>
        <v>N/A</v>
      </c>
      <c r="E1019" s="31">
        <v>4884635</v>
      </c>
      <c r="F1019" s="27" t="str">
        <f t="shared" si="287"/>
        <v>N/A</v>
      </c>
      <c r="G1019" s="31">
        <v>5631846</v>
      </c>
      <c r="H1019" s="27" t="str">
        <f t="shared" si="288"/>
        <v>N/A</v>
      </c>
      <c r="I1019" s="28">
        <v>23.56</v>
      </c>
      <c r="J1019" s="28">
        <v>15.3</v>
      </c>
      <c r="K1019" s="29" t="s">
        <v>1193</v>
      </c>
      <c r="L1019" s="30" t="str">
        <f t="shared" si="289"/>
        <v>Yes</v>
      </c>
    </row>
    <row r="1020" spans="1:12">
      <c r="A1020" s="46" t="s">
        <v>95</v>
      </c>
      <c r="B1020" s="25" t="s">
        <v>49</v>
      </c>
      <c r="C1020" s="26">
        <v>2866</v>
      </c>
      <c r="D1020" s="27" t="str">
        <f t="shared" si="286"/>
        <v>N/A</v>
      </c>
      <c r="E1020" s="26">
        <v>2613</v>
      </c>
      <c r="F1020" s="27" t="str">
        <f t="shared" si="287"/>
        <v>N/A</v>
      </c>
      <c r="G1020" s="26">
        <v>3345</v>
      </c>
      <c r="H1020" s="27" t="str">
        <f t="shared" si="288"/>
        <v>N/A</v>
      </c>
      <c r="I1020" s="28">
        <v>-8.83</v>
      </c>
      <c r="J1020" s="28">
        <v>28.01</v>
      </c>
      <c r="K1020" s="29" t="s">
        <v>1193</v>
      </c>
      <c r="L1020" s="30" t="str">
        <f t="shared" si="289"/>
        <v>Yes</v>
      </c>
    </row>
    <row r="1021" spans="1:12">
      <c r="A1021" s="46" t="s">
        <v>363</v>
      </c>
      <c r="B1021" s="25" t="s">
        <v>49</v>
      </c>
      <c r="C1021" s="31">
        <v>1379.4117237</v>
      </c>
      <c r="D1021" s="27" t="str">
        <f t="shared" si="286"/>
        <v>N/A</v>
      </c>
      <c r="E1021" s="31">
        <v>1869.3589744000001</v>
      </c>
      <c r="F1021" s="27" t="str">
        <f t="shared" si="287"/>
        <v>N/A</v>
      </c>
      <c r="G1021" s="31">
        <v>1683.6609865</v>
      </c>
      <c r="H1021" s="27" t="str">
        <f t="shared" si="288"/>
        <v>N/A</v>
      </c>
      <c r="I1021" s="28">
        <v>35.520000000000003</v>
      </c>
      <c r="J1021" s="28">
        <v>-9.93</v>
      </c>
      <c r="K1021" s="29" t="s">
        <v>1193</v>
      </c>
      <c r="L1021" s="30" t="str">
        <f t="shared" si="289"/>
        <v>Yes</v>
      </c>
    </row>
    <row r="1022" spans="1:12">
      <c r="A1022" s="46" t="s">
        <v>364</v>
      </c>
      <c r="B1022" s="25" t="s">
        <v>49</v>
      </c>
      <c r="C1022" s="31">
        <v>81446</v>
      </c>
      <c r="D1022" s="27" t="str">
        <f t="shared" si="286"/>
        <v>N/A</v>
      </c>
      <c r="E1022" s="31">
        <v>96263</v>
      </c>
      <c r="F1022" s="27" t="str">
        <f t="shared" si="287"/>
        <v>N/A</v>
      </c>
      <c r="G1022" s="31">
        <v>70495</v>
      </c>
      <c r="H1022" s="27" t="str">
        <f t="shared" si="288"/>
        <v>N/A</v>
      </c>
      <c r="I1022" s="28">
        <v>18.190000000000001</v>
      </c>
      <c r="J1022" s="28">
        <v>-26.8</v>
      </c>
      <c r="K1022" s="29" t="s">
        <v>1193</v>
      </c>
      <c r="L1022" s="30" t="str">
        <f t="shared" si="289"/>
        <v>Yes</v>
      </c>
    </row>
    <row r="1023" spans="1:12">
      <c r="A1023" s="49" t="s">
        <v>365</v>
      </c>
      <c r="B1023" s="36" t="s">
        <v>49</v>
      </c>
      <c r="C1023" s="34">
        <v>28</v>
      </c>
      <c r="D1023" s="33" t="str">
        <f t="shared" si="286"/>
        <v>N/A</v>
      </c>
      <c r="E1023" s="34">
        <v>33</v>
      </c>
      <c r="F1023" s="33" t="str">
        <f t="shared" si="287"/>
        <v>N/A</v>
      </c>
      <c r="G1023" s="34">
        <v>36</v>
      </c>
      <c r="H1023" s="33" t="str">
        <f t="shared" si="288"/>
        <v>N/A</v>
      </c>
      <c r="I1023" s="35">
        <v>17.86</v>
      </c>
      <c r="J1023" s="35">
        <v>9.0909999999999993</v>
      </c>
      <c r="K1023" s="36" t="s">
        <v>1193</v>
      </c>
      <c r="L1023" s="30" t="str">
        <f t="shared" si="289"/>
        <v>Yes</v>
      </c>
    </row>
    <row r="1024" spans="1:12">
      <c r="A1024" s="49" t="s">
        <v>739</v>
      </c>
      <c r="B1024" s="36" t="s">
        <v>49</v>
      </c>
      <c r="C1024" s="47">
        <v>2908.7857143000001</v>
      </c>
      <c r="D1024" s="33" t="str">
        <f t="shared" si="286"/>
        <v>N/A</v>
      </c>
      <c r="E1024" s="47">
        <v>2917.0606060999999</v>
      </c>
      <c r="F1024" s="33" t="str">
        <f t="shared" si="287"/>
        <v>N/A</v>
      </c>
      <c r="G1024" s="47">
        <v>1958.1944444000001</v>
      </c>
      <c r="H1024" s="33" t="str">
        <f t="shared" si="288"/>
        <v>N/A</v>
      </c>
      <c r="I1024" s="35">
        <v>0.28449999999999998</v>
      </c>
      <c r="J1024" s="35">
        <v>-32.9</v>
      </c>
      <c r="K1024" s="36" t="s">
        <v>1193</v>
      </c>
      <c r="L1024" s="30" t="str">
        <f t="shared" si="289"/>
        <v>No</v>
      </c>
    </row>
    <row r="1025" spans="1:12">
      <c r="A1025" s="49" t="s">
        <v>366</v>
      </c>
      <c r="B1025" s="36" t="s">
        <v>49</v>
      </c>
      <c r="C1025" s="47">
        <v>272367820</v>
      </c>
      <c r="D1025" s="33" t="str">
        <f t="shared" si="286"/>
        <v>N/A</v>
      </c>
      <c r="E1025" s="47">
        <v>283888531</v>
      </c>
      <c r="F1025" s="33" t="str">
        <f t="shared" si="287"/>
        <v>N/A</v>
      </c>
      <c r="G1025" s="47">
        <v>279709985</v>
      </c>
      <c r="H1025" s="33" t="str">
        <f t="shared" si="288"/>
        <v>N/A</v>
      </c>
      <c r="I1025" s="35">
        <v>4.2300000000000004</v>
      </c>
      <c r="J1025" s="35">
        <v>-1.47</v>
      </c>
      <c r="K1025" s="36" t="s">
        <v>1193</v>
      </c>
      <c r="L1025" s="30" t="str">
        <f t="shared" si="289"/>
        <v>Yes</v>
      </c>
    </row>
    <row r="1026" spans="1:12">
      <c r="A1026" s="49" t="s">
        <v>96</v>
      </c>
      <c r="B1026" s="36" t="s">
        <v>49</v>
      </c>
      <c r="C1026" s="34">
        <v>3225</v>
      </c>
      <c r="D1026" s="33" t="str">
        <f t="shared" si="286"/>
        <v>N/A</v>
      </c>
      <c r="E1026" s="34">
        <v>3189</v>
      </c>
      <c r="F1026" s="33" t="str">
        <f t="shared" si="287"/>
        <v>N/A</v>
      </c>
      <c r="G1026" s="34">
        <v>3155</v>
      </c>
      <c r="H1026" s="33" t="str">
        <f t="shared" si="288"/>
        <v>N/A</v>
      </c>
      <c r="I1026" s="35">
        <v>-1.1200000000000001</v>
      </c>
      <c r="J1026" s="35">
        <v>-1.07</v>
      </c>
      <c r="K1026" s="36" t="s">
        <v>1193</v>
      </c>
      <c r="L1026" s="30" t="str">
        <f t="shared" si="289"/>
        <v>Yes</v>
      </c>
    </row>
    <row r="1027" spans="1:12">
      <c r="A1027" s="49" t="s">
        <v>367</v>
      </c>
      <c r="B1027" s="36" t="s">
        <v>49</v>
      </c>
      <c r="C1027" s="47">
        <v>84455.137984000001</v>
      </c>
      <c r="D1027" s="33" t="str">
        <f t="shared" si="286"/>
        <v>N/A</v>
      </c>
      <c r="E1027" s="47">
        <v>89021.176231000005</v>
      </c>
      <c r="F1027" s="33" t="str">
        <f t="shared" si="287"/>
        <v>N/A</v>
      </c>
      <c r="G1027" s="47">
        <v>88656.096672</v>
      </c>
      <c r="H1027" s="33" t="str">
        <f t="shared" si="288"/>
        <v>N/A</v>
      </c>
      <c r="I1027" s="35">
        <v>5.4059999999999997</v>
      </c>
      <c r="J1027" s="35">
        <v>-0.41</v>
      </c>
      <c r="K1027" s="36" t="s">
        <v>1193</v>
      </c>
      <c r="L1027" s="30" t="str">
        <f t="shared" si="289"/>
        <v>Yes</v>
      </c>
    </row>
    <row r="1028" spans="1:12">
      <c r="A1028" s="49" t="s">
        <v>368</v>
      </c>
      <c r="B1028" s="36" t="s">
        <v>49</v>
      </c>
      <c r="C1028" s="47">
        <v>590884973</v>
      </c>
      <c r="D1028" s="33" t="str">
        <f t="shared" si="286"/>
        <v>N/A</v>
      </c>
      <c r="E1028" s="47">
        <v>603693391</v>
      </c>
      <c r="F1028" s="33" t="str">
        <f t="shared" si="287"/>
        <v>N/A</v>
      </c>
      <c r="G1028" s="47">
        <v>629097447</v>
      </c>
      <c r="H1028" s="33" t="str">
        <f t="shared" si="288"/>
        <v>N/A</v>
      </c>
      <c r="I1028" s="35">
        <v>2.1680000000000001</v>
      </c>
      <c r="J1028" s="35">
        <v>4.2080000000000002</v>
      </c>
      <c r="K1028" s="36" t="s">
        <v>1193</v>
      </c>
      <c r="L1028" s="30" t="str">
        <f t="shared" si="289"/>
        <v>Yes</v>
      </c>
    </row>
    <row r="1029" spans="1:12">
      <c r="A1029" s="49" t="s">
        <v>369</v>
      </c>
      <c r="B1029" s="36" t="s">
        <v>49</v>
      </c>
      <c r="C1029" s="34">
        <v>24484</v>
      </c>
      <c r="D1029" s="33" t="str">
        <f t="shared" si="286"/>
        <v>N/A</v>
      </c>
      <c r="E1029" s="34">
        <v>23591</v>
      </c>
      <c r="F1029" s="33" t="str">
        <f t="shared" si="287"/>
        <v>N/A</v>
      </c>
      <c r="G1029" s="34">
        <v>23201</v>
      </c>
      <c r="H1029" s="33" t="str">
        <f t="shared" si="288"/>
        <v>N/A</v>
      </c>
      <c r="I1029" s="35">
        <v>-3.65</v>
      </c>
      <c r="J1029" s="35">
        <v>-1.65</v>
      </c>
      <c r="K1029" s="36" t="s">
        <v>1193</v>
      </c>
      <c r="L1029" s="30" t="str">
        <f t="shared" si="289"/>
        <v>Yes</v>
      </c>
    </row>
    <row r="1030" spans="1:12">
      <c r="A1030" s="49" t="s">
        <v>370</v>
      </c>
      <c r="B1030" s="36" t="s">
        <v>49</v>
      </c>
      <c r="C1030" s="47">
        <v>24133.514663000002</v>
      </c>
      <c r="D1030" s="33" t="str">
        <f t="shared" si="286"/>
        <v>N/A</v>
      </c>
      <c r="E1030" s="47">
        <v>25589.987325999999</v>
      </c>
      <c r="F1030" s="33" t="str">
        <f t="shared" si="287"/>
        <v>N/A</v>
      </c>
      <c r="G1030" s="47">
        <v>27115.100513000001</v>
      </c>
      <c r="H1030" s="33" t="str">
        <f t="shared" si="288"/>
        <v>N/A</v>
      </c>
      <c r="I1030" s="35">
        <v>6.0350000000000001</v>
      </c>
      <c r="J1030" s="35">
        <v>5.96</v>
      </c>
      <c r="K1030" s="36" t="s">
        <v>1193</v>
      </c>
      <c r="L1030" s="30" t="str">
        <f t="shared" si="289"/>
        <v>Yes</v>
      </c>
    </row>
    <row r="1031" spans="1:12">
      <c r="A1031" s="49" t="s">
        <v>371</v>
      </c>
      <c r="B1031" s="36" t="s">
        <v>49</v>
      </c>
      <c r="C1031" s="47">
        <v>15671332</v>
      </c>
      <c r="D1031" s="33" t="str">
        <f t="shared" si="286"/>
        <v>N/A</v>
      </c>
      <c r="E1031" s="47">
        <v>28040460</v>
      </c>
      <c r="F1031" s="33" t="str">
        <f t="shared" si="287"/>
        <v>N/A</v>
      </c>
      <c r="G1031" s="47">
        <v>24346052</v>
      </c>
      <c r="H1031" s="33" t="str">
        <f t="shared" si="288"/>
        <v>N/A</v>
      </c>
      <c r="I1031" s="35">
        <v>78.930000000000007</v>
      </c>
      <c r="J1031" s="35">
        <v>-13.2</v>
      </c>
      <c r="K1031" s="36" t="s">
        <v>1193</v>
      </c>
      <c r="L1031" s="30" t="str">
        <f t="shared" si="289"/>
        <v>Yes</v>
      </c>
    </row>
    <row r="1032" spans="1:12">
      <c r="A1032" s="49" t="s">
        <v>97</v>
      </c>
      <c r="B1032" s="36" t="s">
        <v>49</v>
      </c>
      <c r="C1032" s="34">
        <v>81835</v>
      </c>
      <c r="D1032" s="33" t="str">
        <f t="shared" si="286"/>
        <v>N/A</v>
      </c>
      <c r="E1032" s="34">
        <v>86871</v>
      </c>
      <c r="F1032" s="33" t="str">
        <f t="shared" si="287"/>
        <v>N/A</v>
      </c>
      <c r="G1032" s="34">
        <v>88836</v>
      </c>
      <c r="H1032" s="33" t="str">
        <f t="shared" si="288"/>
        <v>N/A</v>
      </c>
      <c r="I1032" s="35">
        <v>6.1539999999999999</v>
      </c>
      <c r="J1032" s="35">
        <v>2.262</v>
      </c>
      <c r="K1032" s="36" t="s">
        <v>1193</v>
      </c>
      <c r="L1032" s="30" t="str">
        <f t="shared" si="289"/>
        <v>Yes</v>
      </c>
    </row>
    <row r="1033" spans="1:12">
      <c r="A1033" s="49" t="s">
        <v>372</v>
      </c>
      <c r="B1033" s="36" t="s">
        <v>49</v>
      </c>
      <c r="C1033" s="47">
        <v>191.49913850999999</v>
      </c>
      <c r="D1033" s="33" t="str">
        <f t="shared" si="286"/>
        <v>N/A</v>
      </c>
      <c r="E1033" s="47">
        <v>322.78274683000001</v>
      </c>
      <c r="F1033" s="33" t="str">
        <f t="shared" si="287"/>
        <v>N/A</v>
      </c>
      <c r="G1033" s="47">
        <v>274.05614840999999</v>
      </c>
      <c r="H1033" s="33" t="str">
        <f t="shared" si="288"/>
        <v>N/A</v>
      </c>
      <c r="I1033" s="35">
        <v>68.56</v>
      </c>
      <c r="J1033" s="35">
        <v>-15.1</v>
      </c>
      <c r="K1033" s="36" t="s">
        <v>1193</v>
      </c>
      <c r="L1033" s="30" t="str">
        <f t="shared" si="289"/>
        <v>Yes</v>
      </c>
    </row>
    <row r="1034" spans="1:12">
      <c r="A1034" s="49" t="s">
        <v>373</v>
      </c>
      <c r="B1034" s="36" t="s">
        <v>49</v>
      </c>
      <c r="C1034" s="47">
        <v>2316848</v>
      </c>
      <c r="D1034" s="33" t="str">
        <f t="shared" si="286"/>
        <v>N/A</v>
      </c>
      <c r="E1034" s="47">
        <v>2503146</v>
      </c>
      <c r="F1034" s="33" t="str">
        <f t="shared" si="287"/>
        <v>N/A</v>
      </c>
      <c r="G1034" s="47">
        <v>2631878</v>
      </c>
      <c r="H1034" s="33" t="str">
        <f t="shared" si="288"/>
        <v>N/A</v>
      </c>
      <c r="I1034" s="35">
        <v>8.0410000000000004</v>
      </c>
      <c r="J1034" s="35">
        <v>5.1429999999999998</v>
      </c>
      <c r="K1034" s="36" t="s">
        <v>1193</v>
      </c>
      <c r="L1034" s="30" t="str">
        <f t="shared" si="289"/>
        <v>Yes</v>
      </c>
    </row>
    <row r="1035" spans="1:12">
      <c r="A1035" s="49" t="s">
        <v>98</v>
      </c>
      <c r="B1035" s="36" t="s">
        <v>49</v>
      </c>
      <c r="C1035" s="34">
        <v>3275</v>
      </c>
      <c r="D1035" s="33" t="str">
        <f t="shared" si="286"/>
        <v>N/A</v>
      </c>
      <c r="E1035" s="34">
        <v>3380</v>
      </c>
      <c r="F1035" s="33" t="str">
        <f t="shared" si="287"/>
        <v>N/A</v>
      </c>
      <c r="G1035" s="34">
        <v>3608</v>
      </c>
      <c r="H1035" s="33" t="str">
        <f t="shared" si="288"/>
        <v>N/A</v>
      </c>
      <c r="I1035" s="35">
        <v>3.206</v>
      </c>
      <c r="J1035" s="35">
        <v>6.7460000000000004</v>
      </c>
      <c r="K1035" s="36" t="s">
        <v>1193</v>
      </c>
      <c r="L1035" s="30" t="str">
        <f t="shared" si="289"/>
        <v>Yes</v>
      </c>
    </row>
    <row r="1036" spans="1:12">
      <c r="A1036" s="49" t="s">
        <v>374</v>
      </c>
      <c r="B1036" s="36" t="s">
        <v>49</v>
      </c>
      <c r="C1036" s="47">
        <v>707.43450382000003</v>
      </c>
      <c r="D1036" s="33" t="str">
        <f t="shared" si="286"/>
        <v>N/A</v>
      </c>
      <c r="E1036" s="47">
        <v>740.57573964000005</v>
      </c>
      <c r="F1036" s="33" t="str">
        <f t="shared" si="287"/>
        <v>N/A</v>
      </c>
      <c r="G1036" s="47">
        <v>729.45620842999995</v>
      </c>
      <c r="H1036" s="33" t="str">
        <f t="shared" si="288"/>
        <v>N/A</v>
      </c>
      <c r="I1036" s="35">
        <v>4.6849999999999996</v>
      </c>
      <c r="J1036" s="35">
        <v>-1.5</v>
      </c>
      <c r="K1036" s="36" t="s">
        <v>1193</v>
      </c>
      <c r="L1036" s="30" t="str">
        <f t="shared" si="289"/>
        <v>Yes</v>
      </c>
    </row>
    <row r="1037" spans="1:12">
      <c r="A1037" s="49" t="s">
        <v>375</v>
      </c>
      <c r="B1037" s="36" t="s">
        <v>49</v>
      </c>
      <c r="C1037" s="47">
        <v>509623</v>
      </c>
      <c r="D1037" s="33" t="str">
        <f t="shared" si="286"/>
        <v>N/A</v>
      </c>
      <c r="E1037" s="47">
        <v>791218</v>
      </c>
      <c r="F1037" s="33" t="str">
        <f t="shared" si="287"/>
        <v>N/A</v>
      </c>
      <c r="G1037" s="47">
        <v>777991</v>
      </c>
      <c r="H1037" s="33" t="str">
        <f t="shared" si="288"/>
        <v>N/A</v>
      </c>
      <c r="I1037" s="35">
        <v>55.26</v>
      </c>
      <c r="J1037" s="35">
        <v>-1.67</v>
      </c>
      <c r="K1037" s="36" t="s">
        <v>1193</v>
      </c>
      <c r="L1037" s="30" t="str">
        <f t="shared" si="289"/>
        <v>Yes</v>
      </c>
    </row>
    <row r="1038" spans="1:12">
      <c r="A1038" s="46" t="s">
        <v>99</v>
      </c>
      <c r="B1038" s="25" t="s">
        <v>49</v>
      </c>
      <c r="C1038" s="26">
        <v>15474</v>
      </c>
      <c r="D1038" s="27" t="str">
        <f t="shared" si="286"/>
        <v>N/A</v>
      </c>
      <c r="E1038" s="26">
        <v>18712</v>
      </c>
      <c r="F1038" s="27" t="str">
        <f t="shared" si="287"/>
        <v>N/A</v>
      </c>
      <c r="G1038" s="26">
        <v>17983</v>
      </c>
      <c r="H1038" s="27" t="str">
        <f t="shared" si="288"/>
        <v>N/A</v>
      </c>
      <c r="I1038" s="28">
        <v>20.93</v>
      </c>
      <c r="J1038" s="28">
        <v>-3.9</v>
      </c>
      <c r="K1038" s="29" t="s">
        <v>1193</v>
      </c>
      <c r="L1038" s="30" t="str">
        <f t="shared" si="289"/>
        <v>Yes</v>
      </c>
    </row>
    <row r="1039" spans="1:12">
      <c r="A1039" s="46" t="s">
        <v>376</v>
      </c>
      <c r="B1039" s="25" t="s">
        <v>49</v>
      </c>
      <c r="C1039" s="31">
        <v>32.934147602000003</v>
      </c>
      <c r="D1039" s="27" t="str">
        <f t="shared" si="286"/>
        <v>N/A</v>
      </c>
      <c r="E1039" s="31">
        <v>42.283988884000003</v>
      </c>
      <c r="F1039" s="27" t="str">
        <f t="shared" si="287"/>
        <v>N/A</v>
      </c>
      <c r="G1039" s="31">
        <v>43.262581326999999</v>
      </c>
      <c r="H1039" s="27" t="str">
        <f t="shared" si="288"/>
        <v>N/A</v>
      </c>
      <c r="I1039" s="28">
        <v>28.39</v>
      </c>
      <c r="J1039" s="28">
        <v>2.3140000000000001</v>
      </c>
      <c r="K1039" s="29" t="s">
        <v>1193</v>
      </c>
      <c r="L1039" s="30" t="str">
        <f t="shared" si="289"/>
        <v>Yes</v>
      </c>
    </row>
    <row r="1040" spans="1:12">
      <c r="A1040" s="46" t="s">
        <v>377</v>
      </c>
      <c r="B1040" s="25" t="s">
        <v>49</v>
      </c>
      <c r="C1040" s="31">
        <v>10553695</v>
      </c>
      <c r="D1040" s="27" t="str">
        <f t="shared" si="286"/>
        <v>N/A</v>
      </c>
      <c r="E1040" s="31">
        <v>11579502</v>
      </c>
      <c r="F1040" s="27" t="str">
        <f t="shared" si="287"/>
        <v>N/A</v>
      </c>
      <c r="G1040" s="31">
        <v>12926861</v>
      </c>
      <c r="H1040" s="27" t="str">
        <f t="shared" si="288"/>
        <v>N/A</v>
      </c>
      <c r="I1040" s="28">
        <v>9.7200000000000006</v>
      </c>
      <c r="J1040" s="28">
        <v>11.64</v>
      </c>
      <c r="K1040" s="29" t="s">
        <v>1193</v>
      </c>
      <c r="L1040" s="30" t="str">
        <f t="shared" si="289"/>
        <v>Yes</v>
      </c>
    </row>
    <row r="1041" spans="1:12">
      <c r="A1041" s="46" t="s">
        <v>378</v>
      </c>
      <c r="B1041" s="25" t="s">
        <v>49</v>
      </c>
      <c r="C1041" s="26">
        <v>33483</v>
      </c>
      <c r="D1041" s="27" t="str">
        <f t="shared" si="286"/>
        <v>N/A</v>
      </c>
      <c r="E1041" s="26">
        <v>34627</v>
      </c>
      <c r="F1041" s="27" t="str">
        <f t="shared" si="287"/>
        <v>N/A</v>
      </c>
      <c r="G1041" s="26">
        <v>35452</v>
      </c>
      <c r="H1041" s="27" t="str">
        <f t="shared" si="288"/>
        <v>N/A</v>
      </c>
      <c r="I1041" s="28">
        <v>3.4169999999999998</v>
      </c>
      <c r="J1041" s="28">
        <v>2.383</v>
      </c>
      <c r="K1041" s="29" t="s">
        <v>1193</v>
      </c>
      <c r="L1041" s="30" t="str">
        <f t="shared" si="289"/>
        <v>Yes</v>
      </c>
    </row>
    <row r="1042" spans="1:12">
      <c r="A1042" s="46" t="s">
        <v>379</v>
      </c>
      <c r="B1042" s="25" t="s">
        <v>49</v>
      </c>
      <c r="C1042" s="31">
        <v>315.19562165999997</v>
      </c>
      <c r="D1042" s="27" t="str">
        <f t="shared" si="286"/>
        <v>N/A</v>
      </c>
      <c r="E1042" s="31">
        <v>334.40673463000002</v>
      </c>
      <c r="F1042" s="27" t="str">
        <f t="shared" si="287"/>
        <v>N/A</v>
      </c>
      <c r="G1042" s="31">
        <v>364.62995036000001</v>
      </c>
      <c r="H1042" s="27" t="str">
        <f t="shared" si="288"/>
        <v>N/A</v>
      </c>
      <c r="I1042" s="28">
        <v>6.0949999999999998</v>
      </c>
      <c r="J1042" s="28">
        <v>9.0380000000000003</v>
      </c>
      <c r="K1042" s="29" t="s">
        <v>1193</v>
      </c>
      <c r="L1042" s="30" t="str">
        <f t="shared" si="289"/>
        <v>Yes</v>
      </c>
    </row>
    <row r="1043" spans="1:12">
      <c r="A1043" s="46" t="s">
        <v>380</v>
      </c>
      <c r="B1043" s="25" t="s">
        <v>49</v>
      </c>
      <c r="C1043" s="31">
        <v>6323682</v>
      </c>
      <c r="D1043" s="27" t="str">
        <f t="shared" si="286"/>
        <v>N/A</v>
      </c>
      <c r="E1043" s="31">
        <v>6279616</v>
      </c>
      <c r="F1043" s="27" t="str">
        <f t="shared" si="287"/>
        <v>N/A</v>
      </c>
      <c r="G1043" s="31">
        <v>6678939</v>
      </c>
      <c r="H1043" s="27" t="str">
        <f t="shared" si="288"/>
        <v>N/A</v>
      </c>
      <c r="I1043" s="28">
        <v>-0.69699999999999995</v>
      </c>
      <c r="J1043" s="28">
        <v>6.359</v>
      </c>
      <c r="K1043" s="29" t="s">
        <v>1193</v>
      </c>
      <c r="L1043" s="30" t="str">
        <f t="shared" si="289"/>
        <v>Yes</v>
      </c>
    </row>
    <row r="1044" spans="1:12">
      <c r="A1044" s="46" t="s">
        <v>100</v>
      </c>
      <c r="B1044" s="25" t="s">
        <v>49</v>
      </c>
      <c r="C1044" s="26">
        <v>17564</v>
      </c>
      <c r="D1044" s="27" t="str">
        <f t="shared" si="286"/>
        <v>N/A</v>
      </c>
      <c r="E1044" s="26">
        <v>18720</v>
      </c>
      <c r="F1044" s="27" t="str">
        <f t="shared" si="287"/>
        <v>N/A</v>
      </c>
      <c r="G1044" s="26">
        <v>19964</v>
      </c>
      <c r="H1044" s="27" t="str">
        <f t="shared" si="288"/>
        <v>N/A</v>
      </c>
      <c r="I1044" s="28">
        <v>6.5819999999999999</v>
      </c>
      <c r="J1044" s="28">
        <v>6.6449999999999996</v>
      </c>
      <c r="K1044" s="29" t="s">
        <v>1193</v>
      </c>
      <c r="L1044" s="30" t="str">
        <f t="shared" si="289"/>
        <v>Yes</v>
      </c>
    </row>
    <row r="1045" spans="1:12">
      <c r="A1045" s="46" t="s">
        <v>381</v>
      </c>
      <c r="B1045" s="25" t="s">
        <v>49</v>
      </c>
      <c r="C1045" s="31">
        <v>360.03655204</v>
      </c>
      <c r="D1045" s="27" t="str">
        <f t="shared" si="286"/>
        <v>N/A</v>
      </c>
      <c r="E1045" s="31">
        <v>335.44957264999999</v>
      </c>
      <c r="F1045" s="27" t="str">
        <f t="shared" si="287"/>
        <v>N/A</v>
      </c>
      <c r="G1045" s="31">
        <v>334.54913844999999</v>
      </c>
      <c r="H1045" s="27" t="str">
        <f t="shared" si="288"/>
        <v>N/A</v>
      </c>
      <c r="I1045" s="28">
        <v>-6.83</v>
      </c>
      <c r="J1045" s="28">
        <v>-0.26800000000000002</v>
      </c>
      <c r="K1045" s="29" t="s">
        <v>1193</v>
      </c>
      <c r="L1045" s="30" t="str">
        <f t="shared" si="289"/>
        <v>Yes</v>
      </c>
    </row>
    <row r="1046" spans="1:12">
      <c r="A1046" s="46" t="s">
        <v>382</v>
      </c>
      <c r="B1046" s="25" t="s">
        <v>49</v>
      </c>
      <c r="C1046" s="31">
        <v>587444</v>
      </c>
      <c r="D1046" s="27" t="str">
        <f t="shared" si="286"/>
        <v>N/A</v>
      </c>
      <c r="E1046" s="31">
        <v>599937</v>
      </c>
      <c r="F1046" s="27" t="str">
        <f t="shared" si="287"/>
        <v>N/A</v>
      </c>
      <c r="G1046" s="31">
        <v>788084</v>
      </c>
      <c r="H1046" s="27" t="str">
        <f t="shared" si="288"/>
        <v>N/A</v>
      </c>
      <c r="I1046" s="28">
        <v>2.1269999999999998</v>
      </c>
      <c r="J1046" s="28">
        <v>31.36</v>
      </c>
      <c r="K1046" s="29" t="s">
        <v>1193</v>
      </c>
      <c r="L1046" s="30" t="str">
        <f t="shared" si="289"/>
        <v>No</v>
      </c>
    </row>
    <row r="1047" spans="1:12">
      <c r="A1047" s="46" t="s">
        <v>383</v>
      </c>
      <c r="B1047" s="25" t="s">
        <v>49</v>
      </c>
      <c r="C1047" s="26">
        <v>543</v>
      </c>
      <c r="D1047" s="27" t="str">
        <f t="shared" si="286"/>
        <v>N/A</v>
      </c>
      <c r="E1047" s="26">
        <v>513</v>
      </c>
      <c r="F1047" s="27" t="str">
        <f t="shared" si="287"/>
        <v>N/A</v>
      </c>
      <c r="G1047" s="26">
        <v>579</v>
      </c>
      <c r="H1047" s="27" t="str">
        <f t="shared" si="288"/>
        <v>N/A</v>
      </c>
      <c r="I1047" s="28">
        <v>-5.52</v>
      </c>
      <c r="J1047" s="28">
        <v>12.87</v>
      </c>
      <c r="K1047" s="29" t="s">
        <v>1193</v>
      </c>
      <c r="L1047" s="30" t="str">
        <f t="shared" ref="L1047:L1084" si="290">IF(J1047="Div by 0", "N/A", IF(K1047="N/A","N/A", IF(J1047&gt;VALUE(MID(K1047,1,2)), "No", IF(J1047&lt;-1*VALUE(MID(K1047,1,2)), "No", "Yes"))))</f>
        <v>Yes</v>
      </c>
    </row>
    <row r="1048" spans="1:12">
      <c r="A1048" s="46" t="s">
        <v>384</v>
      </c>
      <c r="B1048" s="25" t="s">
        <v>49</v>
      </c>
      <c r="C1048" s="31">
        <v>1081.8489870999999</v>
      </c>
      <c r="D1048" s="27" t="str">
        <f t="shared" si="286"/>
        <v>N/A</v>
      </c>
      <c r="E1048" s="31">
        <v>1169.4678363</v>
      </c>
      <c r="F1048" s="27" t="str">
        <f t="shared" si="287"/>
        <v>N/A</v>
      </c>
      <c r="G1048" s="31">
        <v>1361.1122625</v>
      </c>
      <c r="H1048" s="27" t="str">
        <f t="shared" si="288"/>
        <v>N/A</v>
      </c>
      <c r="I1048" s="28">
        <v>8.0990000000000002</v>
      </c>
      <c r="J1048" s="28">
        <v>16.39</v>
      </c>
      <c r="K1048" s="29" t="s">
        <v>1193</v>
      </c>
      <c r="L1048" s="30" t="str">
        <f t="shared" si="290"/>
        <v>Yes</v>
      </c>
    </row>
    <row r="1049" spans="1:12">
      <c r="A1049" s="46" t="s">
        <v>385</v>
      </c>
      <c r="B1049" s="25" t="s">
        <v>49</v>
      </c>
      <c r="C1049" s="31">
        <v>10597363</v>
      </c>
      <c r="D1049" s="27" t="str">
        <f t="shared" si="286"/>
        <v>N/A</v>
      </c>
      <c r="E1049" s="31">
        <v>11902585</v>
      </c>
      <c r="F1049" s="27" t="str">
        <f t="shared" si="287"/>
        <v>N/A</v>
      </c>
      <c r="G1049" s="31">
        <v>12319296</v>
      </c>
      <c r="H1049" s="27" t="str">
        <f t="shared" si="288"/>
        <v>N/A</v>
      </c>
      <c r="I1049" s="28">
        <v>12.32</v>
      </c>
      <c r="J1049" s="28">
        <v>3.5009999999999999</v>
      </c>
      <c r="K1049" s="29" t="s">
        <v>1193</v>
      </c>
      <c r="L1049" s="30" t="str">
        <f t="shared" si="290"/>
        <v>Yes</v>
      </c>
    </row>
    <row r="1050" spans="1:12">
      <c r="A1050" s="46" t="s">
        <v>101</v>
      </c>
      <c r="B1050" s="25" t="s">
        <v>49</v>
      </c>
      <c r="C1050" s="26">
        <v>67049</v>
      </c>
      <c r="D1050" s="27" t="str">
        <f t="shared" si="286"/>
        <v>N/A</v>
      </c>
      <c r="E1050" s="26">
        <v>69041</v>
      </c>
      <c r="F1050" s="27" t="str">
        <f t="shared" si="287"/>
        <v>N/A</v>
      </c>
      <c r="G1050" s="26">
        <v>72120</v>
      </c>
      <c r="H1050" s="27" t="str">
        <f t="shared" si="288"/>
        <v>N/A</v>
      </c>
      <c r="I1050" s="28">
        <v>2.9710000000000001</v>
      </c>
      <c r="J1050" s="28">
        <v>4.46</v>
      </c>
      <c r="K1050" s="29" t="s">
        <v>1193</v>
      </c>
      <c r="L1050" s="30" t="str">
        <f t="shared" si="290"/>
        <v>Yes</v>
      </c>
    </row>
    <row r="1051" spans="1:12">
      <c r="A1051" s="46" t="s">
        <v>386</v>
      </c>
      <c r="B1051" s="25" t="s">
        <v>49</v>
      </c>
      <c r="C1051" s="31">
        <v>158.05400528000001</v>
      </c>
      <c r="D1051" s="27" t="str">
        <f t="shared" si="286"/>
        <v>N/A</v>
      </c>
      <c r="E1051" s="31">
        <v>172.39879202</v>
      </c>
      <c r="F1051" s="27" t="str">
        <f t="shared" si="287"/>
        <v>N/A</v>
      </c>
      <c r="G1051" s="31">
        <v>170.81663893999999</v>
      </c>
      <c r="H1051" s="27" t="str">
        <f t="shared" si="288"/>
        <v>N/A</v>
      </c>
      <c r="I1051" s="28">
        <v>9.0760000000000005</v>
      </c>
      <c r="J1051" s="28">
        <v>-0.91800000000000004</v>
      </c>
      <c r="K1051" s="29" t="s">
        <v>1193</v>
      </c>
      <c r="L1051" s="30" t="str">
        <f t="shared" si="290"/>
        <v>Yes</v>
      </c>
    </row>
    <row r="1052" spans="1:12">
      <c r="A1052" s="46" t="s">
        <v>387</v>
      </c>
      <c r="B1052" s="25" t="s">
        <v>49</v>
      </c>
      <c r="C1052" s="31">
        <v>25414627</v>
      </c>
      <c r="D1052" s="27" t="str">
        <f t="shared" si="286"/>
        <v>N/A</v>
      </c>
      <c r="E1052" s="31">
        <v>24064604</v>
      </c>
      <c r="F1052" s="27" t="str">
        <f t="shared" si="287"/>
        <v>N/A</v>
      </c>
      <c r="G1052" s="31">
        <v>25947477</v>
      </c>
      <c r="H1052" s="27" t="str">
        <f t="shared" si="288"/>
        <v>N/A</v>
      </c>
      <c r="I1052" s="28">
        <v>-5.31</v>
      </c>
      <c r="J1052" s="28">
        <v>7.8239999999999998</v>
      </c>
      <c r="K1052" s="29" t="s">
        <v>1193</v>
      </c>
      <c r="L1052" s="30" t="str">
        <f t="shared" si="290"/>
        <v>Yes</v>
      </c>
    </row>
    <row r="1053" spans="1:12">
      <c r="A1053" s="46" t="s">
        <v>102</v>
      </c>
      <c r="B1053" s="25" t="s">
        <v>49</v>
      </c>
      <c r="C1053" s="26">
        <v>45520</v>
      </c>
      <c r="D1053" s="27" t="str">
        <f t="shared" si="286"/>
        <v>N/A</v>
      </c>
      <c r="E1053" s="26">
        <v>44871</v>
      </c>
      <c r="F1053" s="27" t="str">
        <f t="shared" si="287"/>
        <v>N/A</v>
      </c>
      <c r="G1053" s="26">
        <v>45376</v>
      </c>
      <c r="H1053" s="27" t="str">
        <f t="shared" si="288"/>
        <v>N/A</v>
      </c>
      <c r="I1053" s="28">
        <v>-1.43</v>
      </c>
      <c r="J1053" s="28">
        <v>1.125</v>
      </c>
      <c r="K1053" s="29" t="s">
        <v>1193</v>
      </c>
      <c r="L1053" s="30" t="str">
        <f t="shared" si="290"/>
        <v>Yes</v>
      </c>
    </row>
    <row r="1054" spans="1:12">
      <c r="A1054" s="46" t="s">
        <v>388</v>
      </c>
      <c r="B1054" s="25" t="s">
        <v>49</v>
      </c>
      <c r="C1054" s="31">
        <v>558.31781634000004</v>
      </c>
      <c r="D1054" s="27" t="str">
        <f t="shared" si="286"/>
        <v>N/A</v>
      </c>
      <c r="E1054" s="31">
        <v>536.30638942999997</v>
      </c>
      <c r="F1054" s="27" t="str">
        <f t="shared" si="287"/>
        <v>N/A</v>
      </c>
      <c r="G1054" s="31">
        <v>571.83262076999995</v>
      </c>
      <c r="H1054" s="27" t="str">
        <f t="shared" si="288"/>
        <v>N/A</v>
      </c>
      <c r="I1054" s="28">
        <v>-3.94</v>
      </c>
      <c r="J1054" s="28">
        <v>6.6239999999999997</v>
      </c>
      <c r="K1054" s="29" t="s">
        <v>1193</v>
      </c>
      <c r="L1054" s="30" t="str">
        <f t="shared" si="290"/>
        <v>Yes</v>
      </c>
    </row>
    <row r="1055" spans="1:12">
      <c r="A1055" s="46" t="s">
        <v>389</v>
      </c>
      <c r="B1055" s="25" t="s">
        <v>49</v>
      </c>
      <c r="C1055" s="31">
        <v>208977950</v>
      </c>
      <c r="D1055" s="27" t="str">
        <f t="shared" si="286"/>
        <v>N/A</v>
      </c>
      <c r="E1055" s="31">
        <v>249341158</v>
      </c>
      <c r="F1055" s="27" t="str">
        <f t="shared" si="287"/>
        <v>N/A</v>
      </c>
      <c r="G1055" s="31">
        <v>264265214</v>
      </c>
      <c r="H1055" s="27" t="str">
        <f t="shared" si="288"/>
        <v>N/A</v>
      </c>
      <c r="I1055" s="28">
        <v>19.309999999999999</v>
      </c>
      <c r="J1055" s="28">
        <v>5.9850000000000003</v>
      </c>
      <c r="K1055" s="29" t="s">
        <v>1193</v>
      </c>
      <c r="L1055" s="30" t="str">
        <f t="shared" si="290"/>
        <v>Yes</v>
      </c>
    </row>
    <row r="1056" spans="1:12">
      <c r="A1056" s="93" t="s">
        <v>625</v>
      </c>
      <c r="B1056" s="26" t="s">
        <v>49</v>
      </c>
      <c r="C1056" s="26">
        <v>8039</v>
      </c>
      <c r="D1056" s="27" t="str">
        <f t="shared" si="286"/>
        <v>N/A</v>
      </c>
      <c r="E1056" s="26">
        <v>10910</v>
      </c>
      <c r="F1056" s="27" t="str">
        <f t="shared" si="287"/>
        <v>N/A</v>
      </c>
      <c r="G1056" s="26">
        <v>10118</v>
      </c>
      <c r="H1056" s="27" t="str">
        <f t="shared" si="288"/>
        <v>N/A</v>
      </c>
      <c r="I1056" s="28">
        <v>35.71</v>
      </c>
      <c r="J1056" s="28">
        <v>-7.26</v>
      </c>
      <c r="K1056" s="37" t="s">
        <v>1193</v>
      </c>
      <c r="L1056" s="30" t="str">
        <f t="shared" si="290"/>
        <v>Yes</v>
      </c>
    </row>
    <row r="1057" spans="1:12">
      <c r="A1057" s="46" t="s">
        <v>390</v>
      </c>
      <c r="B1057" s="25" t="s">
        <v>49</v>
      </c>
      <c r="C1057" s="31">
        <v>25995.515610999999</v>
      </c>
      <c r="D1057" s="27" t="str">
        <f t="shared" si="286"/>
        <v>N/A</v>
      </c>
      <c r="E1057" s="31">
        <v>22854.368286000001</v>
      </c>
      <c r="F1057" s="27" t="str">
        <f t="shared" si="287"/>
        <v>N/A</v>
      </c>
      <c r="G1057" s="31">
        <v>26118.325163000001</v>
      </c>
      <c r="H1057" s="27" t="str">
        <f t="shared" si="288"/>
        <v>N/A</v>
      </c>
      <c r="I1057" s="28">
        <v>-12.1</v>
      </c>
      <c r="J1057" s="28">
        <v>14.28</v>
      </c>
      <c r="K1057" s="29" t="s">
        <v>1193</v>
      </c>
      <c r="L1057" s="30" t="str">
        <f t="shared" si="290"/>
        <v>Yes</v>
      </c>
    </row>
    <row r="1058" spans="1:12">
      <c r="A1058" s="46" t="s">
        <v>391</v>
      </c>
      <c r="B1058" s="25" t="s">
        <v>49</v>
      </c>
      <c r="C1058" s="31">
        <v>11499366</v>
      </c>
      <c r="D1058" s="27" t="str">
        <f t="shared" si="286"/>
        <v>N/A</v>
      </c>
      <c r="E1058" s="31">
        <v>11415230</v>
      </c>
      <c r="F1058" s="27" t="str">
        <f t="shared" si="287"/>
        <v>N/A</v>
      </c>
      <c r="G1058" s="31">
        <v>11768122</v>
      </c>
      <c r="H1058" s="27" t="str">
        <f t="shared" si="288"/>
        <v>N/A</v>
      </c>
      <c r="I1058" s="28">
        <v>-0.73199999999999998</v>
      </c>
      <c r="J1058" s="28">
        <v>3.0910000000000002</v>
      </c>
      <c r="K1058" s="29" t="s">
        <v>1193</v>
      </c>
      <c r="L1058" s="30" t="str">
        <f t="shared" si="290"/>
        <v>Yes</v>
      </c>
    </row>
    <row r="1059" spans="1:12">
      <c r="A1059" s="46" t="s">
        <v>38</v>
      </c>
      <c r="B1059" s="25" t="s">
        <v>49</v>
      </c>
      <c r="C1059" s="26">
        <v>30801</v>
      </c>
      <c r="D1059" s="27" t="str">
        <f t="shared" si="286"/>
        <v>N/A</v>
      </c>
      <c r="E1059" s="26">
        <v>31449</v>
      </c>
      <c r="F1059" s="27" t="str">
        <f t="shared" si="287"/>
        <v>N/A</v>
      </c>
      <c r="G1059" s="26">
        <v>31814</v>
      </c>
      <c r="H1059" s="27" t="str">
        <f t="shared" si="288"/>
        <v>N/A</v>
      </c>
      <c r="I1059" s="28">
        <v>2.1040000000000001</v>
      </c>
      <c r="J1059" s="28">
        <v>1.161</v>
      </c>
      <c r="K1059" s="29" t="s">
        <v>1193</v>
      </c>
      <c r="L1059" s="30" t="str">
        <f t="shared" si="290"/>
        <v>Yes</v>
      </c>
    </row>
    <row r="1060" spans="1:12">
      <c r="A1060" s="46" t="s">
        <v>392</v>
      </c>
      <c r="B1060" s="25" t="s">
        <v>49</v>
      </c>
      <c r="C1060" s="31">
        <v>373.34391741000002</v>
      </c>
      <c r="D1060" s="27" t="str">
        <f t="shared" si="286"/>
        <v>N/A</v>
      </c>
      <c r="E1060" s="31">
        <v>362.97592928</v>
      </c>
      <c r="F1060" s="27" t="str">
        <f t="shared" si="287"/>
        <v>N/A</v>
      </c>
      <c r="G1060" s="31">
        <v>369.90387879999997</v>
      </c>
      <c r="H1060" s="27" t="str">
        <f t="shared" si="288"/>
        <v>N/A</v>
      </c>
      <c r="I1060" s="28">
        <v>-2.78</v>
      </c>
      <c r="J1060" s="28">
        <v>1.909</v>
      </c>
      <c r="K1060" s="29" t="s">
        <v>1193</v>
      </c>
      <c r="L1060" s="30" t="str">
        <f t="shared" si="290"/>
        <v>Yes</v>
      </c>
    </row>
    <row r="1061" spans="1:12" ht="12.75" customHeight="1">
      <c r="A1061" s="46" t="s">
        <v>393</v>
      </c>
      <c r="B1061" s="25" t="s">
        <v>49</v>
      </c>
      <c r="C1061" s="31">
        <v>127130512</v>
      </c>
      <c r="D1061" s="27" t="str">
        <f t="shared" si="286"/>
        <v>N/A</v>
      </c>
      <c r="E1061" s="31">
        <v>172251791</v>
      </c>
      <c r="F1061" s="27" t="str">
        <f t="shared" si="287"/>
        <v>N/A</v>
      </c>
      <c r="G1061" s="31">
        <v>183017496</v>
      </c>
      <c r="H1061" s="27" t="str">
        <f t="shared" si="288"/>
        <v>N/A</v>
      </c>
      <c r="I1061" s="28">
        <v>35.49</v>
      </c>
      <c r="J1061" s="28">
        <v>6.25</v>
      </c>
      <c r="K1061" s="29" t="s">
        <v>1193</v>
      </c>
      <c r="L1061" s="30" t="str">
        <f t="shared" si="290"/>
        <v>Yes</v>
      </c>
    </row>
    <row r="1062" spans="1:12">
      <c r="A1062" s="46" t="s">
        <v>394</v>
      </c>
      <c r="B1062" s="25" t="s">
        <v>49</v>
      </c>
      <c r="C1062" s="26">
        <v>7773</v>
      </c>
      <c r="D1062" s="27" t="str">
        <f t="shared" si="286"/>
        <v>N/A</v>
      </c>
      <c r="E1062" s="26">
        <v>10113</v>
      </c>
      <c r="F1062" s="27" t="str">
        <f t="shared" si="287"/>
        <v>N/A</v>
      </c>
      <c r="G1062" s="26">
        <v>11489</v>
      </c>
      <c r="H1062" s="27" t="str">
        <f t="shared" si="288"/>
        <v>N/A</v>
      </c>
      <c r="I1062" s="28">
        <v>30.1</v>
      </c>
      <c r="J1062" s="28">
        <v>13.61</v>
      </c>
      <c r="K1062" s="29" t="s">
        <v>1193</v>
      </c>
      <c r="L1062" s="30" t="str">
        <f t="shared" si="290"/>
        <v>Yes</v>
      </c>
    </row>
    <row r="1063" spans="1:12">
      <c r="A1063" s="46" t="s">
        <v>395</v>
      </c>
      <c r="B1063" s="25" t="s">
        <v>49</v>
      </c>
      <c r="C1063" s="31">
        <v>16355.398429999999</v>
      </c>
      <c r="D1063" s="27" t="str">
        <f t="shared" si="286"/>
        <v>N/A</v>
      </c>
      <c r="E1063" s="31">
        <v>17032.709482999999</v>
      </c>
      <c r="F1063" s="27" t="str">
        <f t="shared" si="287"/>
        <v>N/A</v>
      </c>
      <c r="G1063" s="31">
        <v>15929.802072</v>
      </c>
      <c r="H1063" s="27" t="str">
        <f t="shared" si="288"/>
        <v>N/A</v>
      </c>
      <c r="I1063" s="28">
        <v>4.141</v>
      </c>
      <c r="J1063" s="28">
        <v>-6.48</v>
      </c>
      <c r="K1063" s="29" t="s">
        <v>1193</v>
      </c>
      <c r="L1063" s="30" t="str">
        <f t="shared" si="290"/>
        <v>Yes</v>
      </c>
    </row>
    <row r="1064" spans="1:12" ht="12.75" customHeight="1">
      <c r="A1064" s="46" t="s">
        <v>396</v>
      </c>
      <c r="B1064" s="25" t="s">
        <v>49</v>
      </c>
      <c r="C1064" s="31">
        <v>5923774</v>
      </c>
      <c r="D1064" s="27" t="str">
        <f t="shared" si="286"/>
        <v>N/A</v>
      </c>
      <c r="E1064" s="31">
        <v>6627526</v>
      </c>
      <c r="F1064" s="27" t="str">
        <f t="shared" si="287"/>
        <v>N/A</v>
      </c>
      <c r="G1064" s="31">
        <v>7349563</v>
      </c>
      <c r="H1064" s="27" t="str">
        <f t="shared" si="288"/>
        <v>N/A</v>
      </c>
      <c r="I1064" s="28">
        <v>11.88</v>
      </c>
      <c r="J1064" s="28">
        <v>10.89</v>
      </c>
      <c r="K1064" s="29" t="s">
        <v>1193</v>
      </c>
      <c r="L1064" s="30" t="str">
        <f t="shared" si="290"/>
        <v>Yes</v>
      </c>
    </row>
    <row r="1065" spans="1:12">
      <c r="A1065" s="46" t="s">
        <v>397</v>
      </c>
      <c r="B1065" s="25" t="s">
        <v>49</v>
      </c>
      <c r="C1065" s="26">
        <v>3611</v>
      </c>
      <c r="D1065" s="27" t="str">
        <f t="shared" si="286"/>
        <v>N/A</v>
      </c>
      <c r="E1065" s="26">
        <v>4096</v>
      </c>
      <c r="F1065" s="27" t="str">
        <f t="shared" si="287"/>
        <v>N/A</v>
      </c>
      <c r="G1065" s="26">
        <v>4452</v>
      </c>
      <c r="H1065" s="27" t="str">
        <f t="shared" si="288"/>
        <v>N/A</v>
      </c>
      <c r="I1065" s="28">
        <v>13.43</v>
      </c>
      <c r="J1065" s="28">
        <v>8.6910000000000007</v>
      </c>
      <c r="K1065" s="29" t="s">
        <v>1193</v>
      </c>
      <c r="L1065" s="30" t="str">
        <f t="shared" si="290"/>
        <v>Yes</v>
      </c>
    </row>
    <row r="1066" spans="1:12">
      <c r="A1066" s="46" t="s">
        <v>398</v>
      </c>
      <c r="B1066" s="25" t="s">
        <v>49</v>
      </c>
      <c r="C1066" s="31">
        <v>1640.4801993999999</v>
      </c>
      <c r="D1066" s="27" t="str">
        <f t="shared" si="286"/>
        <v>N/A</v>
      </c>
      <c r="E1066" s="31">
        <v>1618.0483397999999</v>
      </c>
      <c r="F1066" s="27" t="str">
        <f t="shared" si="287"/>
        <v>N/A</v>
      </c>
      <c r="G1066" s="31">
        <v>1650.8452381</v>
      </c>
      <c r="H1066" s="27" t="str">
        <f t="shared" si="288"/>
        <v>N/A</v>
      </c>
      <c r="I1066" s="28">
        <v>-1.37</v>
      </c>
      <c r="J1066" s="28">
        <v>2.0270000000000001</v>
      </c>
      <c r="K1066" s="29" t="s">
        <v>1193</v>
      </c>
      <c r="L1066" s="30" t="str">
        <f t="shared" si="290"/>
        <v>Yes</v>
      </c>
    </row>
    <row r="1067" spans="1:12">
      <c r="A1067" s="46" t="s">
        <v>399</v>
      </c>
      <c r="B1067" s="25" t="s">
        <v>49</v>
      </c>
      <c r="C1067" s="31">
        <v>266115</v>
      </c>
      <c r="D1067" s="27" t="str">
        <f t="shared" si="286"/>
        <v>N/A</v>
      </c>
      <c r="E1067" s="31">
        <v>235178</v>
      </c>
      <c r="F1067" s="27" t="str">
        <f t="shared" si="287"/>
        <v>N/A</v>
      </c>
      <c r="G1067" s="31">
        <v>239886</v>
      </c>
      <c r="H1067" s="27" t="str">
        <f t="shared" si="288"/>
        <v>N/A</v>
      </c>
      <c r="I1067" s="28">
        <v>-11.6</v>
      </c>
      <c r="J1067" s="28">
        <v>2.0019999999999998</v>
      </c>
      <c r="K1067" s="29" t="s">
        <v>1193</v>
      </c>
      <c r="L1067" s="30" t="str">
        <f t="shared" si="290"/>
        <v>Yes</v>
      </c>
    </row>
    <row r="1068" spans="1:12">
      <c r="A1068" s="46" t="s">
        <v>400</v>
      </c>
      <c r="B1068" s="25" t="s">
        <v>49</v>
      </c>
      <c r="C1068" s="26">
        <v>204</v>
      </c>
      <c r="D1068" s="27" t="str">
        <f t="shared" si="286"/>
        <v>N/A</v>
      </c>
      <c r="E1068" s="26">
        <v>191</v>
      </c>
      <c r="F1068" s="27" t="str">
        <f t="shared" si="287"/>
        <v>N/A</v>
      </c>
      <c r="G1068" s="26">
        <v>201</v>
      </c>
      <c r="H1068" s="27" t="str">
        <f t="shared" si="288"/>
        <v>N/A</v>
      </c>
      <c r="I1068" s="28">
        <v>-6.37</v>
      </c>
      <c r="J1068" s="28">
        <v>5.2359999999999998</v>
      </c>
      <c r="K1068" s="29" t="s">
        <v>1193</v>
      </c>
      <c r="L1068" s="30" t="str">
        <f t="shared" si="290"/>
        <v>Yes</v>
      </c>
    </row>
    <row r="1069" spans="1:12">
      <c r="A1069" s="46" t="s">
        <v>401</v>
      </c>
      <c r="B1069" s="25" t="s">
        <v>49</v>
      </c>
      <c r="C1069" s="31">
        <v>1304.4852940999999</v>
      </c>
      <c r="D1069" s="27" t="str">
        <f t="shared" si="286"/>
        <v>N/A</v>
      </c>
      <c r="E1069" s="31">
        <v>1231.2984293</v>
      </c>
      <c r="F1069" s="27" t="str">
        <f t="shared" si="287"/>
        <v>N/A</v>
      </c>
      <c r="G1069" s="31">
        <v>1193.4626866000001</v>
      </c>
      <c r="H1069" s="27" t="str">
        <f t="shared" si="288"/>
        <v>N/A</v>
      </c>
      <c r="I1069" s="28">
        <v>-5.61</v>
      </c>
      <c r="J1069" s="28">
        <v>-3.07</v>
      </c>
      <c r="K1069" s="29" t="s">
        <v>1193</v>
      </c>
      <c r="L1069" s="30" t="str">
        <f t="shared" si="290"/>
        <v>Yes</v>
      </c>
    </row>
    <row r="1070" spans="1:12" ht="12.75" customHeight="1">
      <c r="A1070" s="46" t="s">
        <v>402</v>
      </c>
      <c r="B1070" s="25" t="s">
        <v>49</v>
      </c>
      <c r="C1070" s="31">
        <v>49026</v>
      </c>
      <c r="D1070" s="27" t="str">
        <f t="shared" si="286"/>
        <v>N/A</v>
      </c>
      <c r="E1070" s="31">
        <v>72340</v>
      </c>
      <c r="F1070" s="27" t="str">
        <f t="shared" si="287"/>
        <v>N/A</v>
      </c>
      <c r="G1070" s="31">
        <v>58868</v>
      </c>
      <c r="H1070" s="27" t="str">
        <f t="shared" si="288"/>
        <v>N/A</v>
      </c>
      <c r="I1070" s="28">
        <v>47.55</v>
      </c>
      <c r="J1070" s="28">
        <v>-18.600000000000001</v>
      </c>
      <c r="K1070" s="29" t="s">
        <v>1193</v>
      </c>
      <c r="L1070" s="30" t="str">
        <f t="shared" si="290"/>
        <v>Yes</v>
      </c>
    </row>
    <row r="1071" spans="1:12">
      <c r="A1071" s="46" t="s">
        <v>626</v>
      </c>
      <c r="B1071" s="25" t="s">
        <v>49</v>
      </c>
      <c r="C1071" s="26">
        <v>2036</v>
      </c>
      <c r="D1071" s="27" t="str">
        <f t="shared" si="286"/>
        <v>N/A</v>
      </c>
      <c r="E1071" s="26">
        <v>2045</v>
      </c>
      <c r="F1071" s="27" t="str">
        <f t="shared" si="287"/>
        <v>N/A</v>
      </c>
      <c r="G1071" s="26">
        <v>1608</v>
      </c>
      <c r="H1071" s="27" t="str">
        <f t="shared" si="288"/>
        <v>N/A</v>
      </c>
      <c r="I1071" s="28">
        <v>0.442</v>
      </c>
      <c r="J1071" s="28">
        <v>-21.4</v>
      </c>
      <c r="K1071" s="29" t="s">
        <v>1193</v>
      </c>
      <c r="L1071" s="30" t="str">
        <f t="shared" si="290"/>
        <v>Yes</v>
      </c>
    </row>
    <row r="1072" spans="1:12">
      <c r="A1072" s="46" t="s">
        <v>403</v>
      </c>
      <c r="B1072" s="25" t="s">
        <v>49</v>
      </c>
      <c r="C1072" s="31">
        <v>24.079567780000001</v>
      </c>
      <c r="D1072" s="27" t="str">
        <f t="shared" si="286"/>
        <v>N/A</v>
      </c>
      <c r="E1072" s="31">
        <v>35.374083130000002</v>
      </c>
      <c r="F1072" s="27" t="str">
        <f t="shared" si="287"/>
        <v>N/A</v>
      </c>
      <c r="G1072" s="31">
        <v>36.609452736000001</v>
      </c>
      <c r="H1072" s="27" t="str">
        <f t="shared" si="288"/>
        <v>N/A</v>
      </c>
      <c r="I1072" s="28">
        <v>46.9</v>
      </c>
      <c r="J1072" s="28">
        <v>3.492</v>
      </c>
      <c r="K1072" s="29" t="s">
        <v>1193</v>
      </c>
      <c r="L1072" s="30" t="str">
        <f t="shared" si="290"/>
        <v>Yes</v>
      </c>
    </row>
    <row r="1073" spans="1:12">
      <c r="A1073" s="46" t="s">
        <v>404</v>
      </c>
      <c r="B1073" s="25" t="s">
        <v>49</v>
      </c>
      <c r="C1073" s="31">
        <v>33369023</v>
      </c>
      <c r="D1073" s="27" t="str">
        <f t="shared" si="286"/>
        <v>N/A</v>
      </c>
      <c r="E1073" s="31">
        <v>38633758</v>
      </c>
      <c r="F1073" s="27" t="str">
        <f t="shared" si="287"/>
        <v>N/A</v>
      </c>
      <c r="G1073" s="31">
        <v>41785737</v>
      </c>
      <c r="H1073" s="27" t="str">
        <f t="shared" si="288"/>
        <v>N/A</v>
      </c>
      <c r="I1073" s="28">
        <v>15.78</v>
      </c>
      <c r="J1073" s="28">
        <v>8.1590000000000007</v>
      </c>
      <c r="K1073" s="29" t="s">
        <v>1193</v>
      </c>
      <c r="L1073" s="30" t="str">
        <f t="shared" si="290"/>
        <v>Yes</v>
      </c>
    </row>
    <row r="1074" spans="1:12">
      <c r="A1074" s="46" t="s">
        <v>135</v>
      </c>
      <c r="B1074" s="25" t="s">
        <v>49</v>
      </c>
      <c r="C1074" s="26">
        <v>3390</v>
      </c>
      <c r="D1074" s="27" t="str">
        <f t="shared" si="286"/>
        <v>N/A</v>
      </c>
      <c r="E1074" s="26">
        <v>3756</v>
      </c>
      <c r="F1074" s="27" t="str">
        <f t="shared" si="287"/>
        <v>N/A</v>
      </c>
      <c r="G1074" s="26">
        <v>3712</v>
      </c>
      <c r="H1074" s="27" t="str">
        <f t="shared" si="288"/>
        <v>N/A</v>
      </c>
      <c r="I1074" s="28">
        <v>10.8</v>
      </c>
      <c r="J1074" s="28">
        <v>-1.17</v>
      </c>
      <c r="K1074" s="29" t="s">
        <v>1193</v>
      </c>
      <c r="L1074" s="30" t="str">
        <f t="shared" si="290"/>
        <v>Yes</v>
      </c>
    </row>
    <row r="1075" spans="1:12">
      <c r="A1075" s="46" t="s">
        <v>405</v>
      </c>
      <c r="B1075" s="25" t="s">
        <v>49</v>
      </c>
      <c r="C1075" s="31">
        <v>9843.3696165000001</v>
      </c>
      <c r="D1075" s="27" t="str">
        <f t="shared" si="286"/>
        <v>N/A</v>
      </c>
      <c r="E1075" s="31">
        <v>10285.878062</v>
      </c>
      <c r="F1075" s="27" t="str">
        <f t="shared" si="287"/>
        <v>N/A</v>
      </c>
      <c r="G1075" s="31">
        <v>11256.933459</v>
      </c>
      <c r="H1075" s="27" t="str">
        <f t="shared" si="288"/>
        <v>N/A</v>
      </c>
      <c r="I1075" s="28">
        <v>4.4950000000000001</v>
      </c>
      <c r="J1075" s="28">
        <v>9.4410000000000007</v>
      </c>
      <c r="K1075" s="29" t="s">
        <v>1193</v>
      </c>
      <c r="L1075" s="30" t="str">
        <f t="shared" si="290"/>
        <v>Yes</v>
      </c>
    </row>
    <row r="1076" spans="1:12">
      <c r="A1076" s="46" t="s">
        <v>952</v>
      </c>
      <c r="B1076" s="25" t="s">
        <v>49</v>
      </c>
      <c r="C1076" s="31" t="s">
        <v>49</v>
      </c>
      <c r="D1076" s="27" t="str">
        <f t="shared" si="286"/>
        <v>N/A</v>
      </c>
      <c r="E1076" s="31">
        <v>195093</v>
      </c>
      <c r="F1076" s="27" t="str">
        <f t="shared" si="287"/>
        <v>N/A</v>
      </c>
      <c r="G1076" s="31">
        <v>222406</v>
      </c>
      <c r="H1076" s="27" t="str">
        <f t="shared" si="288"/>
        <v>N/A</v>
      </c>
      <c r="I1076" s="28" t="s">
        <v>49</v>
      </c>
      <c r="J1076" s="28">
        <v>14</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4456</v>
      </c>
      <c r="F1077" s="27" t="str">
        <f t="shared" si="287"/>
        <v>N/A</v>
      </c>
      <c r="G1077" s="26">
        <v>4208</v>
      </c>
      <c r="H1077" s="27" t="str">
        <f t="shared" si="288"/>
        <v>N/A</v>
      </c>
      <c r="I1077" s="28" t="s">
        <v>49</v>
      </c>
      <c r="J1077" s="28">
        <v>-5.57</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43.782091561999998</v>
      </c>
      <c r="F1078" s="27" t="str">
        <f t="shared" si="287"/>
        <v>N/A</v>
      </c>
      <c r="G1078" s="31">
        <v>52.853136882000001</v>
      </c>
      <c r="H1078" s="27" t="str">
        <f t="shared" si="288"/>
        <v>N/A</v>
      </c>
      <c r="I1078" s="28" t="s">
        <v>49</v>
      </c>
      <c r="J1078" s="28">
        <v>20.72</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22479235</v>
      </c>
      <c r="D1082" s="27" t="str">
        <f t="shared" si="286"/>
        <v>N/A</v>
      </c>
      <c r="E1082" s="31">
        <v>25686735</v>
      </c>
      <c r="F1082" s="27" t="str">
        <f t="shared" si="287"/>
        <v>N/A</v>
      </c>
      <c r="G1082" s="31">
        <v>27360818</v>
      </c>
      <c r="H1082" s="27" t="str">
        <f t="shared" si="288"/>
        <v>N/A</v>
      </c>
      <c r="I1082" s="28">
        <v>14.27</v>
      </c>
      <c r="J1082" s="28">
        <v>6.5170000000000003</v>
      </c>
      <c r="K1082" s="29" t="s">
        <v>1193</v>
      </c>
      <c r="L1082" s="30" t="str">
        <f t="shared" si="290"/>
        <v>Yes</v>
      </c>
    </row>
    <row r="1083" spans="1:12">
      <c r="A1083" s="46" t="s">
        <v>407</v>
      </c>
      <c r="B1083" s="25" t="s">
        <v>49</v>
      </c>
      <c r="C1083" s="26">
        <v>37439</v>
      </c>
      <c r="D1083" s="27" t="str">
        <f t="shared" si="286"/>
        <v>N/A</v>
      </c>
      <c r="E1083" s="26">
        <v>40349</v>
      </c>
      <c r="F1083" s="27" t="str">
        <f t="shared" si="287"/>
        <v>N/A</v>
      </c>
      <c r="G1083" s="26">
        <v>41897</v>
      </c>
      <c r="H1083" s="27" t="str">
        <f t="shared" si="288"/>
        <v>N/A</v>
      </c>
      <c r="I1083" s="28">
        <v>7.7729999999999997</v>
      </c>
      <c r="J1083" s="28">
        <v>3.8370000000000002</v>
      </c>
      <c r="K1083" s="29" t="s">
        <v>1193</v>
      </c>
      <c r="L1083" s="30" t="str">
        <f t="shared" si="290"/>
        <v>Yes</v>
      </c>
    </row>
    <row r="1084" spans="1:12">
      <c r="A1084" s="46" t="s">
        <v>408</v>
      </c>
      <c r="B1084" s="25" t="s">
        <v>49</v>
      </c>
      <c r="C1084" s="31">
        <v>600.42295466999997</v>
      </c>
      <c r="D1084" s="27" t="str">
        <f t="shared" si="286"/>
        <v>N/A</v>
      </c>
      <c r="E1084" s="31">
        <v>636.61391856</v>
      </c>
      <c r="F1084" s="27" t="str">
        <f t="shared" si="287"/>
        <v>N/A</v>
      </c>
      <c r="G1084" s="31">
        <v>653.04957395999998</v>
      </c>
      <c r="H1084" s="27" t="str">
        <f t="shared" si="288"/>
        <v>N/A</v>
      </c>
      <c r="I1084" s="28">
        <v>6.0279999999999996</v>
      </c>
      <c r="J1084" s="28">
        <v>2.5819999999999999</v>
      </c>
      <c r="K1084" s="29" t="s">
        <v>1193</v>
      </c>
      <c r="L1084" s="30" t="str">
        <f t="shared" si="290"/>
        <v>Yes</v>
      </c>
    </row>
    <row r="1085" spans="1:12">
      <c r="A1085" s="46" t="s">
        <v>409</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1207</v>
      </c>
      <c r="J1085" s="28" t="s">
        <v>1207</v>
      </c>
      <c r="K1085" s="29" t="s">
        <v>1193</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1207</v>
      </c>
      <c r="J1086" s="28" t="s">
        <v>1207</v>
      </c>
      <c r="K1086" s="29" t="s">
        <v>1193</v>
      </c>
      <c r="L1086" s="30" t="str">
        <f t="shared" si="295"/>
        <v>N/A</v>
      </c>
    </row>
    <row r="1087" spans="1:12">
      <c r="A1087" s="46" t="s">
        <v>410</v>
      </c>
      <c r="B1087" s="25" t="s">
        <v>49</v>
      </c>
      <c r="C1087" s="31" t="s">
        <v>1207</v>
      </c>
      <c r="D1087" s="27" t="str">
        <f t="shared" si="292"/>
        <v>N/A</v>
      </c>
      <c r="E1087" s="31" t="s">
        <v>1207</v>
      </c>
      <c r="F1087" s="27" t="str">
        <f t="shared" si="293"/>
        <v>N/A</v>
      </c>
      <c r="G1087" s="31" t="s">
        <v>1207</v>
      </c>
      <c r="H1087" s="27" t="str">
        <f t="shared" si="294"/>
        <v>N/A</v>
      </c>
      <c r="I1087" s="28" t="s">
        <v>1207</v>
      </c>
      <c r="J1087" s="28" t="s">
        <v>1207</v>
      </c>
      <c r="K1087" s="29" t="s">
        <v>1193</v>
      </c>
      <c r="L1087" s="30" t="str">
        <f t="shared" si="295"/>
        <v>N/A</v>
      </c>
    </row>
    <row r="1088" spans="1:12">
      <c r="A1088" s="46" t="s">
        <v>411</v>
      </c>
      <c r="B1088" s="25" t="s">
        <v>49</v>
      </c>
      <c r="C1088" s="31">
        <v>3068943</v>
      </c>
      <c r="D1088" s="27" t="str">
        <f t="shared" si="292"/>
        <v>N/A</v>
      </c>
      <c r="E1088" s="31">
        <v>3548218</v>
      </c>
      <c r="F1088" s="27" t="str">
        <f t="shared" si="293"/>
        <v>N/A</v>
      </c>
      <c r="G1088" s="31">
        <v>3867976</v>
      </c>
      <c r="H1088" s="27" t="str">
        <f t="shared" si="294"/>
        <v>N/A</v>
      </c>
      <c r="I1088" s="28">
        <v>15.62</v>
      </c>
      <c r="J1088" s="28">
        <v>9.0120000000000005</v>
      </c>
      <c r="K1088" s="29" t="s">
        <v>1193</v>
      </c>
      <c r="L1088" s="30" t="str">
        <f t="shared" si="295"/>
        <v>Yes</v>
      </c>
    </row>
    <row r="1089" spans="1:12">
      <c r="A1089" s="46" t="s">
        <v>412</v>
      </c>
      <c r="B1089" s="25" t="s">
        <v>49</v>
      </c>
      <c r="C1089" s="26">
        <v>12251</v>
      </c>
      <c r="D1089" s="27" t="str">
        <f t="shared" si="292"/>
        <v>N/A</v>
      </c>
      <c r="E1089" s="26">
        <v>20430</v>
      </c>
      <c r="F1089" s="27" t="str">
        <f t="shared" si="293"/>
        <v>N/A</v>
      </c>
      <c r="G1089" s="26">
        <v>20117</v>
      </c>
      <c r="H1089" s="27" t="str">
        <f t="shared" si="294"/>
        <v>N/A</v>
      </c>
      <c r="I1089" s="28">
        <v>66.760000000000005</v>
      </c>
      <c r="J1089" s="28">
        <v>-1.53</v>
      </c>
      <c r="K1089" s="29" t="s">
        <v>1193</v>
      </c>
      <c r="L1089" s="30" t="str">
        <f t="shared" si="295"/>
        <v>Yes</v>
      </c>
    </row>
    <row r="1090" spans="1:12">
      <c r="A1090" s="46" t="s">
        <v>413</v>
      </c>
      <c r="B1090" s="25" t="s">
        <v>49</v>
      </c>
      <c r="C1090" s="31">
        <v>250.50550974999999</v>
      </c>
      <c r="D1090" s="27" t="str">
        <f t="shared" si="292"/>
        <v>N/A</v>
      </c>
      <c r="E1090" s="31">
        <v>173.67684776999999</v>
      </c>
      <c r="F1090" s="27" t="str">
        <f t="shared" si="293"/>
        <v>N/A</v>
      </c>
      <c r="G1090" s="31">
        <v>192.27399711999999</v>
      </c>
      <c r="H1090" s="27" t="str">
        <f t="shared" si="294"/>
        <v>N/A</v>
      </c>
      <c r="I1090" s="28">
        <v>-30.7</v>
      </c>
      <c r="J1090" s="28">
        <v>10.71</v>
      </c>
      <c r="K1090" s="29" t="s">
        <v>1193</v>
      </c>
      <c r="L1090" s="30" t="str">
        <f t="shared" si="295"/>
        <v>Yes</v>
      </c>
    </row>
    <row r="1091" spans="1:12">
      <c r="A1091" s="46" t="s">
        <v>414</v>
      </c>
      <c r="B1091" s="25" t="s">
        <v>49</v>
      </c>
      <c r="C1091" s="31">
        <v>0</v>
      </c>
      <c r="D1091" s="27" t="str">
        <f t="shared" si="292"/>
        <v>N/A</v>
      </c>
      <c r="E1091" s="31">
        <v>0</v>
      </c>
      <c r="F1091" s="27" t="str">
        <f t="shared" si="293"/>
        <v>N/A</v>
      </c>
      <c r="G1091" s="31">
        <v>1537232</v>
      </c>
      <c r="H1091" s="27" t="str">
        <f t="shared" si="294"/>
        <v>N/A</v>
      </c>
      <c r="I1091" s="28" t="s">
        <v>1207</v>
      </c>
      <c r="J1091" s="28" t="s">
        <v>1207</v>
      </c>
      <c r="K1091" s="29" t="s">
        <v>1193</v>
      </c>
      <c r="L1091" s="30" t="str">
        <f t="shared" si="295"/>
        <v>N/A</v>
      </c>
    </row>
    <row r="1092" spans="1:12">
      <c r="A1092" s="46" t="s">
        <v>137</v>
      </c>
      <c r="B1092" s="25" t="s">
        <v>49</v>
      </c>
      <c r="C1092" s="26">
        <v>0</v>
      </c>
      <c r="D1092" s="27" t="str">
        <f t="shared" si="292"/>
        <v>N/A</v>
      </c>
      <c r="E1092" s="26">
        <v>0</v>
      </c>
      <c r="F1092" s="27" t="str">
        <f t="shared" si="293"/>
        <v>N/A</v>
      </c>
      <c r="G1092" s="26">
        <v>230</v>
      </c>
      <c r="H1092" s="27" t="str">
        <f t="shared" si="294"/>
        <v>N/A</v>
      </c>
      <c r="I1092" s="28" t="s">
        <v>1207</v>
      </c>
      <c r="J1092" s="28" t="s">
        <v>1207</v>
      </c>
      <c r="K1092" s="29" t="s">
        <v>1193</v>
      </c>
      <c r="L1092" s="30" t="str">
        <f t="shared" si="295"/>
        <v>N/A</v>
      </c>
    </row>
    <row r="1093" spans="1:12">
      <c r="A1093" s="46" t="s">
        <v>415</v>
      </c>
      <c r="B1093" s="25" t="s">
        <v>49</v>
      </c>
      <c r="C1093" s="31" t="s">
        <v>1207</v>
      </c>
      <c r="D1093" s="27" t="str">
        <f t="shared" si="292"/>
        <v>N/A</v>
      </c>
      <c r="E1093" s="31" t="s">
        <v>1207</v>
      </c>
      <c r="F1093" s="27" t="str">
        <f t="shared" si="293"/>
        <v>N/A</v>
      </c>
      <c r="G1093" s="31">
        <v>6683.6173913000002</v>
      </c>
      <c r="H1093" s="27" t="str">
        <f t="shared" si="294"/>
        <v>N/A</v>
      </c>
      <c r="I1093" s="28" t="s">
        <v>1207</v>
      </c>
      <c r="J1093" s="28" t="s">
        <v>1207</v>
      </c>
      <c r="K1093" s="29" t="s">
        <v>1193</v>
      </c>
      <c r="L1093" s="30" t="str">
        <f t="shared" si="295"/>
        <v>N/A</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370.98252780000001</v>
      </c>
      <c r="D1095" s="27" t="str">
        <f t="shared" ref="D1095:D1106" si="296">IF($B1095="N/A","N/A",IF(C1095&gt;10,"No",IF(C1095&lt;-10,"No","Yes")))</f>
        <v>N/A</v>
      </c>
      <c r="E1095" s="31">
        <v>398.00684269999999</v>
      </c>
      <c r="F1095" s="27" t="str">
        <f t="shared" ref="F1095:F1106" si="297">IF($B1095="N/A","N/A",IF(E1095&gt;10,"No",IF(E1095&lt;-10,"No","Yes")))</f>
        <v>N/A</v>
      </c>
      <c r="G1095" s="31">
        <v>405.48892117000003</v>
      </c>
      <c r="H1095" s="27" t="str">
        <f t="shared" ref="H1095:H1106" si="298">IF($B1095="N/A","N/A",IF(G1095&gt;10,"No",IF(G1095&lt;-10,"No","Yes")))</f>
        <v>N/A</v>
      </c>
      <c r="I1095" s="28">
        <v>7.2850000000000001</v>
      </c>
      <c r="J1095" s="28">
        <v>1.88</v>
      </c>
      <c r="K1095" s="29" t="s">
        <v>1193</v>
      </c>
      <c r="L1095" s="30" t="str">
        <f t="shared" ref="L1095:L1106" si="299">IF(J1095="Div by 0", "N/A", IF(K1095="N/A","N/A", IF(J1095&gt;VALUE(MID(K1095,1,2)), "No", IF(J1095&lt;-1*VALUE(MID(K1095,1,2)), "No", "Yes"))))</f>
        <v>Yes</v>
      </c>
    </row>
    <row r="1096" spans="1:12">
      <c r="A1096" s="48" t="s">
        <v>524</v>
      </c>
      <c r="B1096" s="25" t="s">
        <v>49</v>
      </c>
      <c r="C1096" s="31">
        <v>312.87752225999998</v>
      </c>
      <c r="D1096" s="27" t="str">
        <f t="shared" si="296"/>
        <v>N/A</v>
      </c>
      <c r="E1096" s="31">
        <v>335.82177622</v>
      </c>
      <c r="F1096" s="27" t="str">
        <f t="shared" si="297"/>
        <v>N/A</v>
      </c>
      <c r="G1096" s="31">
        <v>333.56995925000001</v>
      </c>
      <c r="H1096" s="27" t="str">
        <f t="shared" si="298"/>
        <v>N/A</v>
      </c>
      <c r="I1096" s="28">
        <v>7.3330000000000002</v>
      </c>
      <c r="J1096" s="28">
        <v>-0.67100000000000004</v>
      </c>
      <c r="K1096" s="29" t="s">
        <v>1193</v>
      </c>
      <c r="L1096" s="30" t="str">
        <f t="shared" si="299"/>
        <v>Yes</v>
      </c>
    </row>
    <row r="1097" spans="1:12">
      <c r="A1097" s="48" t="s">
        <v>527</v>
      </c>
      <c r="B1097" s="25" t="s">
        <v>49</v>
      </c>
      <c r="C1097" s="31">
        <v>436.43879707999997</v>
      </c>
      <c r="D1097" s="27" t="str">
        <f t="shared" si="296"/>
        <v>N/A</v>
      </c>
      <c r="E1097" s="31">
        <v>471.97397114</v>
      </c>
      <c r="F1097" s="27" t="str">
        <f t="shared" si="297"/>
        <v>N/A</v>
      </c>
      <c r="G1097" s="31">
        <v>486.30491329</v>
      </c>
      <c r="H1097" s="27" t="str">
        <f t="shared" si="298"/>
        <v>N/A</v>
      </c>
      <c r="I1097" s="28">
        <v>8.1419999999999995</v>
      </c>
      <c r="J1097" s="28">
        <v>3.036</v>
      </c>
      <c r="K1097" s="29" t="s">
        <v>1193</v>
      </c>
      <c r="L1097" s="30" t="str">
        <f t="shared" si="299"/>
        <v>Yes</v>
      </c>
    </row>
    <row r="1098" spans="1:12">
      <c r="A1098" s="46" t="s">
        <v>568</v>
      </c>
      <c r="B1098" s="25" t="s">
        <v>49</v>
      </c>
      <c r="C1098" s="31">
        <v>7925.4291106000001</v>
      </c>
      <c r="D1098" s="27" t="str">
        <f t="shared" si="296"/>
        <v>N/A</v>
      </c>
      <c r="E1098" s="31">
        <v>8132.5426416</v>
      </c>
      <c r="F1098" s="27" t="str">
        <f t="shared" si="297"/>
        <v>N/A</v>
      </c>
      <c r="G1098" s="31">
        <v>8200.4839802999995</v>
      </c>
      <c r="H1098" s="27" t="str">
        <f t="shared" si="298"/>
        <v>N/A</v>
      </c>
      <c r="I1098" s="28">
        <v>2.613</v>
      </c>
      <c r="J1098" s="28">
        <v>0.83540000000000003</v>
      </c>
      <c r="K1098" s="29" t="s">
        <v>1193</v>
      </c>
      <c r="L1098" s="30" t="str">
        <f t="shared" si="299"/>
        <v>Yes</v>
      </c>
    </row>
    <row r="1099" spans="1:12">
      <c r="A1099" s="48" t="s">
        <v>524</v>
      </c>
      <c r="B1099" s="25" t="s">
        <v>49</v>
      </c>
      <c r="C1099" s="31">
        <v>8777.6415988999997</v>
      </c>
      <c r="D1099" s="27" t="str">
        <f t="shared" si="296"/>
        <v>N/A</v>
      </c>
      <c r="E1099" s="31">
        <v>9067.3774111999992</v>
      </c>
      <c r="F1099" s="27" t="str">
        <f t="shared" si="297"/>
        <v>N/A</v>
      </c>
      <c r="G1099" s="31">
        <v>9425.2904457000004</v>
      </c>
      <c r="H1099" s="27" t="str">
        <f t="shared" si="298"/>
        <v>N/A</v>
      </c>
      <c r="I1099" s="28">
        <v>3.3010000000000002</v>
      </c>
      <c r="J1099" s="28">
        <v>3.9470000000000001</v>
      </c>
      <c r="K1099" s="29" t="s">
        <v>1193</v>
      </c>
      <c r="L1099" s="30" t="str">
        <f t="shared" si="299"/>
        <v>Yes</v>
      </c>
    </row>
    <row r="1100" spans="1:12">
      <c r="A1100" s="48" t="s">
        <v>527</v>
      </c>
      <c r="B1100" s="25" t="s">
        <v>49</v>
      </c>
      <c r="C1100" s="31">
        <v>6885.1291582000003</v>
      </c>
      <c r="D1100" s="27" t="str">
        <f t="shared" si="296"/>
        <v>N/A</v>
      </c>
      <c r="E1100" s="31">
        <v>7028.8407595999997</v>
      </c>
      <c r="F1100" s="27" t="str">
        <f t="shared" si="297"/>
        <v>N/A</v>
      </c>
      <c r="G1100" s="31">
        <v>6750.4275218000002</v>
      </c>
      <c r="H1100" s="27" t="str">
        <f t="shared" si="298"/>
        <v>N/A</v>
      </c>
      <c r="I1100" s="28">
        <v>2.0870000000000002</v>
      </c>
      <c r="J1100" s="28">
        <v>-3.96</v>
      </c>
      <c r="K1100" s="29" t="s">
        <v>1193</v>
      </c>
      <c r="L1100" s="30" t="str">
        <f t="shared" si="299"/>
        <v>Yes</v>
      </c>
    </row>
    <row r="1101" spans="1:12">
      <c r="A1101" s="46" t="s">
        <v>221</v>
      </c>
      <c r="B1101" s="25" t="s">
        <v>49</v>
      </c>
      <c r="C1101" s="31">
        <v>232.24339538000001</v>
      </c>
      <c r="D1101" s="27" t="str">
        <f t="shared" si="296"/>
        <v>N/A</v>
      </c>
      <c r="E1101" s="31">
        <v>219.26346672</v>
      </c>
      <c r="F1101" s="27" t="str">
        <f t="shared" si="297"/>
        <v>N/A</v>
      </c>
      <c r="G1101" s="31">
        <v>232.67314987</v>
      </c>
      <c r="H1101" s="27" t="str">
        <f t="shared" si="298"/>
        <v>N/A</v>
      </c>
      <c r="I1101" s="28">
        <v>-5.59</v>
      </c>
      <c r="J1101" s="28">
        <v>6.1159999999999997</v>
      </c>
      <c r="K1101" s="29" t="s">
        <v>1193</v>
      </c>
      <c r="L1101" s="30" t="str">
        <f t="shared" si="299"/>
        <v>Yes</v>
      </c>
    </row>
    <row r="1102" spans="1:12">
      <c r="A1102" s="48" t="s">
        <v>524</v>
      </c>
      <c r="B1102" s="25" t="s">
        <v>49</v>
      </c>
      <c r="C1102" s="31">
        <v>141.20471142</v>
      </c>
      <c r="D1102" s="27" t="str">
        <f t="shared" si="296"/>
        <v>N/A</v>
      </c>
      <c r="E1102" s="31">
        <v>138.11920046</v>
      </c>
      <c r="F1102" s="27" t="str">
        <f t="shared" si="297"/>
        <v>N/A</v>
      </c>
      <c r="G1102" s="31">
        <v>176.29570153</v>
      </c>
      <c r="H1102" s="27" t="str">
        <f t="shared" si="298"/>
        <v>N/A</v>
      </c>
      <c r="I1102" s="28">
        <v>-2.19</v>
      </c>
      <c r="J1102" s="28">
        <v>27.64</v>
      </c>
      <c r="K1102" s="29" t="s">
        <v>1193</v>
      </c>
      <c r="L1102" s="30" t="str">
        <f t="shared" si="299"/>
        <v>Yes</v>
      </c>
    </row>
    <row r="1103" spans="1:12">
      <c r="A1103" s="48" t="s">
        <v>527</v>
      </c>
      <c r="B1103" s="25" t="s">
        <v>49</v>
      </c>
      <c r="C1103" s="31">
        <v>338.03207922000001</v>
      </c>
      <c r="D1103" s="27" t="str">
        <f t="shared" si="296"/>
        <v>N/A</v>
      </c>
      <c r="E1103" s="31">
        <v>303.35278670999998</v>
      </c>
      <c r="F1103" s="27" t="str">
        <f t="shared" si="297"/>
        <v>N/A</v>
      </c>
      <c r="G1103" s="31">
        <v>289.28230073999998</v>
      </c>
      <c r="H1103" s="27" t="str">
        <f t="shared" si="298"/>
        <v>N/A</v>
      </c>
      <c r="I1103" s="28">
        <v>-10.3</v>
      </c>
      <c r="J1103" s="28">
        <v>-4.6399999999999997</v>
      </c>
      <c r="K1103" s="29" t="s">
        <v>1193</v>
      </c>
      <c r="L1103" s="30" t="str">
        <f t="shared" si="299"/>
        <v>Yes</v>
      </c>
    </row>
    <row r="1104" spans="1:12">
      <c r="A1104" s="46" t="s">
        <v>628</v>
      </c>
      <c r="B1104" s="25" t="s">
        <v>49</v>
      </c>
      <c r="C1104" s="31">
        <v>4198.4004807000001</v>
      </c>
      <c r="D1104" s="27" t="str">
        <f t="shared" si="296"/>
        <v>N/A</v>
      </c>
      <c r="E1104" s="31">
        <v>5191.1697463</v>
      </c>
      <c r="F1104" s="27" t="str">
        <f t="shared" si="297"/>
        <v>N/A</v>
      </c>
      <c r="G1104" s="31">
        <v>5397.8830065000002</v>
      </c>
      <c r="H1104" s="27" t="str">
        <f t="shared" si="298"/>
        <v>N/A</v>
      </c>
      <c r="I1104" s="28">
        <v>23.65</v>
      </c>
      <c r="J1104" s="28">
        <v>3.9820000000000002</v>
      </c>
      <c r="K1104" s="29" t="s">
        <v>1193</v>
      </c>
      <c r="L1104" s="30" t="str">
        <f t="shared" si="299"/>
        <v>Yes</v>
      </c>
    </row>
    <row r="1105" spans="1:12">
      <c r="A1105" s="48" t="s">
        <v>524</v>
      </c>
      <c r="B1105" s="25" t="s">
        <v>49</v>
      </c>
      <c r="C1105" s="31">
        <v>3400.2274358</v>
      </c>
      <c r="D1105" s="27" t="str">
        <f t="shared" si="296"/>
        <v>N/A</v>
      </c>
      <c r="E1105" s="31">
        <v>4413.6982693</v>
      </c>
      <c r="F1105" s="27" t="str">
        <f t="shared" si="297"/>
        <v>N/A</v>
      </c>
      <c r="G1105" s="31">
        <v>4544.7183840999996</v>
      </c>
      <c r="H1105" s="27" t="str">
        <f t="shared" si="298"/>
        <v>N/A</v>
      </c>
      <c r="I1105" s="28">
        <v>29.81</v>
      </c>
      <c r="J1105" s="28">
        <v>2.968</v>
      </c>
      <c r="K1105" s="29" t="s">
        <v>1193</v>
      </c>
      <c r="L1105" s="30" t="str">
        <f t="shared" si="299"/>
        <v>Yes</v>
      </c>
    </row>
    <row r="1106" spans="1:12">
      <c r="A1106" s="48" t="s">
        <v>527</v>
      </c>
      <c r="B1106" s="25" t="s">
        <v>49</v>
      </c>
      <c r="C1106" s="31">
        <v>5302.3471761000001</v>
      </c>
      <c r="D1106" s="27" t="str">
        <f t="shared" si="296"/>
        <v>N/A</v>
      </c>
      <c r="E1106" s="31">
        <v>6237.3948866999999</v>
      </c>
      <c r="F1106" s="27" t="str">
        <f t="shared" si="297"/>
        <v>N/A</v>
      </c>
      <c r="G1106" s="31">
        <v>6510.4455344999997</v>
      </c>
      <c r="H1106" s="27" t="str">
        <f t="shared" si="298"/>
        <v>N/A</v>
      </c>
      <c r="I1106" s="28">
        <v>17.63</v>
      </c>
      <c r="J1106" s="28">
        <v>4.3780000000000001</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22.886567792000001</v>
      </c>
      <c r="D1108" s="27" t="str">
        <f t="shared" ref="D1108:D1125" si="300">IF($B1108="N/A","N/A",IF(C1108&gt;10,"No",IF(C1108&lt;-10,"No","Yes")))</f>
        <v>N/A</v>
      </c>
      <c r="E1108" s="32">
        <v>24.195458853000002</v>
      </c>
      <c r="F1108" s="27" t="str">
        <f t="shared" ref="F1108:F1125" si="301">IF($B1108="N/A","N/A",IF(E1108&gt;10,"No",IF(E1108&lt;-10,"No","Yes")))</f>
        <v>N/A</v>
      </c>
      <c r="G1108" s="32">
        <v>22.854401492000001</v>
      </c>
      <c r="H1108" s="27" t="str">
        <f t="shared" ref="H1108:H1125" si="302">IF($B1108="N/A","N/A",IF(G1108&gt;10,"No",IF(G1108&lt;-10,"No","Yes")))</f>
        <v>N/A</v>
      </c>
      <c r="I1108" s="28">
        <v>5.7190000000000003</v>
      </c>
      <c r="J1108" s="28">
        <v>-5.54</v>
      </c>
      <c r="K1108" s="29" t="s">
        <v>1193</v>
      </c>
      <c r="L1108" s="30" t="str">
        <f t="shared" ref="L1108:L1125" si="303">IF(J1108="Div by 0", "N/A", IF(K1108="N/A","N/A", IF(J1108&gt;VALUE(MID(K1108,1,2)), "No", IF(J1108&lt;-1*VALUE(MID(K1108,1,2)), "No", "Yes"))))</f>
        <v>Yes</v>
      </c>
    </row>
    <row r="1109" spans="1:12">
      <c r="A1109" s="48" t="s">
        <v>524</v>
      </c>
      <c r="B1109" s="25" t="s">
        <v>49</v>
      </c>
      <c r="C1109" s="32">
        <v>24.162449554999998</v>
      </c>
      <c r="D1109" s="27" t="str">
        <f t="shared" si="300"/>
        <v>N/A</v>
      </c>
      <c r="E1109" s="32">
        <v>25.574063541000001</v>
      </c>
      <c r="F1109" s="27" t="str">
        <f t="shared" si="301"/>
        <v>N/A</v>
      </c>
      <c r="G1109" s="32">
        <v>23.961769842999999</v>
      </c>
      <c r="H1109" s="27" t="str">
        <f t="shared" si="302"/>
        <v>N/A</v>
      </c>
      <c r="I1109" s="28">
        <v>5.8419999999999996</v>
      </c>
      <c r="J1109" s="28">
        <v>-6.3</v>
      </c>
      <c r="K1109" s="29" t="s">
        <v>1193</v>
      </c>
      <c r="L1109" s="30" t="str">
        <f t="shared" si="303"/>
        <v>Yes</v>
      </c>
    </row>
    <row r="1110" spans="1:12">
      <c r="A1110" s="48" t="s">
        <v>527</v>
      </c>
      <c r="B1110" s="25" t="s">
        <v>49</v>
      </c>
      <c r="C1110" s="32">
        <v>21.154592914999998</v>
      </c>
      <c r="D1110" s="27" t="str">
        <f t="shared" si="300"/>
        <v>N/A</v>
      </c>
      <c r="E1110" s="32">
        <v>22.400789898999999</v>
      </c>
      <c r="F1110" s="27" t="str">
        <f t="shared" si="301"/>
        <v>N/A</v>
      </c>
      <c r="G1110" s="32">
        <v>21.413742571</v>
      </c>
      <c r="H1110" s="27" t="str">
        <f t="shared" si="302"/>
        <v>N/A</v>
      </c>
      <c r="I1110" s="28">
        <v>5.891</v>
      </c>
      <c r="J1110" s="28">
        <v>-4.41</v>
      </c>
      <c r="K1110" s="29" t="s">
        <v>1193</v>
      </c>
      <c r="L1110" s="30" t="str">
        <f t="shared" si="303"/>
        <v>Yes</v>
      </c>
    </row>
    <row r="1111" spans="1:12">
      <c r="A1111" s="46" t="s">
        <v>432</v>
      </c>
      <c r="B1111" s="25" t="s">
        <v>49</v>
      </c>
      <c r="C1111" s="32">
        <v>27.110233846</v>
      </c>
      <c r="D1111" s="27" t="str">
        <f t="shared" si="300"/>
        <v>N/A</v>
      </c>
      <c r="E1111" s="32">
        <v>25.953968948</v>
      </c>
      <c r="F1111" s="27" t="str">
        <f t="shared" si="301"/>
        <v>N/A</v>
      </c>
      <c r="G1111" s="32">
        <v>25.635093570999999</v>
      </c>
      <c r="H1111" s="27" t="str">
        <f t="shared" si="302"/>
        <v>N/A</v>
      </c>
      <c r="I1111" s="28">
        <v>-4.2699999999999996</v>
      </c>
      <c r="J1111" s="28">
        <v>-1.23</v>
      </c>
      <c r="K1111" s="29" t="s">
        <v>1193</v>
      </c>
      <c r="L1111" s="30" t="str">
        <f t="shared" si="303"/>
        <v>Yes</v>
      </c>
    </row>
    <row r="1112" spans="1:12">
      <c r="A1112" s="48" t="s">
        <v>524</v>
      </c>
      <c r="B1112" s="25" t="s">
        <v>49</v>
      </c>
      <c r="C1112" s="32">
        <v>35.838511306000001</v>
      </c>
      <c r="D1112" s="27" t="str">
        <f t="shared" si="300"/>
        <v>N/A</v>
      </c>
      <c r="E1112" s="32">
        <v>34.489315024</v>
      </c>
      <c r="F1112" s="27" t="str">
        <f t="shared" si="301"/>
        <v>N/A</v>
      </c>
      <c r="G1112" s="32">
        <v>34.127369170000001</v>
      </c>
      <c r="H1112" s="27" t="str">
        <f t="shared" si="302"/>
        <v>N/A</v>
      </c>
      <c r="I1112" s="28">
        <v>-3.76</v>
      </c>
      <c r="J1112" s="28">
        <v>-1.05</v>
      </c>
      <c r="K1112" s="29" t="s">
        <v>1193</v>
      </c>
      <c r="L1112" s="30" t="str">
        <f t="shared" si="303"/>
        <v>Yes</v>
      </c>
    </row>
    <row r="1113" spans="1:12">
      <c r="A1113" s="48" t="s">
        <v>527</v>
      </c>
      <c r="B1113" s="25" t="s">
        <v>49</v>
      </c>
      <c r="C1113" s="32">
        <v>15.696595762999999</v>
      </c>
      <c r="D1113" s="27" t="str">
        <f t="shared" si="300"/>
        <v>N/A</v>
      </c>
      <c r="E1113" s="32">
        <v>15.232873259</v>
      </c>
      <c r="F1113" s="27" t="str">
        <f t="shared" si="301"/>
        <v>N/A</v>
      </c>
      <c r="G1113" s="32">
        <v>15.214117072000001</v>
      </c>
      <c r="H1113" s="27" t="str">
        <f t="shared" si="302"/>
        <v>N/A</v>
      </c>
      <c r="I1113" s="28">
        <v>-2.95</v>
      </c>
      <c r="J1113" s="28">
        <v>-0.123</v>
      </c>
      <c r="K1113" s="29" t="s">
        <v>1193</v>
      </c>
      <c r="L1113" s="30" t="str">
        <f t="shared" si="303"/>
        <v>Yes</v>
      </c>
    </row>
    <row r="1114" spans="1:12">
      <c r="A1114" s="46" t="s">
        <v>433</v>
      </c>
      <c r="B1114" s="25" t="s">
        <v>49</v>
      </c>
      <c r="C1114" s="32">
        <v>41.596988056000001</v>
      </c>
      <c r="D1114" s="27" t="str">
        <f t="shared" si="300"/>
        <v>N/A</v>
      </c>
      <c r="E1114" s="32">
        <v>40.883993001999997</v>
      </c>
      <c r="F1114" s="27" t="str">
        <f t="shared" si="301"/>
        <v>N/A</v>
      </c>
      <c r="G1114" s="32">
        <v>40.689030569000003</v>
      </c>
      <c r="H1114" s="27" t="str">
        <f t="shared" si="302"/>
        <v>N/A</v>
      </c>
      <c r="I1114" s="28">
        <v>-1.71</v>
      </c>
      <c r="J1114" s="28">
        <v>-0.47699999999999998</v>
      </c>
      <c r="K1114" s="29" t="s">
        <v>1193</v>
      </c>
      <c r="L1114" s="30" t="str">
        <f t="shared" si="303"/>
        <v>Yes</v>
      </c>
    </row>
    <row r="1115" spans="1:12">
      <c r="A1115" s="48" t="s">
        <v>524</v>
      </c>
      <c r="B1115" s="25" t="s">
        <v>49</v>
      </c>
      <c r="C1115" s="32">
        <v>41.578053936000003</v>
      </c>
      <c r="D1115" s="27" t="str">
        <f t="shared" si="300"/>
        <v>N/A</v>
      </c>
      <c r="E1115" s="32">
        <v>41.475583002</v>
      </c>
      <c r="F1115" s="27" t="str">
        <f t="shared" si="301"/>
        <v>N/A</v>
      </c>
      <c r="G1115" s="32">
        <v>41.414386442000001</v>
      </c>
      <c r="H1115" s="27" t="str">
        <f t="shared" si="302"/>
        <v>N/A</v>
      </c>
      <c r="I1115" s="28">
        <v>-0.246</v>
      </c>
      <c r="J1115" s="28">
        <v>-0.14799999999999999</v>
      </c>
      <c r="K1115" s="29" t="s">
        <v>1193</v>
      </c>
      <c r="L1115" s="30" t="str">
        <f t="shared" si="303"/>
        <v>Yes</v>
      </c>
    </row>
    <row r="1116" spans="1:12">
      <c r="A1116" s="48" t="s">
        <v>527</v>
      </c>
      <c r="B1116" s="25" t="s">
        <v>49</v>
      </c>
      <c r="C1116" s="32">
        <v>41.329766579000001</v>
      </c>
      <c r="D1116" s="27" t="str">
        <f t="shared" si="300"/>
        <v>N/A</v>
      </c>
      <c r="E1116" s="32">
        <v>39.807987226999998</v>
      </c>
      <c r="F1116" s="27" t="str">
        <f t="shared" si="301"/>
        <v>N/A</v>
      </c>
      <c r="G1116" s="32">
        <v>39.528209721000003</v>
      </c>
      <c r="H1116" s="27" t="str">
        <f t="shared" si="302"/>
        <v>N/A</v>
      </c>
      <c r="I1116" s="28">
        <v>-3.68</v>
      </c>
      <c r="J1116" s="28">
        <v>-0.70299999999999996</v>
      </c>
      <c r="K1116" s="29" t="s">
        <v>1193</v>
      </c>
      <c r="L1116" s="30" t="str">
        <f t="shared" si="303"/>
        <v>Yes</v>
      </c>
    </row>
    <row r="1117" spans="1:12">
      <c r="A1117" s="46" t="s">
        <v>629</v>
      </c>
      <c r="B1117" s="25" t="s">
        <v>49</v>
      </c>
      <c r="C1117" s="32">
        <v>86.545859948</v>
      </c>
      <c r="D1117" s="27" t="str">
        <f t="shared" si="300"/>
        <v>N/A</v>
      </c>
      <c r="E1117" s="32">
        <v>87.835301407000003</v>
      </c>
      <c r="F1117" s="27" t="str">
        <f t="shared" si="301"/>
        <v>N/A</v>
      </c>
      <c r="G1117" s="32">
        <v>88.709547251999993</v>
      </c>
      <c r="H1117" s="27" t="str">
        <f t="shared" si="302"/>
        <v>N/A</v>
      </c>
      <c r="I1117" s="28">
        <v>1.49</v>
      </c>
      <c r="J1117" s="28">
        <v>0.99529999999999996</v>
      </c>
      <c r="K1117" s="29" t="s">
        <v>1193</v>
      </c>
      <c r="L1117" s="30" t="str">
        <f t="shared" si="303"/>
        <v>Yes</v>
      </c>
    </row>
    <row r="1118" spans="1:12">
      <c r="A1118" s="48" t="s">
        <v>524</v>
      </c>
      <c r="B1118" s="25" t="s">
        <v>49</v>
      </c>
      <c r="C1118" s="32">
        <v>86.045096405999999</v>
      </c>
      <c r="D1118" s="27" t="str">
        <f t="shared" si="300"/>
        <v>N/A</v>
      </c>
      <c r="E1118" s="32">
        <v>87.577801250999997</v>
      </c>
      <c r="F1118" s="27" t="str">
        <f t="shared" si="301"/>
        <v>N/A</v>
      </c>
      <c r="G1118" s="32">
        <v>88.186493304999999</v>
      </c>
      <c r="H1118" s="27" t="str">
        <f t="shared" si="302"/>
        <v>N/A</v>
      </c>
      <c r="I1118" s="28">
        <v>1.7809999999999999</v>
      </c>
      <c r="J1118" s="28">
        <v>0.69499999999999995</v>
      </c>
      <c r="K1118" s="29" t="s">
        <v>1193</v>
      </c>
      <c r="L1118" s="30" t="str">
        <f t="shared" si="303"/>
        <v>Yes</v>
      </c>
    </row>
    <row r="1119" spans="1:12">
      <c r="A1119" s="48" t="s">
        <v>527</v>
      </c>
      <c r="B1119" s="25" t="s">
        <v>49</v>
      </c>
      <c r="C1119" s="32">
        <v>87.330111748999997</v>
      </c>
      <c r="D1119" s="27" t="str">
        <f t="shared" si="300"/>
        <v>N/A</v>
      </c>
      <c r="E1119" s="32">
        <v>88.220835696999998</v>
      </c>
      <c r="F1119" s="27" t="str">
        <f t="shared" si="301"/>
        <v>N/A</v>
      </c>
      <c r="G1119" s="32">
        <v>89.446796384999999</v>
      </c>
      <c r="H1119" s="27" t="str">
        <f t="shared" si="302"/>
        <v>N/A</v>
      </c>
      <c r="I1119" s="28">
        <v>1.02</v>
      </c>
      <c r="J1119" s="28">
        <v>1.39</v>
      </c>
      <c r="K1119" s="29" t="s">
        <v>1193</v>
      </c>
      <c r="L1119" s="30" t="str">
        <f t="shared" si="303"/>
        <v>Yes</v>
      </c>
    </row>
    <row r="1120" spans="1:12">
      <c r="A1120" s="46" t="s">
        <v>434</v>
      </c>
      <c r="B1120" s="25" t="s">
        <v>49</v>
      </c>
      <c r="C1120" s="26">
        <v>0.59441006190000001</v>
      </c>
      <c r="D1120" s="27" t="str">
        <f t="shared" si="300"/>
        <v>N/A</v>
      </c>
      <c r="E1120" s="26">
        <v>0.59499152700000002</v>
      </c>
      <c r="F1120" s="27" t="str">
        <f t="shared" si="301"/>
        <v>N/A</v>
      </c>
      <c r="G1120" s="26">
        <v>0.67756110960000004</v>
      </c>
      <c r="H1120" s="27" t="str">
        <f t="shared" si="302"/>
        <v>N/A</v>
      </c>
      <c r="I1120" s="28">
        <v>9.7799999999999998E-2</v>
      </c>
      <c r="J1120" s="28">
        <v>13.88</v>
      </c>
      <c r="K1120" s="29" t="s">
        <v>1193</v>
      </c>
      <c r="L1120" s="30" t="str">
        <f t="shared" si="303"/>
        <v>Yes</v>
      </c>
    </row>
    <row r="1121" spans="1:12">
      <c r="A1121" s="48" t="s">
        <v>524</v>
      </c>
      <c r="B1121" s="25" t="s">
        <v>49</v>
      </c>
      <c r="C1121" s="26">
        <v>0.23124337219999999</v>
      </c>
      <c r="D1121" s="27" t="str">
        <f t="shared" si="300"/>
        <v>N/A</v>
      </c>
      <c r="E1121" s="26">
        <v>0.2449005528</v>
      </c>
      <c r="F1121" s="27" t="str">
        <f t="shared" si="301"/>
        <v>N/A</v>
      </c>
      <c r="G1121" s="26">
        <v>0.3097793076</v>
      </c>
      <c r="H1121" s="27" t="str">
        <f t="shared" si="302"/>
        <v>N/A</v>
      </c>
      <c r="I1121" s="28">
        <v>5.9059999999999997</v>
      </c>
      <c r="J1121" s="28">
        <v>26.49</v>
      </c>
      <c r="K1121" s="29" t="s">
        <v>1193</v>
      </c>
      <c r="L1121" s="30" t="str">
        <f t="shared" si="303"/>
        <v>Yes</v>
      </c>
    </row>
    <row r="1122" spans="1:12">
      <c r="A1122" s="48" t="s">
        <v>527</v>
      </c>
      <c r="B1122" s="25" t="s">
        <v>49</v>
      </c>
      <c r="C1122" s="26">
        <v>1.0906587803000001</v>
      </c>
      <c r="D1122" s="27" t="str">
        <f t="shared" si="300"/>
        <v>N/A</v>
      </c>
      <c r="E1122" s="26">
        <v>1.0803713776999999</v>
      </c>
      <c r="F1122" s="27" t="str">
        <f t="shared" si="301"/>
        <v>N/A</v>
      </c>
      <c r="G1122" s="26">
        <v>1.1572093907000001</v>
      </c>
      <c r="H1122" s="27" t="str">
        <f t="shared" si="302"/>
        <v>N/A</v>
      </c>
      <c r="I1122" s="28">
        <v>-0.94299999999999995</v>
      </c>
      <c r="J1122" s="28">
        <v>7.1120000000000001</v>
      </c>
      <c r="K1122" s="29" t="s">
        <v>1193</v>
      </c>
      <c r="L1122" s="30" t="str">
        <f t="shared" si="303"/>
        <v>Yes</v>
      </c>
    </row>
    <row r="1123" spans="1:12" ht="12.75" customHeight="1">
      <c r="A1123" s="46" t="s">
        <v>435</v>
      </c>
      <c r="B1123" s="25" t="s">
        <v>49</v>
      </c>
      <c r="C1123" s="26">
        <v>241.55691508999999</v>
      </c>
      <c r="D1123" s="27" t="str">
        <f t="shared" si="300"/>
        <v>N/A</v>
      </c>
      <c r="E1123" s="26">
        <v>241.86189221999999</v>
      </c>
      <c r="F1123" s="27" t="str">
        <f t="shared" si="301"/>
        <v>N/A</v>
      </c>
      <c r="G1123" s="26">
        <v>237.89121309999999</v>
      </c>
      <c r="H1123" s="27" t="str">
        <f t="shared" si="302"/>
        <v>N/A</v>
      </c>
      <c r="I1123" s="28">
        <v>0.1263</v>
      </c>
      <c r="J1123" s="28">
        <v>-1.64</v>
      </c>
      <c r="K1123" s="29" t="s">
        <v>1193</v>
      </c>
      <c r="L1123" s="30" t="str">
        <f t="shared" si="303"/>
        <v>Yes</v>
      </c>
    </row>
    <row r="1124" spans="1:12">
      <c r="A1124" s="48" t="s">
        <v>524</v>
      </c>
      <c r="B1124" s="25" t="s">
        <v>49</v>
      </c>
      <c r="C1124" s="26">
        <v>242.05102998000001</v>
      </c>
      <c r="D1124" s="27" t="str">
        <f t="shared" si="300"/>
        <v>N/A</v>
      </c>
      <c r="E1124" s="26">
        <v>242.07044243999999</v>
      </c>
      <c r="F1124" s="27" t="str">
        <f t="shared" si="301"/>
        <v>N/A</v>
      </c>
      <c r="G1124" s="26">
        <v>240.30351135000001</v>
      </c>
      <c r="H1124" s="27" t="str">
        <f t="shared" si="302"/>
        <v>N/A</v>
      </c>
      <c r="I1124" s="28">
        <v>8.0000000000000002E-3</v>
      </c>
      <c r="J1124" s="28">
        <v>-0.73</v>
      </c>
      <c r="K1124" s="29" t="s">
        <v>1193</v>
      </c>
      <c r="L1124" s="30" t="str">
        <f t="shared" si="303"/>
        <v>Yes</v>
      </c>
    </row>
    <row r="1125" spans="1:12">
      <c r="A1125" s="48" t="s">
        <v>527</v>
      </c>
      <c r="B1125" s="25" t="s">
        <v>49</v>
      </c>
      <c r="C1125" s="26">
        <v>240.43045629</v>
      </c>
      <c r="D1125" s="27" t="str">
        <f t="shared" si="300"/>
        <v>N/A</v>
      </c>
      <c r="E1125" s="26">
        <v>241.61398428000001</v>
      </c>
      <c r="F1125" s="27" t="str">
        <f t="shared" si="301"/>
        <v>N/A</v>
      </c>
      <c r="G1125" s="26">
        <v>231.39464882999999</v>
      </c>
      <c r="H1125" s="27" t="str">
        <f t="shared" si="302"/>
        <v>N/A</v>
      </c>
      <c r="I1125" s="28">
        <v>0.49230000000000002</v>
      </c>
      <c r="J1125" s="28">
        <v>-4.2300000000000004</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21</v>
      </c>
      <c r="D1130" s="27" t="str">
        <f t="shared" si="304"/>
        <v>N/A</v>
      </c>
      <c r="E1130" s="26">
        <v>360</v>
      </c>
      <c r="F1130" s="27" t="str">
        <f t="shared" si="305"/>
        <v>N/A</v>
      </c>
      <c r="G1130" s="26">
        <v>361</v>
      </c>
      <c r="H1130" s="27" t="str">
        <f t="shared" si="306"/>
        <v>N/A</v>
      </c>
      <c r="I1130" s="28">
        <v>1614</v>
      </c>
      <c r="J1130" s="28">
        <v>0.27779999999999999</v>
      </c>
      <c r="K1130" s="47" t="s">
        <v>49</v>
      </c>
      <c r="L1130" s="30" t="str">
        <f t="shared" si="307"/>
        <v>N/A</v>
      </c>
    </row>
    <row r="1131" spans="1:12">
      <c r="A1131" s="48" t="s">
        <v>572</v>
      </c>
      <c r="B1131" s="25" t="s">
        <v>49</v>
      </c>
      <c r="C1131" s="26">
        <v>0</v>
      </c>
      <c r="D1131" s="27" t="str">
        <f t="shared" si="304"/>
        <v>N/A</v>
      </c>
      <c r="E1131" s="26">
        <v>0</v>
      </c>
      <c r="F1131" s="27" t="str">
        <f t="shared" si="305"/>
        <v>N/A</v>
      </c>
      <c r="G1131" s="26">
        <v>11</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-50</v>
      </c>
      <c r="J1132" s="28">
        <v>100</v>
      </c>
      <c r="K1132" s="47" t="s">
        <v>49</v>
      </c>
      <c r="L1132" s="30" t="str">
        <f t="shared" si="307"/>
        <v>N/A</v>
      </c>
    </row>
    <row r="1133" spans="1:12">
      <c r="A1133" s="46" t="s">
        <v>742</v>
      </c>
      <c r="B1133" s="25" t="s">
        <v>49</v>
      </c>
      <c r="C1133" s="31">
        <v>274988</v>
      </c>
      <c r="D1133" s="27" t="str">
        <f t="shared" si="304"/>
        <v>N/A</v>
      </c>
      <c r="E1133" s="31">
        <v>247910</v>
      </c>
      <c r="F1133" s="27" t="str">
        <f t="shared" si="305"/>
        <v>N/A</v>
      </c>
      <c r="G1133" s="31">
        <v>315148</v>
      </c>
      <c r="H1133" s="27" t="str">
        <f t="shared" si="306"/>
        <v>N/A</v>
      </c>
      <c r="I1133" s="28">
        <v>-9.85</v>
      </c>
      <c r="J1133" s="28">
        <v>27.12</v>
      </c>
      <c r="K1133" s="47" t="s">
        <v>49</v>
      </c>
      <c r="L1133" s="30" t="str">
        <f t="shared" si="307"/>
        <v>N/A</v>
      </c>
    </row>
    <row r="1134" spans="1:12">
      <c r="A1134" s="48" t="s">
        <v>574</v>
      </c>
      <c r="B1134" s="25" t="s">
        <v>49</v>
      </c>
      <c r="C1134" s="31">
        <v>245743</v>
      </c>
      <c r="D1134" s="27" t="str">
        <f t="shared" si="304"/>
        <v>N/A</v>
      </c>
      <c r="E1134" s="31">
        <v>209358</v>
      </c>
      <c r="F1134" s="27" t="str">
        <f t="shared" si="305"/>
        <v>N/A</v>
      </c>
      <c r="G1134" s="31">
        <v>284424</v>
      </c>
      <c r="H1134" s="27" t="str">
        <f t="shared" si="306"/>
        <v>N/A</v>
      </c>
      <c r="I1134" s="28">
        <v>-14.8</v>
      </c>
      <c r="J1134" s="28">
        <v>35.86</v>
      </c>
      <c r="K1134" s="47" t="s">
        <v>49</v>
      </c>
      <c r="L1134" s="30" t="str">
        <f t="shared" si="307"/>
        <v>N/A</v>
      </c>
    </row>
    <row r="1135" spans="1:12">
      <c r="A1135" s="48" t="s">
        <v>568</v>
      </c>
      <c r="B1135" s="25" t="s">
        <v>49</v>
      </c>
      <c r="C1135" s="31">
        <v>210186</v>
      </c>
      <c r="D1135" s="27" t="str">
        <f t="shared" si="304"/>
        <v>N/A</v>
      </c>
      <c r="E1135" s="31">
        <v>247654</v>
      </c>
      <c r="F1135" s="27" t="str">
        <f t="shared" si="305"/>
        <v>N/A</v>
      </c>
      <c r="G1135" s="31">
        <v>246259</v>
      </c>
      <c r="H1135" s="27" t="str">
        <f t="shared" si="306"/>
        <v>N/A</v>
      </c>
      <c r="I1135" s="28">
        <v>17.829999999999998</v>
      </c>
      <c r="J1135" s="28">
        <v>-0.56299999999999994</v>
      </c>
      <c r="K1135" s="47" t="s">
        <v>49</v>
      </c>
      <c r="L1135" s="30" t="str">
        <f t="shared" si="307"/>
        <v>N/A</v>
      </c>
    </row>
    <row r="1136" spans="1:12">
      <c r="A1136" s="48" t="s">
        <v>221</v>
      </c>
      <c r="B1136" s="25" t="s">
        <v>49</v>
      </c>
      <c r="C1136" s="31">
        <v>156896</v>
      </c>
      <c r="D1136" s="27" t="str">
        <f t="shared" si="304"/>
        <v>N/A</v>
      </c>
      <c r="E1136" s="31">
        <v>85903</v>
      </c>
      <c r="F1136" s="27" t="str">
        <f t="shared" si="305"/>
        <v>N/A</v>
      </c>
      <c r="G1136" s="31">
        <v>314903</v>
      </c>
      <c r="H1136" s="27" t="str">
        <f t="shared" si="306"/>
        <v>N/A</v>
      </c>
      <c r="I1136" s="28">
        <v>-45.2</v>
      </c>
      <c r="J1136" s="28">
        <v>266.60000000000002</v>
      </c>
      <c r="K1136" s="47" t="s">
        <v>49</v>
      </c>
      <c r="L1136" s="30" t="str">
        <f t="shared" si="307"/>
        <v>N/A</v>
      </c>
    </row>
    <row r="1137" spans="1:12">
      <c r="A1137" s="48" t="s">
        <v>569</v>
      </c>
      <c r="B1137" s="25" t="s">
        <v>49</v>
      </c>
      <c r="C1137" s="31">
        <v>243471</v>
      </c>
      <c r="D1137" s="27" t="str">
        <f t="shared" si="304"/>
        <v>N/A</v>
      </c>
      <c r="E1137" s="31">
        <v>222165</v>
      </c>
      <c r="F1137" s="27" t="str">
        <f t="shared" si="305"/>
        <v>N/A</v>
      </c>
      <c r="G1137" s="31">
        <v>209826</v>
      </c>
      <c r="H1137" s="27" t="str">
        <f t="shared" si="306"/>
        <v>N/A</v>
      </c>
      <c r="I1137" s="28">
        <v>-8.75</v>
      </c>
      <c r="J1137" s="28">
        <v>-5.55</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126722</v>
      </c>
      <c r="D1139" s="27" t="str">
        <f t="shared" ref="D1139:D1153" si="308">IF($B1139="N/A","N/A",IF(C1139&gt;10,"No",IF(C1139&lt;-10,"No","Yes")))</f>
        <v>N/A</v>
      </c>
      <c r="E1139" s="31">
        <v>128752</v>
      </c>
      <c r="F1139" s="27" t="str">
        <f t="shared" ref="F1139:F1153" si="309">IF($B1139="N/A","N/A",IF(E1139&gt;10,"No",IF(E1139&lt;-10,"No","Yes")))</f>
        <v>N/A</v>
      </c>
      <c r="G1139" s="31">
        <v>135994</v>
      </c>
      <c r="H1139" s="27" t="str">
        <f t="shared" ref="H1139:H1153" si="310">IF($B1139="N/A","N/A",IF(G1139&gt;10,"No",IF(G1139&lt;-10,"No","Yes")))</f>
        <v>N/A</v>
      </c>
      <c r="I1139" s="28">
        <v>1.6020000000000001</v>
      </c>
      <c r="J1139" s="28">
        <v>5.625</v>
      </c>
      <c r="K1139" s="29" t="s">
        <v>1193</v>
      </c>
      <c r="L1139" s="30" t="str">
        <f t="shared" ref="L1139:L1153" si="311">IF(J1139="Div by 0", "N/A", IF(K1139="N/A","N/A", IF(J1139&gt;VALUE(MID(K1139,1,2)), "No", IF(J1139&lt;-1*VALUE(MID(K1139,1,2)), "No", "Yes"))))</f>
        <v>Yes</v>
      </c>
    </row>
    <row r="1140" spans="1:12">
      <c r="A1140" s="46" t="s">
        <v>576</v>
      </c>
      <c r="B1140" s="25" t="s">
        <v>49</v>
      </c>
      <c r="C1140" s="26">
        <v>905</v>
      </c>
      <c r="D1140" s="27" t="str">
        <f t="shared" si="308"/>
        <v>N/A</v>
      </c>
      <c r="E1140" s="26">
        <v>821</v>
      </c>
      <c r="F1140" s="27" t="str">
        <f t="shared" si="309"/>
        <v>N/A</v>
      </c>
      <c r="G1140" s="26">
        <v>843</v>
      </c>
      <c r="H1140" s="27" t="str">
        <f t="shared" si="310"/>
        <v>N/A</v>
      </c>
      <c r="I1140" s="28">
        <v>-9.2799999999999994</v>
      </c>
      <c r="J1140" s="28">
        <v>2.68</v>
      </c>
      <c r="K1140" s="29" t="s">
        <v>1193</v>
      </c>
      <c r="L1140" s="30" t="str">
        <f t="shared" si="311"/>
        <v>Yes</v>
      </c>
    </row>
    <row r="1141" spans="1:12">
      <c r="A1141" s="46" t="s">
        <v>577</v>
      </c>
      <c r="B1141" s="25" t="s">
        <v>49</v>
      </c>
      <c r="C1141" s="31">
        <v>140.02430939000001</v>
      </c>
      <c r="D1141" s="27" t="str">
        <f t="shared" si="308"/>
        <v>N/A</v>
      </c>
      <c r="E1141" s="31">
        <v>156.82338611</v>
      </c>
      <c r="F1141" s="27" t="str">
        <f t="shared" si="309"/>
        <v>N/A</v>
      </c>
      <c r="G1141" s="31">
        <v>161.32147094000001</v>
      </c>
      <c r="H1141" s="27" t="str">
        <f t="shared" si="310"/>
        <v>N/A</v>
      </c>
      <c r="I1141" s="28">
        <v>12</v>
      </c>
      <c r="J1141" s="28">
        <v>2.8679999999999999</v>
      </c>
      <c r="K1141" s="29" t="s">
        <v>1193</v>
      </c>
      <c r="L1141" s="30" t="str">
        <f t="shared" si="311"/>
        <v>Yes</v>
      </c>
    </row>
    <row r="1142" spans="1:12">
      <c r="A1142" s="46" t="s">
        <v>578</v>
      </c>
      <c r="B1142" s="25" t="s">
        <v>49</v>
      </c>
      <c r="C1142" s="31">
        <v>1432543</v>
      </c>
      <c r="D1142" s="27" t="str">
        <f t="shared" si="308"/>
        <v>N/A</v>
      </c>
      <c r="E1142" s="31">
        <v>1491496</v>
      </c>
      <c r="F1142" s="27" t="str">
        <f t="shared" si="309"/>
        <v>N/A</v>
      </c>
      <c r="G1142" s="31">
        <v>1780498</v>
      </c>
      <c r="H1142" s="27" t="str">
        <f t="shared" si="310"/>
        <v>N/A</v>
      </c>
      <c r="I1142" s="28">
        <v>4.1150000000000002</v>
      </c>
      <c r="J1142" s="28">
        <v>19.38</v>
      </c>
      <c r="K1142" s="29" t="s">
        <v>1193</v>
      </c>
      <c r="L1142" s="30" t="str">
        <f t="shared" si="311"/>
        <v>Yes</v>
      </c>
    </row>
    <row r="1143" spans="1:12">
      <c r="A1143" s="46" t="s">
        <v>579</v>
      </c>
      <c r="B1143" s="25" t="s">
        <v>49</v>
      </c>
      <c r="C1143" s="26">
        <v>9113</v>
      </c>
      <c r="D1143" s="27" t="str">
        <f t="shared" si="308"/>
        <v>N/A</v>
      </c>
      <c r="E1143" s="26">
        <v>9162</v>
      </c>
      <c r="F1143" s="27" t="str">
        <f t="shared" si="309"/>
        <v>N/A</v>
      </c>
      <c r="G1143" s="26">
        <v>9594</v>
      </c>
      <c r="H1143" s="27" t="str">
        <f t="shared" si="310"/>
        <v>N/A</v>
      </c>
      <c r="I1143" s="28">
        <v>0.53769999999999996</v>
      </c>
      <c r="J1143" s="28">
        <v>4.7149999999999999</v>
      </c>
      <c r="K1143" s="29" t="s">
        <v>1193</v>
      </c>
      <c r="L1143" s="30" t="str">
        <f t="shared" si="311"/>
        <v>Yes</v>
      </c>
    </row>
    <row r="1144" spans="1:12">
      <c r="A1144" s="46" t="s">
        <v>580</v>
      </c>
      <c r="B1144" s="25" t="s">
        <v>49</v>
      </c>
      <c r="C1144" s="31">
        <v>157.19773949</v>
      </c>
      <c r="D1144" s="27" t="str">
        <f t="shared" si="308"/>
        <v>N/A</v>
      </c>
      <c r="E1144" s="31">
        <v>162.79153023000001</v>
      </c>
      <c r="F1144" s="27" t="str">
        <f t="shared" si="309"/>
        <v>N/A</v>
      </c>
      <c r="G1144" s="31">
        <v>185.584532</v>
      </c>
      <c r="H1144" s="27" t="str">
        <f t="shared" si="310"/>
        <v>N/A</v>
      </c>
      <c r="I1144" s="28">
        <v>3.5579999999999998</v>
      </c>
      <c r="J1144" s="28">
        <v>14</v>
      </c>
      <c r="K1144" s="29" t="s">
        <v>1193</v>
      </c>
      <c r="L1144" s="30" t="str">
        <f t="shared" si="311"/>
        <v>Yes</v>
      </c>
    </row>
    <row r="1145" spans="1:12">
      <c r="A1145" s="46" t="s">
        <v>590</v>
      </c>
      <c r="B1145" s="25" t="s">
        <v>49</v>
      </c>
      <c r="C1145" s="31">
        <v>604723</v>
      </c>
      <c r="D1145" s="27" t="str">
        <f t="shared" si="308"/>
        <v>N/A</v>
      </c>
      <c r="E1145" s="31">
        <v>754391</v>
      </c>
      <c r="F1145" s="27" t="str">
        <f t="shared" si="309"/>
        <v>N/A</v>
      </c>
      <c r="G1145" s="31">
        <v>936126</v>
      </c>
      <c r="H1145" s="27" t="str">
        <f t="shared" si="310"/>
        <v>N/A</v>
      </c>
      <c r="I1145" s="28">
        <v>24.75</v>
      </c>
      <c r="J1145" s="28">
        <v>24.09</v>
      </c>
      <c r="K1145" s="29" t="s">
        <v>1193</v>
      </c>
      <c r="L1145" s="30" t="str">
        <f t="shared" si="311"/>
        <v>Yes</v>
      </c>
    </row>
    <row r="1146" spans="1:12">
      <c r="A1146" s="46" t="s">
        <v>592</v>
      </c>
      <c r="B1146" s="25" t="s">
        <v>49</v>
      </c>
      <c r="C1146" s="26">
        <v>2967</v>
      </c>
      <c r="D1146" s="27" t="str">
        <f t="shared" si="308"/>
        <v>N/A</v>
      </c>
      <c r="E1146" s="26">
        <v>3739</v>
      </c>
      <c r="F1146" s="27" t="str">
        <f t="shared" si="309"/>
        <v>N/A</v>
      </c>
      <c r="G1146" s="26">
        <v>4569</v>
      </c>
      <c r="H1146" s="27" t="str">
        <f t="shared" si="310"/>
        <v>N/A</v>
      </c>
      <c r="I1146" s="28">
        <v>26.02</v>
      </c>
      <c r="J1146" s="28">
        <v>22.2</v>
      </c>
      <c r="K1146" s="29" t="s">
        <v>1193</v>
      </c>
      <c r="L1146" s="30" t="str">
        <f t="shared" si="311"/>
        <v>Yes</v>
      </c>
    </row>
    <row r="1147" spans="1:12">
      <c r="A1147" s="46" t="s">
        <v>591</v>
      </c>
      <c r="B1147" s="25" t="s">
        <v>49</v>
      </c>
      <c r="C1147" s="31">
        <v>203.81631277</v>
      </c>
      <c r="D1147" s="27" t="str">
        <f t="shared" si="308"/>
        <v>N/A</v>
      </c>
      <c r="E1147" s="31">
        <v>201.76277078999999</v>
      </c>
      <c r="F1147" s="27" t="str">
        <f t="shared" si="309"/>
        <v>N/A</v>
      </c>
      <c r="G1147" s="31">
        <v>204.88640839999999</v>
      </c>
      <c r="H1147" s="27" t="str">
        <f t="shared" si="310"/>
        <v>N/A</v>
      </c>
      <c r="I1147" s="28">
        <v>-1.01</v>
      </c>
      <c r="J1147" s="28">
        <v>1.548</v>
      </c>
      <c r="K1147" s="29" t="s">
        <v>1193</v>
      </c>
      <c r="L1147" s="30" t="str">
        <f t="shared" si="311"/>
        <v>Yes</v>
      </c>
    </row>
    <row r="1148" spans="1:12">
      <c r="A1148" s="46" t="s">
        <v>581</v>
      </c>
      <c r="B1148" s="25" t="s">
        <v>49</v>
      </c>
      <c r="C1148" s="31">
        <v>736</v>
      </c>
      <c r="D1148" s="27" t="str">
        <f t="shared" si="308"/>
        <v>N/A</v>
      </c>
      <c r="E1148" s="31">
        <v>565</v>
      </c>
      <c r="F1148" s="27" t="str">
        <f t="shared" si="309"/>
        <v>N/A</v>
      </c>
      <c r="G1148" s="31">
        <v>70</v>
      </c>
      <c r="H1148" s="27" t="str">
        <f t="shared" si="310"/>
        <v>N/A</v>
      </c>
      <c r="I1148" s="28">
        <v>-23.2</v>
      </c>
      <c r="J1148" s="28">
        <v>-87.6</v>
      </c>
      <c r="K1148" s="29" t="s">
        <v>1193</v>
      </c>
      <c r="L1148" s="30" t="str">
        <f t="shared" si="311"/>
        <v>No</v>
      </c>
    </row>
    <row r="1149" spans="1:12">
      <c r="A1149" s="46" t="s">
        <v>582</v>
      </c>
      <c r="B1149" s="25" t="s">
        <v>49</v>
      </c>
      <c r="C1149" s="26">
        <v>11</v>
      </c>
      <c r="D1149" s="27" t="str">
        <f t="shared" si="308"/>
        <v>N/A</v>
      </c>
      <c r="E1149" s="26">
        <v>11</v>
      </c>
      <c r="F1149" s="27" t="str">
        <f t="shared" si="309"/>
        <v>N/A</v>
      </c>
      <c r="G1149" s="26">
        <v>11</v>
      </c>
      <c r="H1149" s="27" t="str">
        <f t="shared" si="310"/>
        <v>N/A</v>
      </c>
      <c r="I1149" s="28">
        <v>66.67</v>
      </c>
      <c r="J1149" s="28">
        <v>-60</v>
      </c>
      <c r="K1149" s="29" t="s">
        <v>1193</v>
      </c>
      <c r="L1149" s="30" t="str">
        <f t="shared" si="311"/>
        <v>No</v>
      </c>
    </row>
    <row r="1150" spans="1:12">
      <c r="A1150" s="46" t="s">
        <v>583</v>
      </c>
      <c r="B1150" s="25" t="s">
        <v>49</v>
      </c>
      <c r="C1150" s="31">
        <v>245.33333332999999</v>
      </c>
      <c r="D1150" s="27" t="str">
        <f t="shared" si="308"/>
        <v>N/A</v>
      </c>
      <c r="E1150" s="31">
        <v>113</v>
      </c>
      <c r="F1150" s="27" t="str">
        <f t="shared" si="309"/>
        <v>N/A</v>
      </c>
      <c r="G1150" s="31">
        <v>35</v>
      </c>
      <c r="H1150" s="27" t="str">
        <f t="shared" si="310"/>
        <v>N/A</v>
      </c>
      <c r="I1150" s="28">
        <v>-53.9</v>
      </c>
      <c r="J1150" s="28">
        <v>-69</v>
      </c>
      <c r="K1150" s="29" t="s">
        <v>1193</v>
      </c>
      <c r="L1150" s="30" t="str">
        <f t="shared" si="311"/>
        <v>No</v>
      </c>
    </row>
    <row r="1151" spans="1:12" ht="12.75" customHeight="1">
      <c r="A1151" s="46" t="s">
        <v>849</v>
      </c>
      <c r="B1151" s="25" t="s">
        <v>49</v>
      </c>
      <c r="C1151" s="31">
        <v>202430764</v>
      </c>
      <c r="D1151" s="27" t="str">
        <f t="shared" si="308"/>
        <v>N/A</v>
      </c>
      <c r="E1151" s="31">
        <v>208743986</v>
      </c>
      <c r="F1151" s="27" t="str">
        <f t="shared" si="309"/>
        <v>N/A</v>
      </c>
      <c r="G1151" s="31">
        <v>270675290</v>
      </c>
      <c r="H1151" s="27" t="str">
        <f t="shared" si="310"/>
        <v>N/A</v>
      </c>
      <c r="I1151" s="28">
        <v>3.1190000000000002</v>
      </c>
      <c r="J1151" s="28">
        <v>29.67</v>
      </c>
      <c r="K1151" s="29" t="s">
        <v>1193</v>
      </c>
      <c r="L1151" s="30" t="str">
        <f t="shared" si="311"/>
        <v>Yes</v>
      </c>
    </row>
    <row r="1152" spans="1:12">
      <c r="A1152" s="46" t="s">
        <v>584</v>
      </c>
      <c r="B1152" s="25" t="s">
        <v>49</v>
      </c>
      <c r="C1152" s="26">
        <v>6365</v>
      </c>
      <c r="D1152" s="27" t="str">
        <f t="shared" si="308"/>
        <v>N/A</v>
      </c>
      <c r="E1152" s="26">
        <v>8982</v>
      </c>
      <c r="F1152" s="27" t="str">
        <f t="shared" si="309"/>
        <v>N/A</v>
      </c>
      <c r="G1152" s="26">
        <v>9352</v>
      </c>
      <c r="H1152" s="27" t="str">
        <f t="shared" si="310"/>
        <v>N/A</v>
      </c>
      <c r="I1152" s="28">
        <v>41.12</v>
      </c>
      <c r="J1152" s="28">
        <v>4.1189999999999998</v>
      </c>
      <c r="K1152" s="29" t="s">
        <v>1193</v>
      </c>
      <c r="L1152" s="30" t="str">
        <f t="shared" si="311"/>
        <v>Yes</v>
      </c>
    </row>
    <row r="1153" spans="1:12">
      <c r="A1153" s="46" t="s">
        <v>585</v>
      </c>
      <c r="B1153" s="25" t="s">
        <v>49</v>
      </c>
      <c r="C1153" s="31">
        <v>31803.733542999998</v>
      </c>
      <c r="D1153" s="27" t="str">
        <f t="shared" si="308"/>
        <v>N/A</v>
      </c>
      <c r="E1153" s="31">
        <v>23240.256735999999</v>
      </c>
      <c r="F1153" s="27" t="str">
        <f t="shared" si="309"/>
        <v>N/A</v>
      </c>
      <c r="G1153" s="31">
        <v>28943.037853000002</v>
      </c>
      <c r="H1153" s="27" t="str">
        <f t="shared" si="310"/>
        <v>N/A</v>
      </c>
      <c r="I1153" s="28">
        <v>-26.9</v>
      </c>
      <c r="J1153" s="28">
        <v>24.54</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330148720</v>
      </c>
      <c r="D1155" s="27" t="str">
        <f t="shared" ref="D1155:D1170" si="312">IF($B1155="N/A","N/A",IF(C1155&gt;10,"No",IF(C1155&lt;-10,"No","Yes")))</f>
        <v>N/A</v>
      </c>
      <c r="E1155" s="31">
        <v>381595714</v>
      </c>
      <c r="F1155" s="27" t="str">
        <f t="shared" ref="F1155:F1170" si="313">IF($B1155="N/A","N/A",IF(E1155&gt;10,"No",IF(E1155&lt;-10,"No","Yes")))</f>
        <v>N/A</v>
      </c>
      <c r="G1155" s="31">
        <v>454480870</v>
      </c>
      <c r="H1155" s="27" t="str">
        <f t="shared" ref="H1155:H1170" si="314">IF($B1155="N/A","N/A",IF(G1155&gt;10,"No",IF(G1155&lt;-10,"No","Yes")))</f>
        <v>N/A</v>
      </c>
      <c r="I1155" s="28">
        <v>15.58</v>
      </c>
      <c r="J1155" s="28">
        <v>19.100000000000001</v>
      </c>
      <c r="K1155" s="29" t="s">
        <v>1193</v>
      </c>
      <c r="L1155" s="30" t="str">
        <f t="shared" ref="L1155:L1170" si="315">IF(J1155="Div by 0", "N/A", IF(K1155="N/A","N/A", IF(J1155&gt;VALUE(MID(K1155,1,2)), "No", IF(J1155&lt;-1*VALUE(MID(K1155,1,2)), "No", "Yes"))))</f>
        <v>Yes</v>
      </c>
    </row>
    <row r="1156" spans="1:12">
      <c r="A1156" s="49" t="s">
        <v>437</v>
      </c>
      <c r="B1156" s="25" t="s">
        <v>49</v>
      </c>
      <c r="C1156" s="26">
        <v>11368</v>
      </c>
      <c r="D1156" s="27" t="str">
        <f t="shared" si="312"/>
        <v>N/A</v>
      </c>
      <c r="E1156" s="26">
        <v>15052</v>
      </c>
      <c r="F1156" s="27" t="str">
        <f t="shared" si="313"/>
        <v>N/A</v>
      </c>
      <c r="G1156" s="26">
        <v>16762</v>
      </c>
      <c r="H1156" s="27" t="str">
        <f t="shared" si="314"/>
        <v>N/A</v>
      </c>
      <c r="I1156" s="28">
        <v>32.409999999999997</v>
      </c>
      <c r="J1156" s="28">
        <v>11.36</v>
      </c>
      <c r="K1156" s="29" t="s">
        <v>1193</v>
      </c>
      <c r="L1156" s="30" t="str">
        <f t="shared" si="315"/>
        <v>Yes</v>
      </c>
    </row>
    <row r="1157" spans="1:12" ht="12.75" customHeight="1">
      <c r="A1157" s="49" t="s">
        <v>749</v>
      </c>
      <c r="B1157" s="25" t="s">
        <v>49</v>
      </c>
      <c r="C1157" s="31">
        <v>29041.935257000001</v>
      </c>
      <c r="D1157" s="27" t="str">
        <f t="shared" si="312"/>
        <v>N/A</v>
      </c>
      <c r="E1157" s="31">
        <v>25351.827929999999</v>
      </c>
      <c r="F1157" s="27" t="str">
        <f t="shared" si="313"/>
        <v>N/A</v>
      </c>
      <c r="G1157" s="31">
        <v>27113.761483999999</v>
      </c>
      <c r="H1157" s="27" t="str">
        <f t="shared" si="314"/>
        <v>N/A</v>
      </c>
      <c r="I1157" s="28">
        <v>-12.7</v>
      </c>
      <c r="J1157" s="28">
        <v>6.95</v>
      </c>
      <c r="K1157" s="29" t="s">
        <v>1193</v>
      </c>
      <c r="L1157" s="30" t="str">
        <f t="shared" si="315"/>
        <v>Yes</v>
      </c>
    </row>
    <row r="1158" spans="1:12">
      <c r="A1158" s="48" t="s">
        <v>524</v>
      </c>
      <c r="B1158" s="25" t="s">
        <v>49</v>
      </c>
      <c r="C1158" s="31">
        <v>21558.255367000002</v>
      </c>
      <c r="D1158" s="27" t="str">
        <f t="shared" si="312"/>
        <v>N/A</v>
      </c>
      <c r="E1158" s="31">
        <v>21387.530070000001</v>
      </c>
      <c r="F1158" s="27" t="str">
        <f t="shared" si="313"/>
        <v>N/A</v>
      </c>
      <c r="G1158" s="31">
        <v>21489.789148</v>
      </c>
      <c r="H1158" s="27" t="str">
        <f t="shared" si="314"/>
        <v>N/A</v>
      </c>
      <c r="I1158" s="28">
        <v>-0.79200000000000004</v>
      </c>
      <c r="J1158" s="28">
        <v>0.47810000000000002</v>
      </c>
      <c r="K1158" s="29" t="s">
        <v>1193</v>
      </c>
      <c r="L1158" s="30" t="str">
        <f t="shared" si="315"/>
        <v>Yes</v>
      </c>
    </row>
    <row r="1159" spans="1:12">
      <c r="A1159" s="48" t="s">
        <v>527</v>
      </c>
      <c r="B1159" s="25" t="s">
        <v>49</v>
      </c>
      <c r="C1159" s="31">
        <v>39911.093178000003</v>
      </c>
      <c r="D1159" s="27" t="str">
        <f t="shared" si="312"/>
        <v>N/A</v>
      </c>
      <c r="E1159" s="31">
        <v>30417.098387999999</v>
      </c>
      <c r="F1159" s="27" t="str">
        <f t="shared" si="313"/>
        <v>N/A</v>
      </c>
      <c r="G1159" s="31">
        <v>34019.614833</v>
      </c>
      <c r="H1159" s="27" t="str">
        <f t="shared" si="314"/>
        <v>N/A</v>
      </c>
      <c r="I1159" s="28">
        <v>-23.8</v>
      </c>
      <c r="J1159" s="28">
        <v>11.84</v>
      </c>
      <c r="K1159" s="29" t="s">
        <v>1193</v>
      </c>
      <c r="L1159" s="30" t="str">
        <f t="shared" si="315"/>
        <v>Yes</v>
      </c>
    </row>
    <row r="1160" spans="1:12" ht="12.75" customHeight="1">
      <c r="A1160" s="46" t="s">
        <v>438</v>
      </c>
      <c r="B1160" s="25" t="s">
        <v>49</v>
      </c>
      <c r="C1160" s="30">
        <v>10.3882812</v>
      </c>
      <c r="D1160" s="27" t="str">
        <f t="shared" si="312"/>
        <v>N/A</v>
      </c>
      <c r="E1160" s="30">
        <v>13.714556455</v>
      </c>
      <c r="F1160" s="27" t="str">
        <f t="shared" si="313"/>
        <v>N/A</v>
      </c>
      <c r="G1160" s="30">
        <v>15.030622584</v>
      </c>
      <c r="H1160" s="27" t="str">
        <f t="shared" si="314"/>
        <v>N/A</v>
      </c>
      <c r="I1160" s="28">
        <v>32.020000000000003</v>
      </c>
      <c r="J1160" s="28">
        <v>9.5960000000000001</v>
      </c>
      <c r="K1160" s="29" t="s">
        <v>1193</v>
      </c>
      <c r="L1160" s="30" t="str">
        <f t="shared" si="315"/>
        <v>Yes</v>
      </c>
    </row>
    <row r="1161" spans="1:12">
      <c r="A1161" s="48" t="s">
        <v>524</v>
      </c>
      <c r="B1161" s="25" t="s">
        <v>49</v>
      </c>
      <c r="C1161" s="30">
        <v>10.742425213000001</v>
      </c>
      <c r="D1161" s="27" t="str">
        <f t="shared" si="312"/>
        <v>N/A</v>
      </c>
      <c r="E1161" s="30">
        <v>13.645892581</v>
      </c>
      <c r="F1161" s="27" t="str">
        <f t="shared" si="313"/>
        <v>N/A</v>
      </c>
      <c r="G1161" s="30">
        <v>14.902322271999999</v>
      </c>
      <c r="H1161" s="27" t="str">
        <f t="shared" si="314"/>
        <v>N/A</v>
      </c>
      <c r="I1161" s="28">
        <v>27.03</v>
      </c>
      <c r="J1161" s="28">
        <v>9.2070000000000007</v>
      </c>
      <c r="K1161" s="29" t="s">
        <v>1193</v>
      </c>
      <c r="L1161" s="30" t="str">
        <f t="shared" si="315"/>
        <v>Yes</v>
      </c>
    </row>
    <row r="1162" spans="1:12">
      <c r="A1162" s="48" t="s">
        <v>527</v>
      </c>
      <c r="B1162" s="25" t="s">
        <v>49</v>
      </c>
      <c r="C1162" s="30">
        <v>10.025024809</v>
      </c>
      <c r="D1162" s="27" t="str">
        <f t="shared" si="312"/>
        <v>N/A</v>
      </c>
      <c r="E1162" s="30">
        <v>13.942984391</v>
      </c>
      <c r="F1162" s="27" t="str">
        <f t="shared" si="313"/>
        <v>N/A</v>
      </c>
      <c r="G1162" s="30">
        <v>15.340307742</v>
      </c>
      <c r="H1162" s="27" t="str">
        <f t="shared" si="314"/>
        <v>N/A</v>
      </c>
      <c r="I1162" s="28">
        <v>39.08</v>
      </c>
      <c r="J1162" s="28">
        <v>10.02</v>
      </c>
      <c r="K1162" s="29" t="s">
        <v>1193</v>
      </c>
      <c r="L1162" s="30" t="str">
        <f t="shared" si="315"/>
        <v>Yes</v>
      </c>
    </row>
    <row r="1163" spans="1:12" ht="12.75" customHeight="1">
      <c r="A1163" s="49" t="s">
        <v>745</v>
      </c>
      <c r="B1163" s="25" t="s">
        <v>49</v>
      </c>
      <c r="C1163" s="31">
        <v>202430764</v>
      </c>
      <c r="D1163" s="27" t="str">
        <f t="shared" si="312"/>
        <v>N/A</v>
      </c>
      <c r="E1163" s="31">
        <v>208743986</v>
      </c>
      <c r="F1163" s="27" t="str">
        <f t="shared" si="313"/>
        <v>N/A</v>
      </c>
      <c r="G1163" s="31">
        <v>270675290</v>
      </c>
      <c r="H1163" s="27" t="str">
        <f t="shared" si="314"/>
        <v>N/A</v>
      </c>
      <c r="I1163" s="28">
        <v>3.1190000000000002</v>
      </c>
      <c r="J1163" s="28">
        <v>29.67</v>
      </c>
      <c r="K1163" s="29" t="s">
        <v>1193</v>
      </c>
      <c r="L1163" s="30" t="str">
        <f t="shared" si="315"/>
        <v>Yes</v>
      </c>
    </row>
    <row r="1164" spans="1:12" ht="13.5" customHeight="1">
      <c r="A1164" s="49" t="s">
        <v>852</v>
      </c>
      <c r="B1164" s="25" t="s">
        <v>49</v>
      </c>
      <c r="C1164" s="26">
        <v>6365</v>
      </c>
      <c r="D1164" s="27" t="str">
        <f t="shared" si="312"/>
        <v>N/A</v>
      </c>
      <c r="E1164" s="26">
        <v>8982</v>
      </c>
      <c r="F1164" s="27" t="str">
        <f t="shared" si="313"/>
        <v>N/A</v>
      </c>
      <c r="G1164" s="26">
        <v>9352</v>
      </c>
      <c r="H1164" s="27" t="str">
        <f t="shared" si="314"/>
        <v>N/A</v>
      </c>
      <c r="I1164" s="28">
        <v>41.12</v>
      </c>
      <c r="J1164" s="28">
        <v>4.1189999999999998</v>
      </c>
      <c r="K1164" s="29" t="s">
        <v>1193</v>
      </c>
      <c r="L1164" s="30" t="str">
        <f t="shared" si="315"/>
        <v>Yes</v>
      </c>
    </row>
    <row r="1165" spans="1:12" ht="25.5">
      <c r="A1165" s="49" t="s">
        <v>750</v>
      </c>
      <c r="B1165" s="25" t="s">
        <v>49</v>
      </c>
      <c r="C1165" s="31">
        <v>31803.733542999998</v>
      </c>
      <c r="D1165" s="27" t="str">
        <f t="shared" si="312"/>
        <v>N/A</v>
      </c>
      <c r="E1165" s="31">
        <v>23240.256735999999</v>
      </c>
      <c r="F1165" s="27" t="str">
        <f t="shared" si="313"/>
        <v>N/A</v>
      </c>
      <c r="G1165" s="31">
        <v>28943.037853000002</v>
      </c>
      <c r="H1165" s="27" t="str">
        <f t="shared" si="314"/>
        <v>N/A</v>
      </c>
      <c r="I1165" s="28">
        <v>-26.9</v>
      </c>
      <c r="J1165" s="28">
        <v>24.54</v>
      </c>
      <c r="K1165" s="29" t="s">
        <v>1193</v>
      </c>
      <c r="L1165" s="30" t="str">
        <f t="shared" si="315"/>
        <v>Yes</v>
      </c>
    </row>
    <row r="1166" spans="1:12">
      <c r="A1166" s="48" t="s">
        <v>586</v>
      </c>
      <c r="B1166" s="25" t="s">
        <v>49</v>
      </c>
      <c r="C1166" s="31">
        <v>15525.379512</v>
      </c>
      <c r="D1166" s="27" t="str">
        <f t="shared" si="312"/>
        <v>N/A</v>
      </c>
      <c r="E1166" s="31">
        <v>12238.705639</v>
      </c>
      <c r="F1166" s="27" t="str">
        <f t="shared" si="313"/>
        <v>N/A</v>
      </c>
      <c r="G1166" s="31">
        <v>15347.30141</v>
      </c>
      <c r="H1166" s="27" t="str">
        <f t="shared" si="314"/>
        <v>N/A</v>
      </c>
      <c r="I1166" s="28">
        <v>-21.2</v>
      </c>
      <c r="J1166" s="28">
        <v>25.4</v>
      </c>
      <c r="K1166" s="29" t="s">
        <v>1193</v>
      </c>
      <c r="L1166" s="30" t="str">
        <f t="shared" si="315"/>
        <v>Yes</v>
      </c>
    </row>
    <row r="1167" spans="1:12">
      <c r="A1167" s="48" t="s">
        <v>587</v>
      </c>
      <c r="B1167" s="25" t="s">
        <v>49</v>
      </c>
      <c r="C1167" s="31">
        <v>47073.161338999998</v>
      </c>
      <c r="D1167" s="27" t="str">
        <f t="shared" si="312"/>
        <v>N/A</v>
      </c>
      <c r="E1167" s="31">
        <v>32567.992801</v>
      </c>
      <c r="F1167" s="27" t="str">
        <f t="shared" si="313"/>
        <v>N/A</v>
      </c>
      <c r="G1167" s="31">
        <v>39650.538505999997</v>
      </c>
      <c r="H1167" s="27" t="str">
        <f t="shared" si="314"/>
        <v>N/A</v>
      </c>
      <c r="I1167" s="28">
        <v>-30.8</v>
      </c>
      <c r="J1167" s="28">
        <v>21.75</v>
      </c>
      <c r="K1167" s="29" t="s">
        <v>1193</v>
      </c>
      <c r="L1167" s="30" t="str">
        <f t="shared" si="315"/>
        <v>Yes</v>
      </c>
    </row>
    <row r="1168" spans="1:12" ht="25.5">
      <c r="A1168" s="46" t="s">
        <v>439</v>
      </c>
      <c r="B1168" s="25" t="s">
        <v>49</v>
      </c>
      <c r="C1168" s="30">
        <v>5.8164505486999998</v>
      </c>
      <c r="D1168" s="27" t="str">
        <f t="shared" si="312"/>
        <v>N/A</v>
      </c>
      <c r="E1168" s="30">
        <v>8.1839055325000007</v>
      </c>
      <c r="F1168" s="27" t="str">
        <f t="shared" si="313"/>
        <v>N/A</v>
      </c>
      <c r="G1168" s="30">
        <v>8.3860149392000007</v>
      </c>
      <c r="H1168" s="27" t="str">
        <f t="shared" si="314"/>
        <v>N/A</v>
      </c>
      <c r="I1168" s="28">
        <v>40.700000000000003</v>
      </c>
      <c r="J1168" s="28">
        <v>2.4700000000000002</v>
      </c>
      <c r="K1168" s="29" t="s">
        <v>1193</v>
      </c>
      <c r="L1168" s="30" t="str">
        <f t="shared" si="315"/>
        <v>Yes</v>
      </c>
    </row>
    <row r="1169" spans="1:12">
      <c r="A1169" s="48" t="s">
        <v>524</v>
      </c>
      <c r="B1169" s="25" t="s">
        <v>49</v>
      </c>
      <c r="C1169" s="30">
        <v>4.9244122733999998</v>
      </c>
      <c r="D1169" s="27" t="str">
        <f t="shared" si="312"/>
        <v>N/A</v>
      </c>
      <c r="E1169" s="30">
        <v>6.6856260665000002</v>
      </c>
      <c r="F1169" s="27" t="str">
        <f t="shared" si="313"/>
        <v>N/A</v>
      </c>
      <c r="G1169" s="30">
        <v>6.6530823468999998</v>
      </c>
      <c r="H1169" s="27" t="str">
        <f t="shared" si="314"/>
        <v>N/A</v>
      </c>
      <c r="I1169" s="28">
        <v>35.76</v>
      </c>
      <c r="J1169" s="28">
        <v>-0.48699999999999999</v>
      </c>
      <c r="K1169" s="29" t="s">
        <v>1193</v>
      </c>
      <c r="L1169" s="30" t="str">
        <f t="shared" si="315"/>
        <v>Yes</v>
      </c>
    </row>
    <row r="1170" spans="1:12">
      <c r="A1170" s="48" t="s">
        <v>527</v>
      </c>
      <c r="B1170" s="25" t="s">
        <v>49</v>
      </c>
      <c r="C1170" s="30">
        <v>7.0867670535</v>
      </c>
      <c r="D1170" s="27" t="str">
        <f t="shared" si="312"/>
        <v>N/A</v>
      </c>
      <c r="E1170" s="30">
        <v>10.214071132999999</v>
      </c>
      <c r="F1170" s="27" t="str">
        <f t="shared" si="313"/>
        <v>N/A</v>
      </c>
      <c r="G1170" s="30">
        <v>10.650899617</v>
      </c>
      <c r="H1170" s="27" t="str">
        <f t="shared" si="314"/>
        <v>N/A</v>
      </c>
      <c r="I1170" s="28">
        <v>44.13</v>
      </c>
      <c r="J1170" s="28">
        <v>4.2770000000000001</v>
      </c>
      <c r="K1170" s="29" t="s">
        <v>1193</v>
      </c>
      <c r="L1170" s="30" t="str">
        <f t="shared" si="315"/>
        <v>Yes</v>
      </c>
    </row>
    <row r="1171" spans="1:12" ht="38.25" customHeight="1">
      <c r="A1171" s="224" t="s">
        <v>1213</v>
      </c>
      <c r="B1171" s="225"/>
      <c r="C1171" s="225"/>
      <c r="D1171" s="225"/>
      <c r="E1171" s="225"/>
      <c r="F1171" s="225"/>
      <c r="G1171" s="225"/>
      <c r="H1171" s="225"/>
      <c r="I1171" s="225"/>
      <c r="J1171" s="225"/>
      <c r="K1171" s="225"/>
      <c r="L1171" s="225"/>
    </row>
    <row r="1172" spans="1:12">
      <c r="A1172" s="51" t="s">
        <v>36</v>
      </c>
      <c r="B1172" s="25" t="s">
        <v>49</v>
      </c>
      <c r="C1172" s="26">
        <v>1066426</v>
      </c>
      <c r="D1172" s="27" t="str">
        <f>IF($B1172="N/A","N/A",IF(C1172&gt;10,"No",IF(C1172&lt;-10,"No","Yes")))</f>
        <v>N/A</v>
      </c>
      <c r="E1172" s="26">
        <v>1087048</v>
      </c>
      <c r="F1172" s="27" t="str">
        <f>IF($B1172="N/A","N/A",IF(E1172&gt;10,"No",IF(E1172&lt;-10,"No","Yes")))</f>
        <v>N/A</v>
      </c>
      <c r="G1172" s="26">
        <v>1132429</v>
      </c>
      <c r="H1172" s="27" t="str">
        <f>IF($B1172="N/A","N/A",IF(G1172&gt;10,"No",IF(G1172&lt;-10,"No","Yes")))</f>
        <v>N/A</v>
      </c>
      <c r="I1172" s="28">
        <v>1.9339999999999999</v>
      </c>
      <c r="J1172" s="28">
        <v>4.1749999999999998</v>
      </c>
      <c r="K1172" s="29" t="s">
        <v>1193</v>
      </c>
      <c r="L1172" s="30" t="str">
        <f t="shared" ref="L1172:L1212" si="316">IF(J1172="Div by 0", "N/A", IF(K1172="N/A","N/A", IF(J1172&gt;VALUE(MID(K1172,1,2)), "No", IF(J1172&lt;-1*VALUE(MID(K1172,1,2)), "No", "Yes"))))</f>
        <v>Yes</v>
      </c>
    </row>
    <row r="1173" spans="1:12">
      <c r="A1173" s="46" t="s">
        <v>37</v>
      </c>
      <c r="B1173" s="25" t="s">
        <v>49</v>
      </c>
      <c r="C1173" s="26">
        <v>946902</v>
      </c>
      <c r="D1173" s="27" t="str">
        <f>IF($B1173="N/A","N/A",IF(C1173&gt;10,"No",IF(C1173&lt;-10,"No","Yes")))</f>
        <v>N/A</v>
      </c>
      <c r="E1173" s="26">
        <v>982250</v>
      </c>
      <c r="F1173" s="27" t="str">
        <f>IF($B1173="N/A","N/A",IF(E1173&gt;10,"No",IF(E1173&lt;-10,"No","Yes")))</f>
        <v>N/A</v>
      </c>
      <c r="G1173" s="26">
        <v>1028527</v>
      </c>
      <c r="H1173" s="27" t="str">
        <f>IF($B1173="N/A","N/A",IF(G1173&gt;10,"No",IF(G1173&lt;-10,"No","Yes")))</f>
        <v>N/A</v>
      </c>
      <c r="I1173" s="28">
        <v>3.7330000000000001</v>
      </c>
      <c r="J1173" s="28">
        <v>4.7110000000000003</v>
      </c>
      <c r="K1173" s="29" t="s">
        <v>1193</v>
      </c>
      <c r="L1173" s="30" t="str">
        <f t="shared" si="316"/>
        <v>Yes</v>
      </c>
    </row>
    <row r="1174" spans="1:12">
      <c r="A1174" s="46" t="s">
        <v>440</v>
      </c>
      <c r="B1174" s="30" t="s">
        <v>104</v>
      </c>
      <c r="C1174" s="32">
        <v>88.792096216999994</v>
      </c>
      <c r="D1174" s="27" t="str">
        <f>IF($B1174="N/A","N/A",IF(C1174&gt;90,"No",IF(C1174&lt;65,"No","Yes")))</f>
        <v>Yes</v>
      </c>
      <c r="E1174" s="32">
        <v>90.359395352999996</v>
      </c>
      <c r="F1174" s="27" t="str">
        <f>IF($B1174="N/A","N/A",IF(E1174&gt;90,"No",IF(E1174&lt;65,"No","Yes")))</f>
        <v>No</v>
      </c>
      <c r="G1174" s="32">
        <v>90.824855244999995</v>
      </c>
      <c r="H1174" s="27" t="str">
        <f>IF($B1174="N/A","N/A",IF(G1174&gt;90,"No",IF(G1174&lt;65,"No","Yes")))</f>
        <v>No</v>
      </c>
      <c r="I1174" s="28">
        <v>1.7649999999999999</v>
      </c>
      <c r="J1174" s="28">
        <v>0.5151</v>
      </c>
      <c r="K1174" s="29" t="s">
        <v>1193</v>
      </c>
      <c r="L1174" s="30" t="str">
        <f t="shared" si="316"/>
        <v>Yes</v>
      </c>
    </row>
    <row r="1175" spans="1:12">
      <c r="A1175" s="46" t="s">
        <v>441</v>
      </c>
      <c r="B1175" s="30" t="s">
        <v>103</v>
      </c>
      <c r="C1175" s="32">
        <v>92.583170851000006</v>
      </c>
      <c r="D1175" s="27" t="str">
        <f>IF($B1175="N/A","N/A",IF(C1175&gt;100,"No",IF(C1175&lt;90,"No","Yes")))</f>
        <v>Yes</v>
      </c>
      <c r="E1175" s="32">
        <v>92.275728334999997</v>
      </c>
      <c r="F1175" s="27" t="str">
        <f>IF($B1175="N/A","N/A",IF(E1175&gt;100,"No",IF(E1175&lt;90,"No","Yes")))</f>
        <v>Yes</v>
      </c>
      <c r="G1175" s="32">
        <v>93.138139072000001</v>
      </c>
      <c r="H1175" s="27" t="str">
        <f>IF($B1175="N/A","N/A",IF(G1175&gt;100,"No",IF(G1175&lt;90,"No","Yes")))</f>
        <v>Yes</v>
      </c>
      <c r="I1175" s="28">
        <v>-0.33200000000000002</v>
      </c>
      <c r="J1175" s="28">
        <v>0.93459999999999999</v>
      </c>
      <c r="K1175" s="29" t="s">
        <v>1193</v>
      </c>
      <c r="L1175" s="30" t="str">
        <f t="shared" si="316"/>
        <v>Yes</v>
      </c>
    </row>
    <row r="1176" spans="1:12">
      <c r="A1176" s="46" t="s">
        <v>442</v>
      </c>
      <c r="B1176" s="30" t="s">
        <v>105</v>
      </c>
      <c r="C1176" s="32">
        <v>88.813244534999995</v>
      </c>
      <c r="D1176" s="27" t="str">
        <f>IF($B1176="N/A","N/A",IF(C1176&gt;100,"No",IF(C1176&lt;85,"No","Yes")))</f>
        <v>Yes</v>
      </c>
      <c r="E1176" s="32">
        <v>90.215207067999998</v>
      </c>
      <c r="F1176" s="27" t="str">
        <f>IF($B1176="N/A","N/A",IF(E1176&gt;100,"No",IF(E1176&lt;85,"No","Yes")))</f>
        <v>Yes</v>
      </c>
      <c r="G1176" s="32">
        <v>91.112616928999998</v>
      </c>
      <c r="H1176" s="27" t="str">
        <f>IF($B1176="N/A","N/A",IF(G1176&gt;100,"No",IF(G1176&lt;85,"No","Yes")))</f>
        <v>Yes</v>
      </c>
      <c r="I1176" s="28">
        <v>1.579</v>
      </c>
      <c r="J1176" s="28">
        <v>0.99470000000000003</v>
      </c>
      <c r="K1176" s="29" t="s">
        <v>1193</v>
      </c>
      <c r="L1176" s="30" t="str">
        <f t="shared" si="316"/>
        <v>Yes</v>
      </c>
    </row>
    <row r="1177" spans="1:12">
      <c r="A1177" s="46" t="s">
        <v>443</v>
      </c>
      <c r="B1177" s="30" t="s">
        <v>106</v>
      </c>
      <c r="C1177" s="32">
        <v>88.725845118999999</v>
      </c>
      <c r="D1177" s="27" t="str">
        <f>IF($B1177="N/A","N/A",IF(C1177&gt;100,"No",IF(C1177&lt;80,"No","Yes")))</f>
        <v>Yes</v>
      </c>
      <c r="E1177" s="32">
        <v>90.455885817999999</v>
      </c>
      <c r="F1177" s="27" t="str">
        <f>IF($B1177="N/A","N/A",IF(E1177&gt;100,"No",IF(E1177&lt;80,"No","Yes")))</f>
        <v>Yes</v>
      </c>
      <c r="G1177" s="32">
        <v>90.911955309999996</v>
      </c>
      <c r="H1177" s="27" t="str">
        <f>IF($B1177="N/A","N/A",IF(G1177&gt;100,"No",IF(G1177&lt;80,"No","Yes")))</f>
        <v>Yes</v>
      </c>
      <c r="I1177" s="28">
        <v>1.95</v>
      </c>
      <c r="J1177" s="28">
        <v>0.50419999999999998</v>
      </c>
      <c r="K1177" s="29" t="s">
        <v>1193</v>
      </c>
      <c r="L1177" s="30" t="str">
        <f t="shared" si="316"/>
        <v>Yes</v>
      </c>
    </row>
    <row r="1178" spans="1:12">
      <c r="A1178" s="46" t="s">
        <v>444</v>
      </c>
      <c r="B1178" s="30" t="s">
        <v>106</v>
      </c>
      <c r="C1178" s="32">
        <v>87.328022149000006</v>
      </c>
      <c r="D1178" s="27" t="str">
        <f>IF($B1178="N/A","N/A",IF(C1178&gt;100,"No",IF(C1178&lt;80,"No","Yes")))</f>
        <v>Yes</v>
      </c>
      <c r="E1178" s="32">
        <v>89.200874456999998</v>
      </c>
      <c r="F1178" s="27" t="str">
        <f>IF($B1178="N/A","N/A",IF(E1178&gt;100,"No",IF(E1178&lt;80,"No","Yes")))</f>
        <v>Yes</v>
      </c>
      <c r="G1178" s="32">
        <v>89.076953356000004</v>
      </c>
      <c r="H1178" s="27" t="str">
        <f>IF($B1178="N/A","N/A",IF(G1178&gt;100,"No",IF(G1178&lt;80,"No","Yes")))</f>
        <v>Yes</v>
      </c>
      <c r="I1178" s="28">
        <v>2.145</v>
      </c>
      <c r="J1178" s="28">
        <v>-0.13900000000000001</v>
      </c>
      <c r="K1178" s="29" t="s">
        <v>1193</v>
      </c>
      <c r="L1178" s="30" t="str">
        <f t="shared" si="316"/>
        <v>Yes</v>
      </c>
    </row>
    <row r="1179" spans="1:12">
      <c r="A1179" s="51" t="s">
        <v>445</v>
      </c>
      <c r="B1179" s="25" t="s">
        <v>49</v>
      </c>
      <c r="C1179" s="26">
        <v>915803.98</v>
      </c>
      <c r="D1179" s="27" t="str">
        <f t="shared" ref="D1179:D1210" si="317">IF($B1179="N/A","N/A",IF(C1179&gt;10,"No",IF(C1179&lt;-10,"No","Yes")))</f>
        <v>N/A</v>
      </c>
      <c r="E1179" s="26">
        <v>952188.47</v>
      </c>
      <c r="F1179" s="27" t="str">
        <f t="shared" ref="F1179:F1210" si="318">IF($B1179="N/A","N/A",IF(E1179&gt;10,"No",IF(E1179&lt;-10,"No","Yes")))</f>
        <v>N/A</v>
      </c>
      <c r="G1179" s="26">
        <v>992186.18</v>
      </c>
      <c r="H1179" s="27" t="str">
        <f t="shared" ref="H1179:H1210" si="319">IF($B1179="N/A","N/A",IF(G1179&gt;10,"No",IF(G1179&lt;-10,"No","Yes")))</f>
        <v>N/A</v>
      </c>
      <c r="I1179" s="28">
        <v>3.9729999999999999</v>
      </c>
      <c r="J1179" s="28">
        <v>4.2009999999999996</v>
      </c>
      <c r="K1179" s="29" t="s">
        <v>1193</v>
      </c>
      <c r="L1179" s="30" t="str">
        <f t="shared" si="316"/>
        <v>Yes</v>
      </c>
    </row>
    <row r="1180" spans="1:12">
      <c r="A1180" s="51" t="s">
        <v>523</v>
      </c>
      <c r="B1180" s="25" t="s">
        <v>49</v>
      </c>
      <c r="C1180" s="26">
        <v>65648</v>
      </c>
      <c r="D1180" s="27" t="str">
        <f t="shared" si="317"/>
        <v>N/A</v>
      </c>
      <c r="E1180" s="26">
        <v>64977</v>
      </c>
      <c r="F1180" s="27" t="str">
        <f t="shared" si="318"/>
        <v>N/A</v>
      </c>
      <c r="G1180" s="26">
        <v>64312</v>
      </c>
      <c r="H1180" s="27" t="str">
        <f t="shared" si="319"/>
        <v>N/A</v>
      </c>
      <c r="I1180" s="28">
        <v>-1.02</v>
      </c>
      <c r="J1180" s="28">
        <v>-1.02</v>
      </c>
      <c r="K1180" s="29" t="s">
        <v>1193</v>
      </c>
      <c r="L1180" s="30" t="str">
        <f t="shared" si="316"/>
        <v>Yes</v>
      </c>
    </row>
    <row r="1181" spans="1:12">
      <c r="A1181" s="48" t="s">
        <v>702</v>
      </c>
      <c r="B1181" s="25" t="s">
        <v>49</v>
      </c>
      <c r="C1181" s="26">
        <v>36266</v>
      </c>
      <c r="D1181" s="27" t="str">
        <f t="shared" si="317"/>
        <v>N/A</v>
      </c>
      <c r="E1181" s="26">
        <v>35161</v>
      </c>
      <c r="F1181" s="27" t="str">
        <f t="shared" si="318"/>
        <v>N/A</v>
      </c>
      <c r="G1181" s="26">
        <v>34707</v>
      </c>
      <c r="H1181" s="27" t="str">
        <f t="shared" si="319"/>
        <v>N/A</v>
      </c>
      <c r="I1181" s="28">
        <v>-3.05</v>
      </c>
      <c r="J1181" s="28">
        <v>-1.29</v>
      </c>
      <c r="K1181" s="29" t="s">
        <v>1193</v>
      </c>
      <c r="L1181" s="30" t="str">
        <f t="shared" si="316"/>
        <v>Yes</v>
      </c>
    </row>
    <row r="1182" spans="1:12">
      <c r="A1182" s="48" t="s">
        <v>703</v>
      </c>
      <c r="B1182" s="25" t="s">
        <v>49</v>
      </c>
      <c r="C1182" s="26">
        <v>1461</v>
      </c>
      <c r="D1182" s="27" t="str">
        <f t="shared" si="317"/>
        <v>N/A</v>
      </c>
      <c r="E1182" s="26">
        <v>1363</v>
      </c>
      <c r="F1182" s="27" t="str">
        <f t="shared" si="318"/>
        <v>N/A</v>
      </c>
      <c r="G1182" s="26">
        <v>1442</v>
      </c>
      <c r="H1182" s="27" t="str">
        <f t="shared" si="319"/>
        <v>N/A</v>
      </c>
      <c r="I1182" s="28">
        <v>-6.71</v>
      </c>
      <c r="J1182" s="28">
        <v>5.7960000000000003</v>
      </c>
      <c r="K1182" s="29" t="s">
        <v>1193</v>
      </c>
      <c r="L1182" s="30" t="str">
        <f t="shared" si="316"/>
        <v>Yes</v>
      </c>
    </row>
    <row r="1183" spans="1:12">
      <c r="A1183" s="48" t="s">
        <v>704</v>
      </c>
      <c r="B1183" s="25" t="s">
        <v>49</v>
      </c>
      <c r="C1183" s="26">
        <v>1971</v>
      </c>
      <c r="D1183" s="27" t="str">
        <f t="shared" si="317"/>
        <v>N/A</v>
      </c>
      <c r="E1183" s="26">
        <v>2049</v>
      </c>
      <c r="F1183" s="27" t="str">
        <f t="shared" si="318"/>
        <v>N/A</v>
      </c>
      <c r="G1183" s="26">
        <v>1174</v>
      </c>
      <c r="H1183" s="27" t="str">
        <f t="shared" si="319"/>
        <v>N/A</v>
      </c>
      <c r="I1183" s="28">
        <v>3.9569999999999999</v>
      </c>
      <c r="J1183" s="28">
        <v>-42.7</v>
      </c>
      <c r="K1183" s="29" t="s">
        <v>1193</v>
      </c>
      <c r="L1183" s="30" t="str">
        <f t="shared" si="316"/>
        <v>No</v>
      </c>
    </row>
    <row r="1184" spans="1:12">
      <c r="A1184" s="48" t="s">
        <v>705</v>
      </c>
      <c r="B1184" s="25" t="s">
        <v>49</v>
      </c>
      <c r="C1184" s="26">
        <v>25950</v>
      </c>
      <c r="D1184" s="27" t="str">
        <f t="shared" si="317"/>
        <v>N/A</v>
      </c>
      <c r="E1184" s="26">
        <v>26404</v>
      </c>
      <c r="F1184" s="27" t="str">
        <f t="shared" si="318"/>
        <v>N/A</v>
      </c>
      <c r="G1184" s="26">
        <v>26989</v>
      </c>
      <c r="H1184" s="27" t="str">
        <f t="shared" si="319"/>
        <v>N/A</v>
      </c>
      <c r="I1184" s="28">
        <v>1.75</v>
      </c>
      <c r="J1184" s="28">
        <v>2.2160000000000002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175529</v>
      </c>
      <c r="D1186" s="27" t="str">
        <f t="shared" si="317"/>
        <v>N/A</v>
      </c>
      <c r="E1186" s="26">
        <v>178154</v>
      </c>
      <c r="F1186" s="27" t="str">
        <f t="shared" si="318"/>
        <v>N/A</v>
      </c>
      <c r="G1186" s="26">
        <v>188897</v>
      </c>
      <c r="H1186" s="27" t="str">
        <f t="shared" si="319"/>
        <v>N/A</v>
      </c>
      <c r="I1186" s="28">
        <v>1.4950000000000001</v>
      </c>
      <c r="J1186" s="28">
        <v>6.03</v>
      </c>
      <c r="K1186" s="29" t="s">
        <v>1193</v>
      </c>
      <c r="L1186" s="30" t="str">
        <f t="shared" si="316"/>
        <v>Yes</v>
      </c>
    </row>
    <row r="1187" spans="1:12">
      <c r="A1187" s="48" t="s">
        <v>707</v>
      </c>
      <c r="B1187" s="25" t="s">
        <v>49</v>
      </c>
      <c r="C1187" s="26">
        <v>147930</v>
      </c>
      <c r="D1187" s="27" t="str">
        <f t="shared" si="317"/>
        <v>N/A</v>
      </c>
      <c r="E1187" s="26">
        <v>146676</v>
      </c>
      <c r="F1187" s="27" t="str">
        <f t="shared" si="318"/>
        <v>N/A</v>
      </c>
      <c r="G1187" s="26">
        <v>153197</v>
      </c>
      <c r="H1187" s="27" t="str">
        <f t="shared" si="319"/>
        <v>N/A</v>
      </c>
      <c r="I1187" s="28">
        <v>-0.84799999999999998</v>
      </c>
      <c r="J1187" s="28">
        <v>4.4459999999999997</v>
      </c>
      <c r="K1187" s="29" t="s">
        <v>1193</v>
      </c>
      <c r="L1187" s="30" t="str">
        <f t="shared" si="316"/>
        <v>Yes</v>
      </c>
    </row>
    <row r="1188" spans="1:12">
      <c r="A1188" s="48" t="s">
        <v>708</v>
      </c>
      <c r="B1188" s="25" t="s">
        <v>49</v>
      </c>
      <c r="C1188" s="26">
        <v>2475</v>
      </c>
      <c r="D1188" s="27" t="str">
        <f t="shared" si="317"/>
        <v>N/A</v>
      </c>
      <c r="E1188" s="26">
        <v>2160</v>
      </c>
      <c r="F1188" s="27" t="str">
        <f t="shared" si="318"/>
        <v>N/A</v>
      </c>
      <c r="G1188" s="26">
        <v>2716</v>
      </c>
      <c r="H1188" s="27" t="str">
        <f t="shared" si="319"/>
        <v>N/A</v>
      </c>
      <c r="I1188" s="28">
        <v>-12.7</v>
      </c>
      <c r="J1188" s="28">
        <v>25.74</v>
      </c>
      <c r="K1188" s="29" t="s">
        <v>1193</v>
      </c>
      <c r="L1188" s="30" t="str">
        <f t="shared" si="316"/>
        <v>Yes</v>
      </c>
    </row>
    <row r="1189" spans="1:12">
      <c r="A1189" s="48" t="s">
        <v>791</v>
      </c>
      <c r="B1189" s="25" t="s">
        <v>49</v>
      </c>
      <c r="C1189" s="26">
        <v>3672</v>
      </c>
      <c r="D1189" s="27" t="str">
        <f t="shared" si="317"/>
        <v>N/A</v>
      </c>
      <c r="E1189" s="26">
        <v>3708</v>
      </c>
      <c r="F1189" s="27" t="str">
        <f t="shared" si="318"/>
        <v>N/A</v>
      </c>
      <c r="G1189" s="26">
        <v>3486</v>
      </c>
      <c r="H1189" s="27" t="str">
        <f t="shared" si="319"/>
        <v>N/A</v>
      </c>
      <c r="I1189" s="28">
        <v>0.98040000000000005</v>
      </c>
      <c r="J1189" s="28">
        <v>-5.99</v>
      </c>
      <c r="K1189" s="29" t="s">
        <v>1193</v>
      </c>
      <c r="L1189" s="30" t="str">
        <f t="shared" si="316"/>
        <v>Yes</v>
      </c>
    </row>
    <row r="1190" spans="1:12">
      <c r="A1190" s="48" t="s">
        <v>723</v>
      </c>
      <c r="B1190" s="25" t="s">
        <v>49</v>
      </c>
      <c r="C1190" s="26">
        <v>21452</v>
      </c>
      <c r="D1190" s="27" t="str">
        <f t="shared" si="317"/>
        <v>N/A</v>
      </c>
      <c r="E1190" s="26">
        <v>25610</v>
      </c>
      <c r="F1190" s="27" t="str">
        <f t="shared" si="318"/>
        <v>N/A</v>
      </c>
      <c r="G1190" s="26">
        <v>29498</v>
      </c>
      <c r="H1190" s="27" t="str">
        <f t="shared" si="319"/>
        <v>N/A</v>
      </c>
      <c r="I1190" s="28">
        <v>19.38</v>
      </c>
      <c r="J1190" s="28">
        <v>15.18</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683661</v>
      </c>
      <c r="D1192" s="27" t="str">
        <f t="shared" si="317"/>
        <v>N/A</v>
      </c>
      <c r="E1192" s="26">
        <v>700285</v>
      </c>
      <c r="F1192" s="27" t="str">
        <f t="shared" si="318"/>
        <v>N/A</v>
      </c>
      <c r="G1192" s="26">
        <v>726790</v>
      </c>
      <c r="H1192" s="27" t="str">
        <f t="shared" si="319"/>
        <v>N/A</v>
      </c>
      <c r="I1192" s="28">
        <v>2.4319999999999999</v>
      </c>
      <c r="J1192" s="28">
        <v>3.7850000000000001</v>
      </c>
      <c r="K1192" s="29" t="s">
        <v>1193</v>
      </c>
      <c r="L1192" s="30" t="str">
        <f t="shared" si="316"/>
        <v>Yes</v>
      </c>
    </row>
    <row r="1193" spans="1:12">
      <c r="A1193" s="48" t="s">
        <v>710</v>
      </c>
      <c r="B1193" s="25" t="s">
        <v>49</v>
      </c>
      <c r="C1193" s="26">
        <v>85544</v>
      </c>
      <c r="D1193" s="27" t="str">
        <f t="shared" si="317"/>
        <v>N/A</v>
      </c>
      <c r="E1193" s="26">
        <v>84840</v>
      </c>
      <c r="F1193" s="27" t="str">
        <f t="shared" si="318"/>
        <v>N/A</v>
      </c>
      <c r="G1193" s="26">
        <v>88958</v>
      </c>
      <c r="H1193" s="27" t="str">
        <f t="shared" si="319"/>
        <v>N/A</v>
      </c>
      <c r="I1193" s="28">
        <v>-0.82299999999999995</v>
      </c>
      <c r="J1193" s="28">
        <v>4.8540000000000001</v>
      </c>
      <c r="K1193" s="29" t="s">
        <v>1193</v>
      </c>
      <c r="L1193" s="30" t="str">
        <f t="shared" si="316"/>
        <v>Yes</v>
      </c>
    </row>
    <row r="1194" spans="1:12">
      <c r="A1194" s="48" t="s">
        <v>711</v>
      </c>
      <c r="B1194" s="25" t="s">
        <v>49</v>
      </c>
      <c r="C1194" s="26">
        <v>5051</v>
      </c>
      <c r="D1194" s="27" t="str">
        <f t="shared" si="317"/>
        <v>N/A</v>
      </c>
      <c r="E1194" s="26">
        <v>5191</v>
      </c>
      <c r="F1194" s="27" t="str">
        <f t="shared" si="318"/>
        <v>N/A</v>
      </c>
      <c r="G1194" s="26">
        <v>6055</v>
      </c>
      <c r="H1194" s="27" t="str">
        <f t="shared" si="319"/>
        <v>N/A</v>
      </c>
      <c r="I1194" s="28">
        <v>2.7719999999999998</v>
      </c>
      <c r="J1194" s="28">
        <v>16.64</v>
      </c>
      <c r="K1194" s="29" t="s">
        <v>1193</v>
      </c>
      <c r="L1194" s="30" t="str">
        <f t="shared" si="316"/>
        <v>Yes</v>
      </c>
    </row>
    <row r="1195" spans="1:12">
      <c r="A1195" s="48" t="s">
        <v>712</v>
      </c>
      <c r="B1195" s="25" t="s">
        <v>49</v>
      </c>
      <c r="C1195" s="26">
        <v>504</v>
      </c>
      <c r="D1195" s="27" t="str">
        <f t="shared" si="317"/>
        <v>N/A</v>
      </c>
      <c r="E1195" s="26">
        <v>432</v>
      </c>
      <c r="F1195" s="27" t="str">
        <f t="shared" si="318"/>
        <v>N/A</v>
      </c>
      <c r="G1195" s="26">
        <v>454</v>
      </c>
      <c r="H1195" s="27" t="str">
        <f t="shared" si="319"/>
        <v>N/A</v>
      </c>
      <c r="I1195" s="28">
        <v>-14.3</v>
      </c>
      <c r="J1195" s="28">
        <v>5.093</v>
      </c>
      <c r="K1195" s="29" t="s">
        <v>1193</v>
      </c>
      <c r="L1195" s="30" t="str">
        <f t="shared" si="316"/>
        <v>Yes</v>
      </c>
    </row>
    <row r="1196" spans="1:12">
      <c r="A1196" s="48" t="s">
        <v>713</v>
      </c>
      <c r="B1196" s="25" t="s">
        <v>49</v>
      </c>
      <c r="C1196" s="26">
        <v>526139</v>
      </c>
      <c r="D1196" s="27" t="str">
        <f t="shared" si="317"/>
        <v>N/A</v>
      </c>
      <c r="E1196" s="26">
        <v>540809</v>
      </c>
      <c r="F1196" s="27" t="str">
        <f t="shared" si="318"/>
        <v>N/A</v>
      </c>
      <c r="G1196" s="26">
        <v>567538</v>
      </c>
      <c r="H1196" s="27" t="str">
        <f t="shared" si="319"/>
        <v>N/A</v>
      </c>
      <c r="I1196" s="28">
        <v>2.7879999999999998</v>
      </c>
      <c r="J1196" s="28">
        <v>4.9420000000000002</v>
      </c>
      <c r="K1196" s="29" t="s">
        <v>1193</v>
      </c>
      <c r="L1196" s="30" t="str">
        <f t="shared" si="316"/>
        <v>Yes</v>
      </c>
    </row>
    <row r="1197" spans="1:12">
      <c r="A1197" s="48" t="s">
        <v>714</v>
      </c>
      <c r="B1197" s="25" t="s">
        <v>49</v>
      </c>
      <c r="C1197" s="26">
        <v>55474</v>
      </c>
      <c r="D1197" s="27" t="str">
        <f t="shared" si="317"/>
        <v>N/A</v>
      </c>
      <c r="E1197" s="26">
        <v>58246</v>
      </c>
      <c r="F1197" s="27" t="str">
        <f t="shared" si="318"/>
        <v>N/A</v>
      </c>
      <c r="G1197" s="26">
        <v>52848</v>
      </c>
      <c r="H1197" s="27" t="str">
        <f t="shared" si="319"/>
        <v>N/A</v>
      </c>
      <c r="I1197" s="28">
        <v>4.9969999999999999</v>
      </c>
      <c r="J1197" s="28">
        <v>-9.27</v>
      </c>
      <c r="K1197" s="29" t="s">
        <v>1193</v>
      </c>
      <c r="L1197" s="30" t="str">
        <f t="shared" si="316"/>
        <v>Yes</v>
      </c>
    </row>
    <row r="1198" spans="1:12">
      <c r="A1198" s="48" t="s">
        <v>715</v>
      </c>
      <c r="B1198" s="25" t="s">
        <v>49</v>
      </c>
      <c r="C1198" s="26">
        <v>10949</v>
      </c>
      <c r="D1198" s="27" t="str">
        <f t="shared" si="317"/>
        <v>N/A</v>
      </c>
      <c r="E1198" s="26">
        <v>10767</v>
      </c>
      <c r="F1198" s="27" t="str">
        <f t="shared" si="318"/>
        <v>N/A</v>
      </c>
      <c r="G1198" s="26">
        <v>10937</v>
      </c>
      <c r="H1198" s="27" t="str">
        <f t="shared" si="319"/>
        <v>N/A</v>
      </c>
      <c r="I1198" s="28">
        <v>-1.66</v>
      </c>
      <c r="J1198" s="28">
        <v>1.579</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141588</v>
      </c>
      <c r="D1200" s="27" t="str">
        <f t="shared" si="317"/>
        <v>N/A</v>
      </c>
      <c r="E1200" s="26">
        <v>143632</v>
      </c>
      <c r="F1200" s="27" t="str">
        <f t="shared" si="318"/>
        <v>N/A</v>
      </c>
      <c r="G1200" s="26">
        <v>152430</v>
      </c>
      <c r="H1200" s="27" t="str">
        <f t="shared" si="319"/>
        <v>N/A</v>
      </c>
      <c r="I1200" s="28">
        <v>1.444</v>
      </c>
      <c r="J1200" s="28">
        <v>6.125</v>
      </c>
      <c r="K1200" s="29" t="s">
        <v>1193</v>
      </c>
      <c r="L1200" s="30" t="str">
        <f t="shared" si="316"/>
        <v>Yes</v>
      </c>
    </row>
    <row r="1201" spans="1:12">
      <c r="A1201" s="48" t="s">
        <v>717</v>
      </c>
      <c r="B1201" s="25" t="s">
        <v>49</v>
      </c>
      <c r="C1201" s="26">
        <v>56544</v>
      </c>
      <c r="D1201" s="27" t="str">
        <f t="shared" si="317"/>
        <v>N/A</v>
      </c>
      <c r="E1201" s="26">
        <v>56573</v>
      </c>
      <c r="F1201" s="27" t="str">
        <f t="shared" si="318"/>
        <v>N/A</v>
      </c>
      <c r="G1201" s="26">
        <v>60352</v>
      </c>
      <c r="H1201" s="27" t="str">
        <f t="shared" si="319"/>
        <v>N/A</v>
      </c>
      <c r="I1201" s="28">
        <v>5.1299999999999998E-2</v>
      </c>
      <c r="J1201" s="28">
        <v>6.68</v>
      </c>
      <c r="K1201" s="29" t="s">
        <v>1193</v>
      </c>
      <c r="L1201" s="30" t="str">
        <f t="shared" si="316"/>
        <v>Yes</v>
      </c>
    </row>
    <row r="1202" spans="1:12">
      <c r="A1202" s="48" t="s">
        <v>718</v>
      </c>
      <c r="B1202" s="25" t="s">
        <v>49</v>
      </c>
      <c r="C1202" s="26">
        <v>7365</v>
      </c>
      <c r="D1202" s="27" t="str">
        <f t="shared" si="317"/>
        <v>N/A</v>
      </c>
      <c r="E1202" s="26">
        <v>7250</v>
      </c>
      <c r="F1202" s="27" t="str">
        <f t="shared" si="318"/>
        <v>N/A</v>
      </c>
      <c r="G1202" s="26">
        <v>8777</v>
      </c>
      <c r="H1202" s="27" t="str">
        <f t="shared" si="319"/>
        <v>N/A</v>
      </c>
      <c r="I1202" s="28">
        <v>-1.56</v>
      </c>
      <c r="J1202" s="28">
        <v>21.06</v>
      </c>
      <c r="K1202" s="29" t="s">
        <v>1193</v>
      </c>
      <c r="L1202" s="30" t="str">
        <f t="shared" si="316"/>
        <v>Yes</v>
      </c>
    </row>
    <row r="1203" spans="1:12">
      <c r="A1203" s="48" t="s">
        <v>719</v>
      </c>
      <c r="B1203" s="25" t="s">
        <v>49</v>
      </c>
      <c r="C1203" s="26">
        <v>5878</v>
      </c>
      <c r="D1203" s="27" t="str">
        <f t="shared" si="317"/>
        <v>N/A</v>
      </c>
      <c r="E1203" s="26">
        <v>5344</v>
      </c>
      <c r="F1203" s="27" t="str">
        <f t="shared" si="318"/>
        <v>N/A</v>
      </c>
      <c r="G1203" s="26">
        <v>6255</v>
      </c>
      <c r="H1203" s="27" t="str">
        <f t="shared" si="319"/>
        <v>N/A</v>
      </c>
      <c r="I1203" s="28">
        <v>-9.08</v>
      </c>
      <c r="J1203" s="28">
        <v>17.05</v>
      </c>
      <c r="K1203" s="29" t="s">
        <v>1193</v>
      </c>
      <c r="L1203" s="30" t="str">
        <f t="shared" si="316"/>
        <v>Yes</v>
      </c>
    </row>
    <row r="1204" spans="1:12">
      <c r="A1204" s="48" t="s">
        <v>720</v>
      </c>
      <c r="B1204" s="25" t="s">
        <v>49</v>
      </c>
      <c r="C1204" s="26">
        <v>42111</v>
      </c>
      <c r="D1204" s="27" t="str">
        <f t="shared" si="317"/>
        <v>N/A</v>
      </c>
      <c r="E1204" s="26">
        <v>40058</v>
      </c>
      <c r="F1204" s="27" t="str">
        <f t="shared" si="318"/>
        <v>N/A</v>
      </c>
      <c r="G1204" s="26">
        <v>40448</v>
      </c>
      <c r="H1204" s="27" t="str">
        <f t="shared" si="319"/>
        <v>N/A</v>
      </c>
      <c r="I1204" s="28">
        <v>-4.88</v>
      </c>
      <c r="J1204" s="28">
        <v>0.97360000000000002</v>
      </c>
      <c r="K1204" s="29" t="s">
        <v>1193</v>
      </c>
      <c r="L1204" s="30" t="str">
        <f t="shared" si="316"/>
        <v>Yes</v>
      </c>
    </row>
    <row r="1205" spans="1:12">
      <c r="A1205" s="48" t="s">
        <v>721</v>
      </c>
      <c r="B1205" s="25" t="s">
        <v>49</v>
      </c>
      <c r="C1205" s="26">
        <v>13469</v>
      </c>
      <c r="D1205" s="27" t="str">
        <f t="shared" si="317"/>
        <v>N/A</v>
      </c>
      <c r="E1205" s="26">
        <v>15116</v>
      </c>
      <c r="F1205" s="27" t="str">
        <f t="shared" si="318"/>
        <v>N/A</v>
      </c>
      <c r="G1205" s="26">
        <v>16467</v>
      </c>
      <c r="H1205" s="27" t="str">
        <f t="shared" si="319"/>
        <v>N/A</v>
      </c>
      <c r="I1205" s="28">
        <v>12.23</v>
      </c>
      <c r="J1205" s="28">
        <v>8.9380000000000006</v>
      </c>
      <c r="K1205" s="29" t="s">
        <v>1193</v>
      </c>
      <c r="L1205" s="30" t="str">
        <f t="shared" si="316"/>
        <v>Yes</v>
      </c>
    </row>
    <row r="1206" spans="1:12">
      <c r="A1206" s="48" t="s">
        <v>722</v>
      </c>
      <c r="B1206" s="25" t="s">
        <v>49</v>
      </c>
      <c r="C1206" s="26">
        <v>16221</v>
      </c>
      <c r="D1206" s="27" t="str">
        <f t="shared" si="317"/>
        <v>N/A</v>
      </c>
      <c r="E1206" s="26">
        <v>19291</v>
      </c>
      <c r="F1206" s="27" t="str">
        <f t="shared" si="318"/>
        <v>N/A</v>
      </c>
      <c r="G1206" s="26">
        <v>20131</v>
      </c>
      <c r="H1206" s="27" t="str">
        <f t="shared" si="319"/>
        <v>N/A</v>
      </c>
      <c r="I1206" s="28">
        <v>18.93</v>
      </c>
      <c r="J1206" s="28">
        <v>4.3540000000000001</v>
      </c>
      <c r="K1206" s="29" t="s">
        <v>1193</v>
      </c>
      <c r="L1206" s="30" t="str">
        <f t="shared" si="316"/>
        <v>Yes</v>
      </c>
    </row>
    <row r="1207" spans="1:12">
      <c r="A1207" s="46" t="s">
        <v>354</v>
      </c>
      <c r="B1207" s="25" t="s">
        <v>49</v>
      </c>
      <c r="C1207" s="31">
        <v>4488515010</v>
      </c>
      <c r="D1207" s="27" t="str">
        <f t="shared" si="317"/>
        <v>N/A</v>
      </c>
      <c r="E1207" s="31">
        <v>5004517503</v>
      </c>
      <c r="F1207" s="27" t="str">
        <f t="shared" si="318"/>
        <v>N/A</v>
      </c>
      <c r="G1207" s="31">
        <v>5378255851</v>
      </c>
      <c r="H1207" s="27" t="str">
        <f t="shared" si="319"/>
        <v>N/A</v>
      </c>
      <c r="I1207" s="28">
        <v>11.5</v>
      </c>
      <c r="J1207" s="28">
        <v>7.468</v>
      </c>
      <c r="K1207" s="29" t="s">
        <v>1193</v>
      </c>
      <c r="L1207" s="30" t="str">
        <f t="shared" si="316"/>
        <v>Yes</v>
      </c>
    </row>
    <row r="1208" spans="1:12">
      <c r="A1208" s="46" t="s">
        <v>446</v>
      </c>
      <c r="B1208" s="25" t="s">
        <v>49</v>
      </c>
      <c r="C1208" s="31">
        <v>4208.9324623000002</v>
      </c>
      <c r="D1208" s="27" t="str">
        <f t="shared" si="317"/>
        <v>N/A</v>
      </c>
      <c r="E1208" s="31">
        <v>4603.7686495999997</v>
      </c>
      <c r="F1208" s="27" t="str">
        <f t="shared" si="318"/>
        <v>N/A</v>
      </c>
      <c r="G1208" s="31">
        <v>4749.3095382000001</v>
      </c>
      <c r="H1208" s="27" t="str">
        <f t="shared" si="319"/>
        <v>N/A</v>
      </c>
      <c r="I1208" s="28">
        <v>9.3810000000000002</v>
      </c>
      <c r="J1208" s="28">
        <v>3.161</v>
      </c>
      <c r="K1208" s="29" t="s">
        <v>1193</v>
      </c>
      <c r="L1208" s="30" t="str">
        <f t="shared" si="316"/>
        <v>Yes</v>
      </c>
    </row>
    <row r="1209" spans="1:12" ht="12.75" customHeight="1">
      <c r="A1209" s="46" t="s">
        <v>447</v>
      </c>
      <c r="B1209" s="25" t="s">
        <v>49</v>
      </c>
      <c r="C1209" s="31">
        <v>4740.2107187000001</v>
      </c>
      <c r="D1209" s="27" t="str">
        <f t="shared" si="317"/>
        <v>N/A</v>
      </c>
      <c r="E1209" s="31">
        <v>5094.9529173000001</v>
      </c>
      <c r="F1209" s="27" t="str">
        <f t="shared" si="318"/>
        <v>N/A</v>
      </c>
      <c r="G1209" s="31">
        <v>5229.0857225999998</v>
      </c>
      <c r="H1209" s="27" t="str">
        <f t="shared" si="319"/>
        <v>N/A</v>
      </c>
      <c r="I1209" s="28">
        <v>7.484</v>
      </c>
      <c r="J1209" s="28">
        <v>2.633</v>
      </c>
      <c r="K1209" s="29" t="s">
        <v>1193</v>
      </c>
      <c r="L1209" s="30" t="str">
        <f t="shared" si="316"/>
        <v>Yes</v>
      </c>
    </row>
    <row r="1210" spans="1:12">
      <c r="A1210" s="54" t="s">
        <v>533</v>
      </c>
      <c r="B1210" s="25" t="s">
        <v>49</v>
      </c>
      <c r="C1210" s="31">
        <v>22470968</v>
      </c>
      <c r="D1210" s="27" t="str">
        <f t="shared" si="317"/>
        <v>N/A</v>
      </c>
      <c r="E1210" s="31">
        <v>24050195</v>
      </c>
      <c r="F1210" s="27" t="str">
        <f t="shared" si="318"/>
        <v>N/A</v>
      </c>
      <c r="G1210" s="31">
        <v>25439451</v>
      </c>
      <c r="H1210" s="27" t="str">
        <f t="shared" si="319"/>
        <v>N/A</v>
      </c>
      <c r="I1210" s="28">
        <v>7.0279999999999996</v>
      </c>
      <c r="J1210" s="28">
        <v>5.7759999999999998</v>
      </c>
      <c r="K1210" s="29" t="s">
        <v>1193</v>
      </c>
      <c r="L1210" s="30" t="str">
        <f t="shared" si="316"/>
        <v>Yes</v>
      </c>
    </row>
    <row r="1211" spans="1:12" ht="12.75" customHeight="1">
      <c r="A1211" s="55" t="s">
        <v>850</v>
      </c>
      <c r="B1211" s="36" t="s">
        <v>121</v>
      </c>
      <c r="C1211" s="34">
        <v>11</v>
      </c>
      <c r="D1211" s="27" t="str">
        <f>IF($B1211="N/A","N/A",IF(C1211&gt;0,"No",IF(C1211&lt;0,"No","Yes")))</f>
        <v>No</v>
      </c>
      <c r="E1211" s="34">
        <v>0</v>
      </c>
      <c r="F1211" s="27" t="str">
        <f>IF($B1211="N/A","N/A",IF(E1211&gt;0,"No",IF(E1211&lt;0,"No","Yes")))</f>
        <v>Yes</v>
      </c>
      <c r="G1211" s="34">
        <v>0</v>
      </c>
      <c r="H1211" s="27" t="str">
        <f>IF($B1211="N/A","N/A",IF(G1211&gt;0,"No",IF(G1211&lt;0,"No","Yes")))</f>
        <v>Yes</v>
      </c>
      <c r="I1211" s="28">
        <v>-100</v>
      </c>
      <c r="J1211" s="28" t="s">
        <v>1207</v>
      </c>
      <c r="K1211" s="29" t="s">
        <v>1193</v>
      </c>
      <c r="L1211" s="30" t="str">
        <f t="shared" si="316"/>
        <v>N/A</v>
      </c>
    </row>
    <row r="1212" spans="1:12">
      <c r="A1212" s="55" t="s">
        <v>836</v>
      </c>
      <c r="B1212" s="25" t="s">
        <v>49</v>
      </c>
      <c r="C1212" s="31">
        <v>4464</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v>-100</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12654.782552000001</v>
      </c>
      <c r="D1215" s="27" t="str">
        <f t="shared" ref="D1215:D1241" si="323">IF($B1215="N/A","N/A",IF(C1215&gt;10,"No",IF(C1215&lt;-10,"No","Yes")))</f>
        <v>N/A</v>
      </c>
      <c r="E1215" s="31">
        <v>13946.506933000001</v>
      </c>
      <c r="F1215" s="27" t="str">
        <f t="shared" ref="F1215:F1241" si="324">IF($B1215="N/A","N/A",IF(E1215&gt;10,"No",IF(E1215&lt;-10,"No","Yes")))</f>
        <v>N/A</v>
      </c>
      <c r="G1215" s="31">
        <v>14588.745926</v>
      </c>
      <c r="H1215" s="27" t="str">
        <f t="shared" ref="H1215:H1241" si="325">IF($B1215="N/A","N/A",IF(G1215&gt;10,"No",IF(G1215&lt;-10,"No","Yes")))</f>
        <v>N/A</v>
      </c>
      <c r="I1215" s="28">
        <v>10.210000000000001</v>
      </c>
      <c r="J1215" s="28">
        <v>4.6050000000000004</v>
      </c>
      <c r="K1215" s="29" t="s">
        <v>1193</v>
      </c>
      <c r="L1215" s="30" t="str">
        <f t="shared" ref="L1215:L1241" si="326">IF(J1215="Div by 0", "N/A", IF(K1215="N/A","N/A", IF(J1215&gt;VALUE(MID(K1215,1,2)), "No", IF(J1215&lt;-1*VALUE(MID(K1215,1,2)), "No", "Yes"))))</f>
        <v>Yes</v>
      </c>
    </row>
    <row r="1216" spans="1:12">
      <c r="A1216" s="48" t="s">
        <v>702</v>
      </c>
      <c r="B1216" s="25" t="s">
        <v>49</v>
      </c>
      <c r="C1216" s="31">
        <v>5169.7191584000002</v>
      </c>
      <c r="D1216" s="27" t="str">
        <f t="shared" si="323"/>
        <v>N/A</v>
      </c>
      <c r="E1216" s="31">
        <v>6189.4643212999999</v>
      </c>
      <c r="F1216" s="27" t="str">
        <f t="shared" si="324"/>
        <v>N/A</v>
      </c>
      <c r="G1216" s="31">
        <v>6371.0025354999998</v>
      </c>
      <c r="H1216" s="27" t="str">
        <f t="shared" si="325"/>
        <v>N/A</v>
      </c>
      <c r="I1216" s="28">
        <v>19.73</v>
      </c>
      <c r="J1216" s="28">
        <v>2.9329999999999998</v>
      </c>
      <c r="K1216" s="29" t="s">
        <v>1193</v>
      </c>
      <c r="L1216" s="30" t="str">
        <f t="shared" si="326"/>
        <v>Yes</v>
      </c>
    </row>
    <row r="1217" spans="1:12">
      <c r="A1217" s="48" t="s">
        <v>703</v>
      </c>
      <c r="B1217" s="25" t="s">
        <v>49</v>
      </c>
      <c r="C1217" s="31">
        <v>13249.819302</v>
      </c>
      <c r="D1217" s="27" t="str">
        <f t="shared" si="323"/>
        <v>N/A</v>
      </c>
      <c r="E1217" s="31">
        <v>15977.935437</v>
      </c>
      <c r="F1217" s="27" t="str">
        <f t="shared" si="324"/>
        <v>N/A</v>
      </c>
      <c r="G1217" s="31">
        <v>15732.302358000001</v>
      </c>
      <c r="H1217" s="27" t="str">
        <f t="shared" si="325"/>
        <v>N/A</v>
      </c>
      <c r="I1217" s="28">
        <v>20.59</v>
      </c>
      <c r="J1217" s="28">
        <v>-1.54</v>
      </c>
      <c r="K1217" s="29" t="s">
        <v>1193</v>
      </c>
      <c r="L1217" s="30" t="str">
        <f t="shared" si="326"/>
        <v>Yes</v>
      </c>
    </row>
    <row r="1218" spans="1:12">
      <c r="A1218" s="48" t="s">
        <v>704</v>
      </c>
      <c r="B1218" s="25" t="s">
        <v>49</v>
      </c>
      <c r="C1218" s="31">
        <v>1726.2125824</v>
      </c>
      <c r="D1218" s="27" t="str">
        <f t="shared" si="323"/>
        <v>N/A</v>
      </c>
      <c r="E1218" s="31">
        <v>1484.0463640999999</v>
      </c>
      <c r="F1218" s="27" t="str">
        <f t="shared" si="324"/>
        <v>N/A</v>
      </c>
      <c r="G1218" s="31">
        <v>3260.1584327</v>
      </c>
      <c r="H1218" s="27" t="str">
        <f t="shared" si="325"/>
        <v>N/A</v>
      </c>
      <c r="I1218" s="28">
        <v>-14</v>
      </c>
      <c r="J1218" s="28">
        <v>119.7</v>
      </c>
      <c r="K1218" s="29" t="s">
        <v>1193</v>
      </c>
      <c r="L1218" s="30" t="str">
        <f t="shared" si="326"/>
        <v>No</v>
      </c>
    </row>
    <row r="1219" spans="1:12">
      <c r="A1219" s="48" t="s">
        <v>705</v>
      </c>
      <c r="B1219" s="25" t="s">
        <v>49</v>
      </c>
      <c r="C1219" s="31">
        <v>23911.976069</v>
      </c>
      <c r="D1219" s="27" t="str">
        <f t="shared" si="323"/>
        <v>N/A</v>
      </c>
      <c r="E1219" s="31">
        <v>25138.452090999999</v>
      </c>
      <c r="F1219" s="27" t="str">
        <f t="shared" si="324"/>
        <v>N/A</v>
      </c>
      <c r="G1219" s="31">
        <v>25588.189150999999</v>
      </c>
      <c r="H1219" s="27" t="str">
        <f t="shared" si="325"/>
        <v>N/A</v>
      </c>
      <c r="I1219" s="28">
        <v>5.1289999999999996</v>
      </c>
      <c r="J1219" s="28">
        <v>1.7889999999999999</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12670.274855</v>
      </c>
      <c r="D1221" s="27" t="str">
        <f t="shared" si="323"/>
        <v>N/A</v>
      </c>
      <c r="E1221" s="31">
        <v>13998.41207</v>
      </c>
      <c r="F1221" s="27" t="str">
        <f t="shared" si="324"/>
        <v>N/A</v>
      </c>
      <c r="G1221" s="31">
        <v>14040.913995000001</v>
      </c>
      <c r="H1221" s="27" t="str">
        <f t="shared" si="325"/>
        <v>N/A</v>
      </c>
      <c r="I1221" s="28">
        <v>10.48</v>
      </c>
      <c r="J1221" s="28">
        <v>0.30359999999999998</v>
      </c>
      <c r="K1221" s="29" t="s">
        <v>1193</v>
      </c>
      <c r="L1221" s="30" t="str">
        <f t="shared" si="326"/>
        <v>Yes</v>
      </c>
    </row>
    <row r="1222" spans="1:12">
      <c r="A1222" s="48" t="s">
        <v>707</v>
      </c>
      <c r="B1222" s="25" t="s">
        <v>49</v>
      </c>
      <c r="C1222" s="31">
        <v>10530.008470000001</v>
      </c>
      <c r="D1222" s="27" t="str">
        <f t="shared" si="323"/>
        <v>N/A</v>
      </c>
      <c r="E1222" s="31">
        <v>11696.152846999999</v>
      </c>
      <c r="F1222" s="27" t="str">
        <f t="shared" si="324"/>
        <v>N/A</v>
      </c>
      <c r="G1222" s="31">
        <v>11869.196282999999</v>
      </c>
      <c r="H1222" s="27" t="str">
        <f t="shared" si="325"/>
        <v>N/A</v>
      </c>
      <c r="I1222" s="28">
        <v>11.07</v>
      </c>
      <c r="J1222" s="28">
        <v>1.4790000000000001</v>
      </c>
      <c r="K1222" s="29" t="s">
        <v>1193</v>
      </c>
      <c r="L1222" s="30" t="str">
        <f t="shared" si="326"/>
        <v>Yes</v>
      </c>
    </row>
    <row r="1223" spans="1:12">
      <c r="A1223" s="48" t="s">
        <v>708</v>
      </c>
      <c r="B1223" s="25" t="s">
        <v>49</v>
      </c>
      <c r="C1223" s="31">
        <v>16387.288888999999</v>
      </c>
      <c r="D1223" s="27" t="str">
        <f t="shared" si="323"/>
        <v>N/A</v>
      </c>
      <c r="E1223" s="31">
        <v>20078.956944000001</v>
      </c>
      <c r="F1223" s="27" t="str">
        <f t="shared" si="324"/>
        <v>N/A</v>
      </c>
      <c r="G1223" s="31">
        <v>17965.189617</v>
      </c>
      <c r="H1223" s="27" t="str">
        <f t="shared" si="325"/>
        <v>N/A</v>
      </c>
      <c r="I1223" s="28">
        <v>22.53</v>
      </c>
      <c r="J1223" s="28">
        <v>-10.5</v>
      </c>
      <c r="K1223" s="29" t="s">
        <v>1193</v>
      </c>
      <c r="L1223" s="30" t="str">
        <f t="shared" si="326"/>
        <v>Yes</v>
      </c>
    </row>
    <row r="1224" spans="1:12">
      <c r="A1224" s="48" t="s">
        <v>791</v>
      </c>
      <c r="B1224" s="25" t="s">
        <v>49</v>
      </c>
      <c r="C1224" s="31">
        <v>7412.2712418000001</v>
      </c>
      <c r="D1224" s="27" t="str">
        <f t="shared" si="323"/>
        <v>N/A</v>
      </c>
      <c r="E1224" s="31">
        <v>8506.5517799000008</v>
      </c>
      <c r="F1224" s="27" t="str">
        <f t="shared" si="324"/>
        <v>N/A</v>
      </c>
      <c r="G1224" s="31">
        <v>9907.4655765999996</v>
      </c>
      <c r="H1224" s="27" t="str">
        <f t="shared" si="325"/>
        <v>N/A</v>
      </c>
      <c r="I1224" s="28">
        <v>14.76</v>
      </c>
      <c r="J1224" s="28">
        <v>16.47</v>
      </c>
      <c r="K1224" s="29" t="s">
        <v>1193</v>
      </c>
      <c r="L1224" s="30" t="str">
        <f t="shared" si="326"/>
        <v>Yes</v>
      </c>
    </row>
    <row r="1225" spans="1:12">
      <c r="A1225" s="48" t="s">
        <v>723</v>
      </c>
      <c r="B1225" s="25" t="s">
        <v>49</v>
      </c>
      <c r="C1225" s="31">
        <v>27900.434551999999</v>
      </c>
      <c r="D1225" s="27" t="str">
        <f t="shared" si="323"/>
        <v>N/A</v>
      </c>
      <c r="E1225" s="31">
        <v>27466.432956000001</v>
      </c>
      <c r="F1225" s="27" t="str">
        <f t="shared" si="324"/>
        <v>N/A</v>
      </c>
      <c r="G1225" s="31">
        <v>25446.823107</v>
      </c>
      <c r="H1225" s="27" t="str">
        <f t="shared" si="325"/>
        <v>N/A</v>
      </c>
      <c r="I1225" s="28">
        <v>-1.56</v>
      </c>
      <c r="J1225" s="28">
        <v>-7.35</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1438.2753499</v>
      </c>
      <c r="D1227" s="27" t="str">
        <f t="shared" si="323"/>
        <v>N/A</v>
      </c>
      <c r="E1227" s="31">
        <v>1570.9898013</v>
      </c>
      <c r="F1227" s="27" t="str">
        <f t="shared" si="324"/>
        <v>N/A</v>
      </c>
      <c r="G1227" s="31">
        <v>1712.2012837</v>
      </c>
      <c r="H1227" s="27" t="str">
        <f t="shared" si="325"/>
        <v>N/A</v>
      </c>
      <c r="I1227" s="28">
        <v>9.2270000000000003</v>
      </c>
      <c r="J1227" s="28">
        <v>8.9890000000000008</v>
      </c>
      <c r="K1227" s="29" t="s">
        <v>1193</v>
      </c>
      <c r="L1227" s="30" t="str">
        <f t="shared" si="326"/>
        <v>Yes</v>
      </c>
    </row>
    <row r="1228" spans="1:12">
      <c r="A1228" s="48" t="s">
        <v>710</v>
      </c>
      <c r="B1228" s="25" t="s">
        <v>49</v>
      </c>
      <c r="C1228" s="31">
        <v>1383.8693304000001</v>
      </c>
      <c r="D1228" s="27" t="str">
        <f t="shared" si="323"/>
        <v>N/A</v>
      </c>
      <c r="E1228" s="31">
        <v>1501.3300211999999</v>
      </c>
      <c r="F1228" s="27" t="str">
        <f t="shared" si="324"/>
        <v>N/A</v>
      </c>
      <c r="G1228" s="31">
        <v>1692.0157039999999</v>
      </c>
      <c r="H1228" s="27" t="str">
        <f t="shared" si="325"/>
        <v>N/A</v>
      </c>
      <c r="I1228" s="28">
        <v>8.4879999999999995</v>
      </c>
      <c r="J1228" s="28">
        <v>12.7</v>
      </c>
      <c r="K1228" s="29" t="s">
        <v>1193</v>
      </c>
      <c r="L1228" s="30" t="str">
        <f t="shared" si="326"/>
        <v>Yes</v>
      </c>
    </row>
    <row r="1229" spans="1:12">
      <c r="A1229" s="48" t="s">
        <v>711</v>
      </c>
      <c r="B1229" s="25" t="s">
        <v>49</v>
      </c>
      <c r="C1229" s="31">
        <v>1395.133043</v>
      </c>
      <c r="D1229" s="27" t="str">
        <f t="shared" si="323"/>
        <v>N/A</v>
      </c>
      <c r="E1229" s="31">
        <v>1492.7322289000001</v>
      </c>
      <c r="F1229" s="27" t="str">
        <f t="shared" si="324"/>
        <v>N/A</v>
      </c>
      <c r="G1229" s="31">
        <v>1811.051858</v>
      </c>
      <c r="H1229" s="27" t="str">
        <f t="shared" si="325"/>
        <v>N/A</v>
      </c>
      <c r="I1229" s="28">
        <v>6.9960000000000004</v>
      </c>
      <c r="J1229" s="28">
        <v>21.32</v>
      </c>
      <c r="K1229" s="29" t="s">
        <v>1193</v>
      </c>
      <c r="L1229" s="30" t="str">
        <f t="shared" si="326"/>
        <v>Yes</v>
      </c>
    </row>
    <row r="1230" spans="1:12">
      <c r="A1230" s="48" t="s">
        <v>712</v>
      </c>
      <c r="B1230" s="25" t="s">
        <v>49</v>
      </c>
      <c r="C1230" s="31">
        <v>1452.4047619</v>
      </c>
      <c r="D1230" s="27" t="str">
        <f t="shared" si="323"/>
        <v>N/A</v>
      </c>
      <c r="E1230" s="31">
        <v>1724.5300926</v>
      </c>
      <c r="F1230" s="27" t="str">
        <f t="shared" si="324"/>
        <v>N/A</v>
      </c>
      <c r="G1230" s="31">
        <v>1858.4427313000001</v>
      </c>
      <c r="H1230" s="27" t="str">
        <f t="shared" si="325"/>
        <v>N/A</v>
      </c>
      <c r="I1230" s="28">
        <v>18.739999999999998</v>
      </c>
      <c r="J1230" s="28">
        <v>7.7649999999999997</v>
      </c>
      <c r="K1230" s="29" t="s">
        <v>1193</v>
      </c>
      <c r="L1230" s="30" t="str">
        <f t="shared" si="326"/>
        <v>Yes</v>
      </c>
    </row>
    <row r="1231" spans="1:12">
      <c r="A1231" s="48" t="s">
        <v>713</v>
      </c>
      <c r="B1231" s="25" t="s">
        <v>49</v>
      </c>
      <c r="C1231" s="31">
        <v>1199.2386385</v>
      </c>
      <c r="D1231" s="27" t="str">
        <f t="shared" si="323"/>
        <v>N/A</v>
      </c>
      <c r="E1231" s="31">
        <v>1325.2198558</v>
      </c>
      <c r="F1231" s="27" t="str">
        <f t="shared" si="324"/>
        <v>N/A</v>
      </c>
      <c r="G1231" s="31">
        <v>1483.5387550999999</v>
      </c>
      <c r="H1231" s="27" t="str">
        <f t="shared" si="325"/>
        <v>N/A</v>
      </c>
      <c r="I1231" s="28">
        <v>10.51</v>
      </c>
      <c r="J1231" s="28">
        <v>11.95</v>
      </c>
      <c r="K1231" s="29" t="s">
        <v>1193</v>
      </c>
      <c r="L1231" s="30" t="str">
        <f t="shared" si="326"/>
        <v>Yes</v>
      </c>
    </row>
    <row r="1232" spans="1:12">
      <c r="A1232" s="48" t="s">
        <v>714</v>
      </c>
      <c r="B1232" s="25" t="s">
        <v>49</v>
      </c>
      <c r="C1232" s="31">
        <v>3251.1895663</v>
      </c>
      <c r="D1232" s="27" t="str">
        <f t="shared" si="323"/>
        <v>N/A</v>
      </c>
      <c r="E1232" s="31">
        <v>3455.9679805999999</v>
      </c>
      <c r="F1232" s="27" t="str">
        <f t="shared" si="324"/>
        <v>N/A</v>
      </c>
      <c r="G1232" s="31">
        <v>3556.5628028000001</v>
      </c>
      <c r="H1232" s="27" t="str">
        <f t="shared" si="325"/>
        <v>N/A</v>
      </c>
      <c r="I1232" s="28">
        <v>6.2990000000000004</v>
      </c>
      <c r="J1232" s="28">
        <v>2.911</v>
      </c>
      <c r="K1232" s="29" t="s">
        <v>1193</v>
      </c>
      <c r="L1232" s="30" t="str">
        <f t="shared" si="326"/>
        <v>Yes</v>
      </c>
    </row>
    <row r="1233" spans="1:12">
      <c r="A1233" s="48" t="s">
        <v>715</v>
      </c>
      <c r="B1233" s="25" t="s">
        <v>49</v>
      </c>
      <c r="C1233" s="31">
        <v>4183.8988949000004</v>
      </c>
      <c r="D1233" s="27" t="str">
        <f t="shared" si="323"/>
        <v>N/A</v>
      </c>
      <c r="E1233" s="31">
        <v>4298.9549550000002</v>
      </c>
      <c r="F1233" s="27" t="str">
        <f t="shared" si="324"/>
        <v>N/A</v>
      </c>
      <c r="G1233" s="31">
        <v>4769.2179757000004</v>
      </c>
      <c r="H1233" s="27" t="str">
        <f t="shared" si="325"/>
        <v>N/A</v>
      </c>
      <c r="I1233" s="28">
        <v>2.75</v>
      </c>
      <c r="J1233" s="28">
        <v>10.94</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3181.4871741000002</v>
      </c>
      <c r="D1235" s="27" t="str">
        <f t="shared" si="323"/>
        <v>N/A</v>
      </c>
      <c r="E1235" s="31">
        <v>3511.0673456999998</v>
      </c>
      <c r="F1235" s="27" t="str">
        <f t="shared" si="324"/>
        <v>N/A</v>
      </c>
      <c r="G1235" s="31">
        <v>3564.4369283999999</v>
      </c>
      <c r="H1235" s="27" t="str">
        <f t="shared" si="325"/>
        <v>N/A</v>
      </c>
      <c r="I1235" s="28">
        <v>10.36</v>
      </c>
      <c r="J1235" s="28">
        <v>1.52</v>
      </c>
      <c r="K1235" s="29" t="s">
        <v>1193</v>
      </c>
      <c r="L1235" s="30" t="str">
        <f t="shared" si="326"/>
        <v>Yes</v>
      </c>
    </row>
    <row r="1236" spans="1:12">
      <c r="A1236" s="48" t="s">
        <v>717</v>
      </c>
      <c r="B1236" s="25" t="s">
        <v>49</v>
      </c>
      <c r="C1236" s="31">
        <v>3240.0165181000002</v>
      </c>
      <c r="D1236" s="27" t="str">
        <f t="shared" si="323"/>
        <v>N/A</v>
      </c>
      <c r="E1236" s="31">
        <v>3618.5878246000002</v>
      </c>
      <c r="F1236" s="27" t="str">
        <f t="shared" si="324"/>
        <v>N/A</v>
      </c>
      <c r="G1236" s="31">
        <v>3674.5847030999998</v>
      </c>
      <c r="H1236" s="27" t="str">
        <f t="shared" si="325"/>
        <v>N/A</v>
      </c>
      <c r="I1236" s="28">
        <v>11.68</v>
      </c>
      <c r="J1236" s="28">
        <v>1.5469999999999999</v>
      </c>
      <c r="K1236" s="29" t="s">
        <v>1193</v>
      </c>
      <c r="L1236" s="30" t="str">
        <f t="shared" si="326"/>
        <v>Yes</v>
      </c>
    </row>
    <row r="1237" spans="1:12">
      <c r="A1237" s="48" t="s">
        <v>718</v>
      </c>
      <c r="B1237" s="25" t="s">
        <v>49</v>
      </c>
      <c r="C1237" s="31">
        <v>2745.6601494000001</v>
      </c>
      <c r="D1237" s="27" t="str">
        <f t="shared" si="323"/>
        <v>N/A</v>
      </c>
      <c r="E1237" s="31">
        <v>3110.6922758999999</v>
      </c>
      <c r="F1237" s="27" t="str">
        <f t="shared" si="324"/>
        <v>N/A</v>
      </c>
      <c r="G1237" s="31">
        <v>3149.0936538999999</v>
      </c>
      <c r="H1237" s="27" t="str">
        <f t="shared" si="325"/>
        <v>N/A</v>
      </c>
      <c r="I1237" s="28">
        <v>13.29</v>
      </c>
      <c r="J1237" s="28">
        <v>1.234</v>
      </c>
      <c r="K1237" s="29" t="s">
        <v>1193</v>
      </c>
      <c r="L1237" s="30" t="str">
        <f t="shared" si="326"/>
        <v>Yes</v>
      </c>
    </row>
    <row r="1238" spans="1:12">
      <c r="A1238" s="48" t="s">
        <v>719</v>
      </c>
      <c r="B1238" s="25" t="s">
        <v>49</v>
      </c>
      <c r="C1238" s="31">
        <v>3989.6201089000001</v>
      </c>
      <c r="D1238" s="27" t="str">
        <f t="shared" si="323"/>
        <v>N/A</v>
      </c>
      <c r="E1238" s="31">
        <v>4917.3377620000001</v>
      </c>
      <c r="F1238" s="27" t="str">
        <f t="shared" si="324"/>
        <v>N/A</v>
      </c>
      <c r="G1238" s="31">
        <v>4774.8033573000002</v>
      </c>
      <c r="H1238" s="27" t="str">
        <f t="shared" si="325"/>
        <v>N/A</v>
      </c>
      <c r="I1238" s="28">
        <v>23.25</v>
      </c>
      <c r="J1238" s="28">
        <v>-2.9</v>
      </c>
      <c r="K1238" s="29" t="s">
        <v>1193</v>
      </c>
      <c r="L1238" s="30" t="str">
        <f t="shared" si="326"/>
        <v>Yes</v>
      </c>
    </row>
    <row r="1239" spans="1:12">
      <c r="A1239" s="48" t="s">
        <v>720</v>
      </c>
      <c r="B1239" s="25" t="s">
        <v>49</v>
      </c>
      <c r="C1239" s="31">
        <v>3165.2967395999999</v>
      </c>
      <c r="D1239" s="27" t="str">
        <f t="shared" si="323"/>
        <v>N/A</v>
      </c>
      <c r="E1239" s="31">
        <v>3493.8453992</v>
      </c>
      <c r="F1239" s="27" t="str">
        <f t="shared" si="324"/>
        <v>N/A</v>
      </c>
      <c r="G1239" s="31">
        <v>3536.5680874</v>
      </c>
      <c r="H1239" s="27" t="str">
        <f t="shared" si="325"/>
        <v>N/A</v>
      </c>
      <c r="I1239" s="28">
        <v>10.38</v>
      </c>
      <c r="J1239" s="28">
        <v>1.2230000000000001</v>
      </c>
      <c r="K1239" s="29" t="s">
        <v>1193</v>
      </c>
      <c r="L1239" s="30" t="str">
        <f t="shared" si="326"/>
        <v>Yes</v>
      </c>
    </row>
    <row r="1240" spans="1:12">
      <c r="A1240" s="48" t="s">
        <v>721</v>
      </c>
      <c r="B1240" s="25" t="s">
        <v>49</v>
      </c>
      <c r="C1240" s="31">
        <v>2392.0814463000002</v>
      </c>
      <c r="D1240" s="27" t="str">
        <f t="shared" si="323"/>
        <v>N/A</v>
      </c>
      <c r="E1240" s="31">
        <v>2861.2398782999999</v>
      </c>
      <c r="F1240" s="27" t="str">
        <f t="shared" si="324"/>
        <v>N/A</v>
      </c>
      <c r="G1240" s="31">
        <v>2912.7228396</v>
      </c>
      <c r="H1240" s="27" t="str">
        <f t="shared" si="325"/>
        <v>N/A</v>
      </c>
      <c r="I1240" s="28">
        <v>19.61</v>
      </c>
      <c r="J1240" s="28">
        <v>1.7989999999999999</v>
      </c>
      <c r="K1240" s="29" t="s">
        <v>1193</v>
      </c>
      <c r="L1240" s="30" t="str">
        <f t="shared" si="326"/>
        <v>Yes</v>
      </c>
    </row>
    <row r="1241" spans="1:12">
      <c r="A1241" s="48" t="s">
        <v>722</v>
      </c>
      <c r="B1241" s="25" t="s">
        <v>49</v>
      </c>
      <c r="C1241" s="31">
        <v>3580.0124529999998</v>
      </c>
      <c r="D1241" s="27" t="str">
        <f t="shared" si="323"/>
        <v>N/A</v>
      </c>
      <c r="E1241" s="31">
        <v>3501.6081592</v>
      </c>
      <c r="F1241" s="27" t="str">
        <f t="shared" si="324"/>
        <v>N/A</v>
      </c>
      <c r="G1241" s="31">
        <v>3628.3186131000002</v>
      </c>
      <c r="H1241" s="27" t="str">
        <f t="shared" si="325"/>
        <v>N/A</v>
      </c>
      <c r="I1241" s="28">
        <v>-2.19</v>
      </c>
      <c r="J1241" s="28">
        <v>3.6190000000000002</v>
      </c>
      <c r="K1241" s="29" t="s">
        <v>1193</v>
      </c>
      <c r="L1241" s="30" t="str">
        <f t="shared" si="326"/>
        <v>Yes</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818453525</v>
      </c>
      <c r="D1243" s="27" t="str">
        <f t="shared" ref="D1243:D1312" si="327">IF($B1243="N/A","N/A",IF(C1243&gt;10,"No",IF(C1243&lt;-10,"No","Yes")))</f>
        <v>N/A</v>
      </c>
      <c r="E1243" s="31">
        <v>860989415</v>
      </c>
      <c r="F1243" s="27" t="str">
        <f t="shared" ref="F1243:F1312" si="328">IF($B1243="N/A","N/A",IF(E1243&gt;10,"No",IF(E1243&lt;-10,"No","Yes")))</f>
        <v>N/A</v>
      </c>
      <c r="G1243" s="31">
        <v>913896355</v>
      </c>
      <c r="H1243" s="27" t="str">
        <f t="shared" ref="H1243:H1312" si="329">IF($B1243="N/A","N/A",IF(G1243&gt;10,"No",IF(G1243&lt;-10,"No","Yes")))</f>
        <v>N/A</v>
      </c>
      <c r="I1243" s="28">
        <v>5.1970000000000001</v>
      </c>
      <c r="J1243" s="28">
        <v>6.1449999999999996</v>
      </c>
      <c r="K1243" s="29" t="s">
        <v>1193</v>
      </c>
      <c r="L1243" s="30" t="str">
        <f t="shared" ref="L1243:L1274" si="330">IF(J1243="Div by 0", "N/A", IF(K1243="N/A","N/A", IF(J1243&gt;VALUE(MID(K1243,1,2)), "No", IF(J1243&lt;-1*VALUE(MID(K1243,1,2)), "No", "Yes"))))</f>
        <v>Yes</v>
      </c>
    </row>
    <row r="1244" spans="1:12">
      <c r="A1244" s="46" t="s">
        <v>94</v>
      </c>
      <c r="B1244" s="25" t="s">
        <v>49</v>
      </c>
      <c r="C1244" s="26">
        <v>130695</v>
      </c>
      <c r="D1244" s="27" t="str">
        <f t="shared" si="327"/>
        <v>N/A</v>
      </c>
      <c r="E1244" s="26">
        <v>132204</v>
      </c>
      <c r="F1244" s="27" t="str">
        <f t="shared" si="328"/>
        <v>N/A</v>
      </c>
      <c r="G1244" s="26">
        <v>135597</v>
      </c>
      <c r="H1244" s="27" t="str">
        <f t="shared" si="329"/>
        <v>N/A</v>
      </c>
      <c r="I1244" s="28">
        <v>1.155</v>
      </c>
      <c r="J1244" s="28">
        <v>2.5659999999999998</v>
      </c>
      <c r="K1244" s="29" t="s">
        <v>1193</v>
      </c>
      <c r="L1244" s="30" t="str">
        <f t="shared" si="330"/>
        <v>Yes</v>
      </c>
    </row>
    <row r="1245" spans="1:12">
      <c r="A1245" s="46" t="s">
        <v>360</v>
      </c>
      <c r="B1245" s="25" t="s">
        <v>49</v>
      </c>
      <c r="C1245" s="31">
        <v>6262.3170357999998</v>
      </c>
      <c r="D1245" s="27" t="str">
        <f t="shared" si="327"/>
        <v>N/A</v>
      </c>
      <c r="E1245" s="31">
        <v>6512.5821835999996</v>
      </c>
      <c r="F1245" s="27" t="str">
        <f t="shared" si="328"/>
        <v>N/A</v>
      </c>
      <c r="G1245" s="31">
        <v>6739.7977462999997</v>
      </c>
      <c r="H1245" s="27" t="str">
        <f t="shared" si="329"/>
        <v>N/A</v>
      </c>
      <c r="I1245" s="28">
        <v>3.996</v>
      </c>
      <c r="J1245" s="28">
        <v>3.4889999999999999</v>
      </c>
      <c r="K1245" s="29" t="s">
        <v>1193</v>
      </c>
      <c r="L1245" s="30" t="str">
        <f t="shared" si="330"/>
        <v>Yes</v>
      </c>
    </row>
    <row r="1246" spans="1:12">
      <c r="A1246" s="46" t="s">
        <v>361</v>
      </c>
      <c r="B1246" s="25" t="s">
        <v>49</v>
      </c>
      <c r="C1246" s="26">
        <v>5.4223497456</v>
      </c>
      <c r="D1246" s="27" t="str">
        <f t="shared" si="327"/>
        <v>N/A</v>
      </c>
      <c r="E1246" s="26">
        <v>5.3143550876000001</v>
      </c>
      <c r="F1246" s="27" t="str">
        <f t="shared" si="328"/>
        <v>N/A</v>
      </c>
      <c r="G1246" s="26">
        <v>5.2775208890999998</v>
      </c>
      <c r="H1246" s="27" t="str">
        <f t="shared" si="329"/>
        <v>N/A</v>
      </c>
      <c r="I1246" s="28">
        <v>-1.99</v>
      </c>
      <c r="J1246" s="28">
        <v>-0.69299999999999995</v>
      </c>
      <c r="K1246" s="29" t="s">
        <v>1193</v>
      </c>
      <c r="L1246" s="30" t="str">
        <f t="shared" si="330"/>
        <v>Yes</v>
      </c>
    </row>
    <row r="1247" spans="1:12">
      <c r="A1247" s="46" t="s">
        <v>362</v>
      </c>
      <c r="B1247" s="25" t="s">
        <v>49</v>
      </c>
      <c r="C1247" s="31">
        <v>34813797</v>
      </c>
      <c r="D1247" s="27" t="str">
        <f t="shared" si="327"/>
        <v>N/A</v>
      </c>
      <c r="E1247" s="31">
        <v>36881798</v>
      </c>
      <c r="F1247" s="27" t="str">
        <f t="shared" si="328"/>
        <v>N/A</v>
      </c>
      <c r="G1247" s="31">
        <v>43109768</v>
      </c>
      <c r="H1247" s="27" t="str">
        <f t="shared" si="329"/>
        <v>N/A</v>
      </c>
      <c r="I1247" s="28">
        <v>5.94</v>
      </c>
      <c r="J1247" s="28">
        <v>16.89</v>
      </c>
      <c r="K1247" s="29" t="s">
        <v>1193</v>
      </c>
      <c r="L1247" s="30" t="str">
        <f t="shared" si="330"/>
        <v>Yes</v>
      </c>
    </row>
    <row r="1248" spans="1:12">
      <c r="A1248" s="46" t="s">
        <v>95</v>
      </c>
      <c r="B1248" s="25" t="s">
        <v>49</v>
      </c>
      <c r="C1248" s="26">
        <v>6928</v>
      </c>
      <c r="D1248" s="27" t="str">
        <f t="shared" si="327"/>
        <v>N/A</v>
      </c>
      <c r="E1248" s="26">
        <v>6778</v>
      </c>
      <c r="F1248" s="27" t="str">
        <f t="shared" si="328"/>
        <v>N/A</v>
      </c>
      <c r="G1248" s="26">
        <v>7991</v>
      </c>
      <c r="H1248" s="27" t="str">
        <f t="shared" si="329"/>
        <v>N/A</v>
      </c>
      <c r="I1248" s="28">
        <v>-2.17</v>
      </c>
      <c r="J1248" s="28">
        <v>17.899999999999999</v>
      </c>
      <c r="K1248" s="29" t="s">
        <v>1193</v>
      </c>
      <c r="L1248" s="30" t="str">
        <f t="shared" si="330"/>
        <v>Yes</v>
      </c>
    </row>
    <row r="1249" spans="1:12">
      <c r="A1249" s="46" t="s">
        <v>363</v>
      </c>
      <c r="B1249" s="25" t="s">
        <v>49</v>
      </c>
      <c r="C1249" s="31">
        <v>5025.0861721000001</v>
      </c>
      <c r="D1249" s="27" t="str">
        <f t="shared" si="327"/>
        <v>N/A</v>
      </c>
      <c r="E1249" s="31">
        <v>5441.3983476000003</v>
      </c>
      <c r="F1249" s="27" t="str">
        <f t="shared" si="328"/>
        <v>N/A</v>
      </c>
      <c r="G1249" s="31">
        <v>5394.7901388999999</v>
      </c>
      <c r="H1249" s="27" t="str">
        <f t="shared" si="329"/>
        <v>N/A</v>
      </c>
      <c r="I1249" s="28">
        <v>8.2850000000000001</v>
      </c>
      <c r="J1249" s="28">
        <v>-0.85699999999999998</v>
      </c>
      <c r="K1249" s="29" t="s">
        <v>1193</v>
      </c>
      <c r="L1249" s="30" t="str">
        <f t="shared" si="330"/>
        <v>Yes</v>
      </c>
    </row>
    <row r="1250" spans="1:12">
      <c r="A1250" s="46" t="s">
        <v>364</v>
      </c>
      <c r="B1250" s="25" t="s">
        <v>49</v>
      </c>
      <c r="C1250" s="31">
        <v>19214780</v>
      </c>
      <c r="D1250" s="27" t="str">
        <f t="shared" si="327"/>
        <v>N/A</v>
      </c>
      <c r="E1250" s="31">
        <v>19915066</v>
      </c>
      <c r="F1250" s="27" t="str">
        <f t="shared" si="328"/>
        <v>N/A</v>
      </c>
      <c r="G1250" s="31">
        <v>21591080</v>
      </c>
      <c r="H1250" s="27" t="str">
        <f t="shared" si="329"/>
        <v>N/A</v>
      </c>
      <c r="I1250" s="28">
        <v>3.645</v>
      </c>
      <c r="J1250" s="28">
        <v>8.4160000000000004</v>
      </c>
      <c r="K1250" s="29" t="s">
        <v>1193</v>
      </c>
      <c r="L1250" s="30" t="str">
        <f t="shared" si="330"/>
        <v>Yes</v>
      </c>
    </row>
    <row r="1251" spans="1:12">
      <c r="A1251" s="46" t="s">
        <v>365</v>
      </c>
      <c r="B1251" s="25" t="s">
        <v>49</v>
      </c>
      <c r="C1251" s="26">
        <v>3615</v>
      </c>
      <c r="D1251" s="27" t="str">
        <f t="shared" si="327"/>
        <v>N/A</v>
      </c>
      <c r="E1251" s="26">
        <v>3739</v>
      </c>
      <c r="F1251" s="27" t="str">
        <f t="shared" si="328"/>
        <v>N/A</v>
      </c>
      <c r="G1251" s="26">
        <v>4323</v>
      </c>
      <c r="H1251" s="27" t="str">
        <f t="shared" si="329"/>
        <v>N/A</v>
      </c>
      <c r="I1251" s="28">
        <v>3.43</v>
      </c>
      <c r="J1251" s="28">
        <v>15.62</v>
      </c>
      <c r="K1251" s="29" t="s">
        <v>1193</v>
      </c>
      <c r="L1251" s="30" t="str">
        <f t="shared" si="330"/>
        <v>Yes</v>
      </c>
    </row>
    <row r="1252" spans="1:12">
      <c r="A1252" s="46" t="s">
        <v>739</v>
      </c>
      <c r="B1252" s="25" t="s">
        <v>49</v>
      </c>
      <c r="C1252" s="31">
        <v>5315.2918395999995</v>
      </c>
      <c r="D1252" s="27" t="str">
        <f t="shared" si="327"/>
        <v>N/A</v>
      </c>
      <c r="E1252" s="31">
        <v>5326.3081038</v>
      </c>
      <c r="F1252" s="27" t="str">
        <f t="shared" si="328"/>
        <v>N/A</v>
      </c>
      <c r="G1252" s="31">
        <v>4994.4668055000002</v>
      </c>
      <c r="H1252" s="27" t="str">
        <f t="shared" si="329"/>
        <v>N/A</v>
      </c>
      <c r="I1252" s="28">
        <v>0.20730000000000001</v>
      </c>
      <c r="J1252" s="28">
        <v>-6.23</v>
      </c>
      <c r="K1252" s="29" t="s">
        <v>1193</v>
      </c>
      <c r="L1252" s="30" t="str">
        <f t="shared" si="330"/>
        <v>Yes</v>
      </c>
    </row>
    <row r="1253" spans="1:12">
      <c r="A1253" s="46" t="s">
        <v>366</v>
      </c>
      <c r="B1253" s="25" t="s">
        <v>49</v>
      </c>
      <c r="C1253" s="31">
        <v>457532884</v>
      </c>
      <c r="D1253" s="27" t="str">
        <f t="shared" si="327"/>
        <v>N/A</v>
      </c>
      <c r="E1253" s="31">
        <v>473261264</v>
      </c>
      <c r="F1253" s="27" t="str">
        <f t="shared" si="328"/>
        <v>N/A</v>
      </c>
      <c r="G1253" s="31">
        <v>467055517</v>
      </c>
      <c r="H1253" s="27" t="str">
        <f t="shared" si="329"/>
        <v>N/A</v>
      </c>
      <c r="I1253" s="28">
        <v>3.4380000000000002</v>
      </c>
      <c r="J1253" s="28">
        <v>-1.31</v>
      </c>
      <c r="K1253" s="29" t="s">
        <v>1193</v>
      </c>
      <c r="L1253" s="30" t="str">
        <f t="shared" si="330"/>
        <v>Yes</v>
      </c>
    </row>
    <row r="1254" spans="1:12">
      <c r="A1254" s="46" t="s">
        <v>96</v>
      </c>
      <c r="B1254" s="25" t="s">
        <v>49</v>
      </c>
      <c r="C1254" s="26">
        <v>5486</v>
      </c>
      <c r="D1254" s="27" t="str">
        <f t="shared" si="327"/>
        <v>N/A</v>
      </c>
      <c r="E1254" s="26">
        <v>5420</v>
      </c>
      <c r="F1254" s="27" t="str">
        <f t="shared" si="328"/>
        <v>N/A</v>
      </c>
      <c r="G1254" s="26">
        <v>5354</v>
      </c>
      <c r="H1254" s="27" t="str">
        <f t="shared" si="329"/>
        <v>N/A</v>
      </c>
      <c r="I1254" s="28">
        <v>-1.2</v>
      </c>
      <c r="J1254" s="28">
        <v>-1.22</v>
      </c>
      <c r="K1254" s="29" t="s">
        <v>1193</v>
      </c>
      <c r="L1254" s="30" t="str">
        <f t="shared" si="330"/>
        <v>Yes</v>
      </c>
    </row>
    <row r="1255" spans="1:12">
      <c r="A1255" s="46" t="s">
        <v>367</v>
      </c>
      <c r="B1255" s="25" t="s">
        <v>49</v>
      </c>
      <c r="C1255" s="31">
        <v>83400.088225</v>
      </c>
      <c r="D1255" s="27" t="str">
        <f t="shared" si="327"/>
        <v>N/A</v>
      </c>
      <c r="E1255" s="31">
        <v>87317.576384</v>
      </c>
      <c r="F1255" s="27" t="str">
        <f t="shared" si="328"/>
        <v>N/A</v>
      </c>
      <c r="G1255" s="31">
        <v>87234.874299999996</v>
      </c>
      <c r="H1255" s="27" t="str">
        <f t="shared" si="329"/>
        <v>N/A</v>
      </c>
      <c r="I1255" s="28">
        <v>4.6970000000000001</v>
      </c>
      <c r="J1255" s="28">
        <v>-9.5000000000000001E-2</v>
      </c>
      <c r="K1255" s="29" t="s">
        <v>1193</v>
      </c>
      <c r="L1255" s="30" t="str">
        <f t="shared" si="330"/>
        <v>Yes</v>
      </c>
    </row>
    <row r="1256" spans="1:12">
      <c r="A1256" s="46" t="s">
        <v>368</v>
      </c>
      <c r="B1256" s="25" t="s">
        <v>49</v>
      </c>
      <c r="C1256" s="31">
        <v>701684801</v>
      </c>
      <c r="D1256" s="27" t="str">
        <f t="shared" si="327"/>
        <v>N/A</v>
      </c>
      <c r="E1256" s="31">
        <v>725269418</v>
      </c>
      <c r="F1256" s="27" t="str">
        <f t="shared" si="328"/>
        <v>N/A</v>
      </c>
      <c r="G1256" s="31">
        <v>750662987</v>
      </c>
      <c r="H1256" s="27" t="str">
        <f t="shared" si="329"/>
        <v>N/A</v>
      </c>
      <c r="I1256" s="28">
        <v>3.3610000000000002</v>
      </c>
      <c r="J1256" s="28">
        <v>3.5009999999999999</v>
      </c>
      <c r="K1256" s="29" t="s">
        <v>1193</v>
      </c>
      <c r="L1256" s="30" t="str">
        <f t="shared" si="330"/>
        <v>Yes</v>
      </c>
    </row>
    <row r="1257" spans="1:12">
      <c r="A1257" s="93" t="s">
        <v>369</v>
      </c>
      <c r="B1257" s="26" t="s">
        <v>49</v>
      </c>
      <c r="C1257" s="26">
        <v>28385</v>
      </c>
      <c r="D1257" s="27" t="str">
        <f t="shared" si="327"/>
        <v>N/A</v>
      </c>
      <c r="E1257" s="26">
        <v>27573</v>
      </c>
      <c r="F1257" s="27" t="str">
        <f t="shared" si="328"/>
        <v>N/A</v>
      </c>
      <c r="G1257" s="26">
        <v>27100</v>
      </c>
      <c r="H1257" s="27" t="str">
        <f t="shared" si="329"/>
        <v>N/A</v>
      </c>
      <c r="I1257" s="28">
        <v>-2.86</v>
      </c>
      <c r="J1257" s="28">
        <v>-1.72</v>
      </c>
      <c r="K1257" s="37" t="s">
        <v>1193</v>
      </c>
      <c r="L1257" s="30" t="str">
        <f t="shared" si="330"/>
        <v>Yes</v>
      </c>
    </row>
    <row r="1258" spans="1:12">
      <c r="A1258" s="46" t="s">
        <v>370</v>
      </c>
      <c r="B1258" s="25" t="s">
        <v>49</v>
      </c>
      <c r="C1258" s="31">
        <v>24720.267781999999</v>
      </c>
      <c r="D1258" s="27" t="str">
        <f t="shared" si="327"/>
        <v>N/A</v>
      </c>
      <c r="E1258" s="31">
        <v>26303.609254999999</v>
      </c>
      <c r="F1258" s="27" t="str">
        <f t="shared" si="328"/>
        <v>N/A</v>
      </c>
      <c r="G1258" s="31">
        <v>27699.741217999999</v>
      </c>
      <c r="H1258" s="27" t="str">
        <f t="shared" si="329"/>
        <v>N/A</v>
      </c>
      <c r="I1258" s="28">
        <v>6.4050000000000002</v>
      </c>
      <c r="J1258" s="28">
        <v>5.3079999999999998</v>
      </c>
      <c r="K1258" s="29" t="s">
        <v>1193</v>
      </c>
      <c r="L1258" s="30" t="str">
        <f t="shared" si="330"/>
        <v>Yes</v>
      </c>
    </row>
    <row r="1259" spans="1:12">
      <c r="A1259" s="46" t="s">
        <v>371</v>
      </c>
      <c r="B1259" s="25" t="s">
        <v>49</v>
      </c>
      <c r="C1259" s="31">
        <v>328874716</v>
      </c>
      <c r="D1259" s="27" t="str">
        <f t="shared" si="327"/>
        <v>N/A</v>
      </c>
      <c r="E1259" s="31">
        <v>399371896</v>
      </c>
      <c r="F1259" s="27" t="str">
        <f t="shared" si="328"/>
        <v>N/A</v>
      </c>
      <c r="G1259" s="31">
        <v>425209125</v>
      </c>
      <c r="H1259" s="27" t="str">
        <f t="shared" si="329"/>
        <v>N/A</v>
      </c>
      <c r="I1259" s="28">
        <v>21.44</v>
      </c>
      <c r="J1259" s="28">
        <v>6.4690000000000003</v>
      </c>
      <c r="K1259" s="29" t="s">
        <v>1193</v>
      </c>
      <c r="L1259" s="30" t="str">
        <f t="shared" si="330"/>
        <v>Yes</v>
      </c>
    </row>
    <row r="1260" spans="1:12">
      <c r="A1260" s="46" t="s">
        <v>97</v>
      </c>
      <c r="B1260" s="25" t="s">
        <v>49</v>
      </c>
      <c r="C1260" s="26">
        <v>762142</v>
      </c>
      <c r="D1260" s="27" t="str">
        <f t="shared" si="327"/>
        <v>N/A</v>
      </c>
      <c r="E1260" s="26">
        <v>793148</v>
      </c>
      <c r="F1260" s="27" t="str">
        <f t="shared" si="328"/>
        <v>N/A</v>
      </c>
      <c r="G1260" s="26">
        <v>838273</v>
      </c>
      <c r="H1260" s="27" t="str">
        <f t="shared" si="329"/>
        <v>N/A</v>
      </c>
      <c r="I1260" s="28">
        <v>4.0679999999999996</v>
      </c>
      <c r="J1260" s="28">
        <v>5.6890000000000001</v>
      </c>
      <c r="K1260" s="29" t="s">
        <v>1193</v>
      </c>
      <c r="L1260" s="30" t="str">
        <f t="shared" si="330"/>
        <v>Yes</v>
      </c>
    </row>
    <row r="1261" spans="1:12">
      <c r="A1261" s="46" t="s">
        <v>372</v>
      </c>
      <c r="B1261" s="25" t="s">
        <v>49</v>
      </c>
      <c r="C1261" s="31">
        <v>431.51370216999999</v>
      </c>
      <c r="D1261" s="27" t="str">
        <f t="shared" si="327"/>
        <v>N/A</v>
      </c>
      <c r="E1261" s="31">
        <v>503.52758375000002</v>
      </c>
      <c r="F1261" s="27" t="str">
        <f t="shared" si="328"/>
        <v>N/A</v>
      </c>
      <c r="G1261" s="31">
        <v>507.24420923000002</v>
      </c>
      <c r="H1261" s="27" t="str">
        <f t="shared" si="329"/>
        <v>N/A</v>
      </c>
      <c r="I1261" s="28">
        <v>16.690000000000001</v>
      </c>
      <c r="J1261" s="28">
        <v>0.73809999999999998</v>
      </c>
      <c r="K1261" s="29" t="s">
        <v>1193</v>
      </c>
      <c r="L1261" s="30" t="str">
        <f t="shared" si="330"/>
        <v>Yes</v>
      </c>
    </row>
    <row r="1262" spans="1:12">
      <c r="A1262" s="46" t="s">
        <v>373</v>
      </c>
      <c r="B1262" s="25" t="s">
        <v>49</v>
      </c>
      <c r="C1262" s="31">
        <v>71231980</v>
      </c>
      <c r="D1262" s="27" t="str">
        <f t="shared" si="327"/>
        <v>N/A</v>
      </c>
      <c r="E1262" s="31">
        <v>98450008</v>
      </c>
      <c r="F1262" s="27" t="str">
        <f t="shared" si="328"/>
        <v>N/A</v>
      </c>
      <c r="G1262" s="31">
        <v>143433036</v>
      </c>
      <c r="H1262" s="27" t="str">
        <f t="shared" si="329"/>
        <v>N/A</v>
      </c>
      <c r="I1262" s="28">
        <v>38.21</v>
      </c>
      <c r="J1262" s="28">
        <v>45.69</v>
      </c>
      <c r="K1262" s="29" t="s">
        <v>1193</v>
      </c>
      <c r="L1262" s="30" t="str">
        <f t="shared" si="330"/>
        <v>No</v>
      </c>
    </row>
    <row r="1263" spans="1:12">
      <c r="A1263" s="46" t="s">
        <v>98</v>
      </c>
      <c r="B1263" s="25" t="s">
        <v>49</v>
      </c>
      <c r="C1263" s="26">
        <v>239525</v>
      </c>
      <c r="D1263" s="27" t="str">
        <f t="shared" si="327"/>
        <v>N/A</v>
      </c>
      <c r="E1263" s="26">
        <v>264459</v>
      </c>
      <c r="F1263" s="27" t="str">
        <f t="shared" si="328"/>
        <v>N/A</v>
      </c>
      <c r="G1263" s="26">
        <v>320515</v>
      </c>
      <c r="H1263" s="27" t="str">
        <f t="shared" si="329"/>
        <v>N/A</v>
      </c>
      <c r="I1263" s="28">
        <v>10.41</v>
      </c>
      <c r="J1263" s="28">
        <v>21.2</v>
      </c>
      <c r="K1263" s="29" t="s">
        <v>1193</v>
      </c>
      <c r="L1263" s="30" t="str">
        <f t="shared" si="330"/>
        <v>Yes</v>
      </c>
    </row>
    <row r="1264" spans="1:12">
      <c r="A1264" s="46" t="s">
        <v>374</v>
      </c>
      <c r="B1264" s="25" t="s">
        <v>49</v>
      </c>
      <c r="C1264" s="31">
        <v>297.38849807000003</v>
      </c>
      <c r="D1264" s="27" t="str">
        <f t="shared" si="327"/>
        <v>N/A</v>
      </c>
      <c r="E1264" s="31">
        <v>372.26945576000003</v>
      </c>
      <c r="F1264" s="27" t="str">
        <f t="shared" si="328"/>
        <v>N/A</v>
      </c>
      <c r="G1264" s="31">
        <v>447.50802927000001</v>
      </c>
      <c r="H1264" s="27" t="str">
        <f t="shared" si="329"/>
        <v>N/A</v>
      </c>
      <c r="I1264" s="28">
        <v>25.18</v>
      </c>
      <c r="J1264" s="28">
        <v>20.21</v>
      </c>
      <c r="K1264" s="29" t="s">
        <v>1193</v>
      </c>
      <c r="L1264" s="30" t="str">
        <f t="shared" si="330"/>
        <v>Yes</v>
      </c>
    </row>
    <row r="1265" spans="1:12">
      <c r="A1265" s="46" t="s">
        <v>375</v>
      </c>
      <c r="B1265" s="25" t="s">
        <v>49</v>
      </c>
      <c r="C1265" s="31">
        <v>21454695</v>
      </c>
      <c r="D1265" s="27" t="str">
        <f t="shared" si="327"/>
        <v>N/A</v>
      </c>
      <c r="E1265" s="31">
        <v>24503365</v>
      </c>
      <c r="F1265" s="27" t="str">
        <f t="shared" si="328"/>
        <v>N/A</v>
      </c>
      <c r="G1265" s="31">
        <v>27735877</v>
      </c>
      <c r="H1265" s="27" t="str">
        <f t="shared" si="329"/>
        <v>N/A</v>
      </c>
      <c r="I1265" s="28">
        <v>14.21</v>
      </c>
      <c r="J1265" s="28">
        <v>13.19</v>
      </c>
      <c r="K1265" s="29" t="s">
        <v>1193</v>
      </c>
      <c r="L1265" s="30" t="str">
        <f t="shared" si="330"/>
        <v>Yes</v>
      </c>
    </row>
    <row r="1266" spans="1:12">
      <c r="A1266" s="46" t="s">
        <v>99</v>
      </c>
      <c r="B1266" s="25" t="s">
        <v>49</v>
      </c>
      <c r="C1266" s="26">
        <v>179572</v>
      </c>
      <c r="D1266" s="27" t="str">
        <f t="shared" si="327"/>
        <v>N/A</v>
      </c>
      <c r="E1266" s="26">
        <v>195373</v>
      </c>
      <c r="F1266" s="27" t="str">
        <f t="shared" si="328"/>
        <v>N/A</v>
      </c>
      <c r="G1266" s="26">
        <v>213834</v>
      </c>
      <c r="H1266" s="27" t="str">
        <f t="shared" si="329"/>
        <v>N/A</v>
      </c>
      <c r="I1266" s="28">
        <v>8.7989999999999995</v>
      </c>
      <c r="J1266" s="28">
        <v>9.4489999999999998</v>
      </c>
      <c r="K1266" s="29" t="s">
        <v>1193</v>
      </c>
      <c r="L1266" s="30" t="str">
        <f t="shared" si="330"/>
        <v>Yes</v>
      </c>
    </row>
    <row r="1267" spans="1:12">
      <c r="A1267" s="46" t="s">
        <v>376</v>
      </c>
      <c r="B1267" s="25" t="s">
        <v>49</v>
      </c>
      <c r="C1267" s="31">
        <v>119.47683936999999</v>
      </c>
      <c r="D1267" s="27" t="str">
        <f t="shared" si="327"/>
        <v>N/A</v>
      </c>
      <c r="E1267" s="31">
        <v>125.4183792</v>
      </c>
      <c r="F1267" s="27" t="str">
        <f t="shared" si="328"/>
        <v>N/A</v>
      </c>
      <c r="G1267" s="31">
        <v>129.70751611</v>
      </c>
      <c r="H1267" s="27" t="str">
        <f t="shared" si="329"/>
        <v>N/A</v>
      </c>
      <c r="I1267" s="28">
        <v>4.9729999999999999</v>
      </c>
      <c r="J1267" s="28">
        <v>3.42</v>
      </c>
      <c r="K1267" s="29" t="s">
        <v>1193</v>
      </c>
      <c r="L1267" s="30" t="str">
        <f t="shared" si="330"/>
        <v>Yes</v>
      </c>
    </row>
    <row r="1268" spans="1:12">
      <c r="A1268" s="46" t="s">
        <v>377</v>
      </c>
      <c r="B1268" s="25" t="s">
        <v>49</v>
      </c>
      <c r="C1268" s="31">
        <v>173838207</v>
      </c>
      <c r="D1268" s="27" t="str">
        <f t="shared" si="327"/>
        <v>N/A</v>
      </c>
      <c r="E1268" s="31">
        <v>198937826</v>
      </c>
      <c r="F1268" s="27" t="str">
        <f t="shared" si="328"/>
        <v>N/A</v>
      </c>
      <c r="G1268" s="31">
        <v>222873071</v>
      </c>
      <c r="H1268" s="27" t="str">
        <f t="shared" si="329"/>
        <v>N/A</v>
      </c>
      <c r="I1268" s="28">
        <v>14.44</v>
      </c>
      <c r="J1268" s="28">
        <v>12.03</v>
      </c>
      <c r="K1268" s="29" t="s">
        <v>1193</v>
      </c>
      <c r="L1268" s="30" t="str">
        <f t="shared" si="330"/>
        <v>Yes</v>
      </c>
    </row>
    <row r="1269" spans="1:12">
      <c r="A1269" s="46" t="s">
        <v>378</v>
      </c>
      <c r="B1269" s="25" t="s">
        <v>49</v>
      </c>
      <c r="C1269" s="26">
        <v>448809</v>
      </c>
      <c r="D1269" s="27" t="str">
        <f t="shared" si="327"/>
        <v>N/A</v>
      </c>
      <c r="E1269" s="26">
        <v>470615</v>
      </c>
      <c r="F1269" s="27" t="str">
        <f t="shared" si="328"/>
        <v>N/A</v>
      </c>
      <c r="G1269" s="26">
        <v>511822</v>
      </c>
      <c r="H1269" s="27" t="str">
        <f t="shared" si="329"/>
        <v>N/A</v>
      </c>
      <c r="I1269" s="28">
        <v>4.859</v>
      </c>
      <c r="J1269" s="28">
        <v>8.7560000000000002</v>
      </c>
      <c r="K1269" s="29" t="s">
        <v>1193</v>
      </c>
      <c r="L1269" s="30" t="str">
        <f t="shared" si="330"/>
        <v>Yes</v>
      </c>
    </row>
    <row r="1270" spans="1:12">
      <c r="A1270" s="46" t="s">
        <v>379</v>
      </c>
      <c r="B1270" s="25" t="s">
        <v>49</v>
      </c>
      <c r="C1270" s="31">
        <v>387.33226605999999</v>
      </c>
      <c r="D1270" s="27" t="str">
        <f t="shared" si="327"/>
        <v>N/A</v>
      </c>
      <c r="E1270" s="31">
        <v>422.71883811999999</v>
      </c>
      <c r="F1270" s="27" t="str">
        <f t="shared" si="328"/>
        <v>N/A</v>
      </c>
      <c r="G1270" s="31">
        <v>435.45035382999998</v>
      </c>
      <c r="H1270" s="27" t="str">
        <f t="shared" si="329"/>
        <v>N/A</v>
      </c>
      <c r="I1270" s="28">
        <v>9.1359999999999992</v>
      </c>
      <c r="J1270" s="28">
        <v>3.012</v>
      </c>
      <c r="K1270" s="29" t="s">
        <v>1193</v>
      </c>
      <c r="L1270" s="30" t="str">
        <f t="shared" si="330"/>
        <v>Yes</v>
      </c>
    </row>
    <row r="1271" spans="1:12">
      <c r="A1271" s="46" t="s">
        <v>380</v>
      </c>
      <c r="B1271" s="25" t="s">
        <v>49</v>
      </c>
      <c r="C1271" s="31">
        <v>62387903</v>
      </c>
      <c r="D1271" s="27" t="str">
        <f t="shared" si="327"/>
        <v>N/A</v>
      </c>
      <c r="E1271" s="31">
        <v>71214960</v>
      </c>
      <c r="F1271" s="27" t="str">
        <f t="shared" si="328"/>
        <v>N/A</v>
      </c>
      <c r="G1271" s="31">
        <v>83354225</v>
      </c>
      <c r="H1271" s="27" t="str">
        <f t="shared" si="329"/>
        <v>N/A</v>
      </c>
      <c r="I1271" s="28">
        <v>14.15</v>
      </c>
      <c r="J1271" s="28">
        <v>17.05</v>
      </c>
      <c r="K1271" s="29" t="s">
        <v>1193</v>
      </c>
      <c r="L1271" s="30" t="str">
        <f t="shared" si="330"/>
        <v>Yes</v>
      </c>
    </row>
    <row r="1272" spans="1:12">
      <c r="A1272" s="46" t="s">
        <v>100</v>
      </c>
      <c r="B1272" s="25" t="s">
        <v>49</v>
      </c>
      <c r="C1272" s="26">
        <v>164012</v>
      </c>
      <c r="D1272" s="27" t="str">
        <f t="shared" si="327"/>
        <v>N/A</v>
      </c>
      <c r="E1272" s="26">
        <v>185705</v>
      </c>
      <c r="F1272" s="27" t="str">
        <f t="shared" si="328"/>
        <v>N/A</v>
      </c>
      <c r="G1272" s="26">
        <v>202734</v>
      </c>
      <c r="H1272" s="27" t="str">
        <f t="shared" si="329"/>
        <v>N/A</v>
      </c>
      <c r="I1272" s="28">
        <v>13.23</v>
      </c>
      <c r="J1272" s="28">
        <v>9.17</v>
      </c>
      <c r="K1272" s="29" t="s">
        <v>1193</v>
      </c>
      <c r="L1272" s="30" t="str">
        <f t="shared" si="330"/>
        <v>Yes</v>
      </c>
    </row>
    <row r="1273" spans="1:12">
      <c r="A1273" s="46" t="s">
        <v>381</v>
      </c>
      <c r="B1273" s="25" t="s">
        <v>49</v>
      </c>
      <c r="C1273" s="31">
        <v>380.38620954999999</v>
      </c>
      <c r="D1273" s="27" t="str">
        <f t="shared" si="327"/>
        <v>N/A</v>
      </c>
      <c r="E1273" s="31">
        <v>383.48434344999998</v>
      </c>
      <c r="F1273" s="27" t="str">
        <f t="shared" si="328"/>
        <v>N/A</v>
      </c>
      <c r="G1273" s="31">
        <v>411.15069499999998</v>
      </c>
      <c r="H1273" s="27" t="str">
        <f t="shared" si="329"/>
        <v>N/A</v>
      </c>
      <c r="I1273" s="28">
        <v>0.8145</v>
      </c>
      <c r="J1273" s="28">
        <v>7.2140000000000004</v>
      </c>
      <c r="K1273" s="29" t="s">
        <v>1193</v>
      </c>
      <c r="L1273" s="30" t="str">
        <f t="shared" si="330"/>
        <v>Yes</v>
      </c>
    </row>
    <row r="1274" spans="1:12">
      <c r="A1274" s="46" t="s">
        <v>382</v>
      </c>
      <c r="B1274" s="25" t="s">
        <v>49</v>
      </c>
      <c r="C1274" s="31">
        <v>29325949</v>
      </c>
      <c r="D1274" s="27" t="str">
        <f t="shared" si="327"/>
        <v>N/A</v>
      </c>
      <c r="E1274" s="31">
        <v>33656784</v>
      </c>
      <c r="F1274" s="27" t="str">
        <f t="shared" si="328"/>
        <v>N/A</v>
      </c>
      <c r="G1274" s="31">
        <v>37129234</v>
      </c>
      <c r="H1274" s="27" t="str">
        <f t="shared" si="329"/>
        <v>N/A</v>
      </c>
      <c r="I1274" s="28">
        <v>14.77</v>
      </c>
      <c r="J1274" s="28">
        <v>10.32</v>
      </c>
      <c r="K1274" s="29" t="s">
        <v>1193</v>
      </c>
      <c r="L1274" s="30" t="str">
        <f t="shared" si="330"/>
        <v>Yes</v>
      </c>
    </row>
    <row r="1275" spans="1:12">
      <c r="A1275" s="46" t="s">
        <v>383</v>
      </c>
      <c r="B1275" s="25" t="s">
        <v>49</v>
      </c>
      <c r="C1275" s="26">
        <v>11515</v>
      </c>
      <c r="D1275" s="27" t="str">
        <f t="shared" si="327"/>
        <v>N/A</v>
      </c>
      <c r="E1275" s="26">
        <v>11676</v>
      </c>
      <c r="F1275" s="27" t="str">
        <f t="shared" si="328"/>
        <v>N/A</v>
      </c>
      <c r="G1275" s="26">
        <v>11446</v>
      </c>
      <c r="H1275" s="27" t="str">
        <f t="shared" si="329"/>
        <v>N/A</v>
      </c>
      <c r="I1275" s="28">
        <v>1.3979999999999999</v>
      </c>
      <c r="J1275" s="28">
        <v>-1.97</v>
      </c>
      <c r="K1275" s="29" t="s">
        <v>1193</v>
      </c>
      <c r="L1275" s="30" t="str">
        <f t="shared" ref="L1275:L1312" si="331">IF(J1275="Div by 0", "N/A", IF(K1275="N/A","N/A", IF(J1275&gt;VALUE(MID(K1275,1,2)), "No", IF(J1275&lt;-1*VALUE(MID(K1275,1,2)), "No", "Yes"))))</f>
        <v>Yes</v>
      </c>
    </row>
    <row r="1276" spans="1:12">
      <c r="A1276" s="46" t="s">
        <v>384</v>
      </c>
      <c r="B1276" s="25" t="s">
        <v>49</v>
      </c>
      <c r="C1276" s="31">
        <v>2546.7606599999999</v>
      </c>
      <c r="D1276" s="27" t="str">
        <f t="shared" si="327"/>
        <v>N/A</v>
      </c>
      <c r="E1276" s="31">
        <v>2882.5611511000002</v>
      </c>
      <c r="F1276" s="27" t="str">
        <f t="shared" si="328"/>
        <v>N/A</v>
      </c>
      <c r="G1276" s="31">
        <v>3243.8610868000001</v>
      </c>
      <c r="H1276" s="27" t="str">
        <f t="shared" si="329"/>
        <v>N/A</v>
      </c>
      <c r="I1276" s="28">
        <v>13.19</v>
      </c>
      <c r="J1276" s="28">
        <v>12.53</v>
      </c>
      <c r="K1276" s="29" t="s">
        <v>1193</v>
      </c>
      <c r="L1276" s="30" t="str">
        <f t="shared" si="331"/>
        <v>Yes</v>
      </c>
    </row>
    <row r="1277" spans="1:12">
      <c r="A1277" s="46" t="s">
        <v>385</v>
      </c>
      <c r="B1277" s="25" t="s">
        <v>49</v>
      </c>
      <c r="C1277" s="31">
        <v>198516080</v>
      </c>
      <c r="D1277" s="27" t="str">
        <f t="shared" si="327"/>
        <v>N/A</v>
      </c>
      <c r="E1277" s="31">
        <v>228058700</v>
      </c>
      <c r="F1277" s="27" t="str">
        <f t="shared" si="328"/>
        <v>N/A</v>
      </c>
      <c r="G1277" s="31">
        <v>247928595</v>
      </c>
      <c r="H1277" s="27" t="str">
        <f t="shared" si="329"/>
        <v>N/A</v>
      </c>
      <c r="I1277" s="28">
        <v>14.88</v>
      </c>
      <c r="J1277" s="28">
        <v>8.7129999999999992</v>
      </c>
      <c r="K1277" s="29" t="s">
        <v>1193</v>
      </c>
      <c r="L1277" s="30" t="str">
        <f t="shared" si="331"/>
        <v>Yes</v>
      </c>
    </row>
    <row r="1278" spans="1:12">
      <c r="A1278" s="46" t="s">
        <v>101</v>
      </c>
      <c r="B1278" s="25" t="s">
        <v>49</v>
      </c>
      <c r="C1278" s="26">
        <v>623183</v>
      </c>
      <c r="D1278" s="27" t="str">
        <f t="shared" si="327"/>
        <v>N/A</v>
      </c>
      <c r="E1278" s="26">
        <v>651886</v>
      </c>
      <c r="F1278" s="27" t="str">
        <f t="shared" si="328"/>
        <v>N/A</v>
      </c>
      <c r="G1278" s="26">
        <v>708571</v>
      </c>
      <c r="H1278" s="27" t="str">
        <f t="shared" si="329"/>
        <v>N/A</v>
      </c>
      <c r="I1278" s="28">
        <v>4.6059999999999999</v>
      </c>
      <c r="J1278" s="28">
        <v>8.6959999999999997</v>
      </c>
      <c r="K1278" s="29" t="s">
        <v>1193</v>
      </c>
      <c r="L1278" s="30" t="str">
        <f t="shared" si="331"/>
        <v>Yes</v>
      </c>
    </row>
    <row r="1279" spans="1:12">
      <c r="A1279" s="46" t="s">
        <v>386</v>
      </c>
      <c r="B1279" s="25" t="s">
        <v>49</v>
      </c>
      <c r="C1279" s="31">
        <v>318.55182186000002</v>
      </c>
      <c r="D1279" s="27" t="str">
        <f t="shared" si="327"/>
        <v>N/A</v>
      </c>
      <c r="E1279" s="31">
        <v>349.84445133000003</v>
      </c>
      <c r="F1279" s="27" t="str">
        <f t="shared" si="328"/>
        <v>N/A</v>
      </c>
      <c r="G1279" s="31">
        <v>349.89943844999999</v>
      </c>
      <c r="H1279" s="27" t="str">
        <f t="shared" si="329"/>
        <v>N/A</v>
      </c>
      <c r="I1279" s="28">
        <v>9.8230000000000004</v>
      </c>
      <c r="J1279" s="28">
        <v>1.5699999999999999E-2</v>
      </c>
      <c r="K1279" s="29" t="s">
        <v>1193</v>
      </c>
      <c r="L1279" s="30" t="str">
        <f t="shared" si="331"/>
        <v>Yes</v>
      </c>
    </row>
    <row r="1280" spans="1:12">
      <c r="A1280" s="46" t="s">
        <v>387</v>
      </c>
      <c r="B1280" s="25" t="s">
        <v>49</v>
      </c>
      <c r="C1280" s="31">
        <v>711674288</v>
      </c>
      <c r="D1280" s="27" t="str">
        <f t="shared" si="327"/>
        <v>N/A</v>
      </c>
      <c r="E1280" s="31">
        <v>801658712</v>
      </c>
      <c r="F1280" s="27" t="str">
        <f t="shared" si="328"/>
        <v>N/A</v>
      </c>
      <c r="G1280" s="31">
        <v>863371733</v>
      </c>
      <c r="H1280" s="27" t="str">
        <f t="shared" si="329"/>
        <v>N/A</v>
      </c>
      <c r="I1280" s="28">
        <v>12.64</v>
      </c>
      <c r="J1280" s="28">
        <v>7.6980000000000004</v>
      </c>
      <c r="K1280" s="29" t="s">
        <v>1193</v>
      </c>
      <c r="L1280" s="30" t="str">
        <f t="shared" si="331"/>
        <v>Yes</v>
      </c>
    </row>
    <row r="1281" spans="1:12">
      <c r="A1281" s="46" t="s">
        <v>102</v>
      </c>
      <c r="B1281" s="25" t="s">
        <v>49</v>
      </c>
      <c r="C1281" s="26">
        <v>737251</v>
      </c>
      <c r="D1281" s="27" t="str">
        <f t="shared" si="327"/>
        <v>N/A</v>
      </c>
      <c r="E1281" s="26">
        <v>765832</v>
      </c>
      <c r="F1281" s="27" t="str">
        <f t="shared" si="328"/>
        <v>N/A</v>
      </c>
      <c r="G1281" s="26">
        <v>808304</v>
      </c>
      <c r="H1281" s="27" t="str">
        <f t="shared" si="329"/>
        <v>N/A</v>
      </c>
      <c r="I1281" s="28">
        <v>3.8769999999999998</v>
      </c>
      <c r="J1281" s="28">
        <v>5.5460000000000003</v>
      </c>
      <c r="K1281" s="29" t="s">
        <v>1193</v>
      </c>
      <c r="L1281" s="30" t="str">
        <f t="shared" si="331"/>
        <v>Yes</v>
      </c>
    </row>
    <row r="1282" spans="1:12">
      <c r="A1282" s="46" t="s">
        <v>388</v>
      </c>
      <c r="B1282" s="25" t="s">
        <v>49</v>
      </c>
      <c r="C1282" s="31">
        <v>965.30799958</v>
      </c>
      <c r="D1282" s="27" t="str">
        <f t="shared" si="327"/>
        <v>N/A</v>
      </c>
      <c r="E1282" s="31">
        <v>1046.7814246</v>
      </c>
      <c r="F1282" s="27" t="str">
        <f t="shared" si="328"/>
        <v>N/A</v>
      </c>
      <c r="G1282" s="31">
        <v>1068.1275028</v>
      </c>
      <c r="H1282" s="27" t="str">
        <f t="shared" si="329"/>
        <v>N/A</v>
      </c>
      <c r="I1282" s="28">
        <v>8.44</v>
      </c>
      <c r="J1282" s="28">
        <v>2.0390000000000001</v>
      </c>
      <c r="K1282" s="29" t="s">
        <v>1193</v>
      </c>
      <c r="L1282" s="30" t="str">
        <f t="shared" si="331"/>
        <v>Yes</v>
      </c>
    </row>
    <row r="1283" spans="1:12">
      <c r="A1283" s="46" t="s">
        <v>389</v>
      </c>
      <c r="B1283" s="25" t="s">
        <v>49</v>
      </c>
      <c r="C1283" s="31">
        <v>418235343</v>
      </c>
      <c r="D1283" s="27" t="str">
        <f t="shared" si="327"/>
        <v>N/A</v>
      </c>
      <c r="E1283" s="31">
        <v>492939440</v>
      </c>
      <c r="F1283" s="27" t="str">
        <f t="shared" si="328"/>
        <v>N/A</v>
      </c>
      <c r="G1283" s="31">
        <v>526347925</v>
      </c>
      <c r="H1283" s="27" t="str">
        <f t="shared" si="329"/>
        <v>N/A</v>
      </c>
      <c r="I1283" s="28">
        <v>17.86</v>
      </c>
      <c r="J1283" s="28">
        <v>6.7770000000000001</v>
      </c>
      <c r="K1283" s="29" t="s">
        <v>1193</v>
      </c>
      <c r="L1283" s="30" t="str">
        <f t="shared" si="331"/>
        <v>Yes</v>
      </c>
    </row>
    <row r="1284" spans="1:12">
      <c r="A1284" s="93" t="s">
        <v>625</v>
      </c>
      <c r="B1284" s="26" t="s">
        <v>49</v>
      </c>
      <c r="C1284" s="26">
        <v>481878</v>
      </c>
      <c r="D1284" s="27" t="str">
        <f t="shared" si="327"/>
        <v>N/A</v>
      </c>
      <c r="E1284" s="26">
        <v>506289</v>
      </c>
      <c r="F1284" s="27" t="str">
        <f t="shared" si="328"/>
        <v>N/A</v>
      </c>
      <c r="G1284" s="26">
        <v>554149</v>
      </c>
      <c r="H1284" s="27" t="str">
        <f t="shared" si="329"/>
        <v>N/A</v>
      </c>
      <c r="I1284" s="28">
        <v>5.0659999999999998</v>
      </c>
      <c r="J1284" s="28">
        <v>9.4529999999999994</v>
      </c>
      <c r="K1284" s="37" t="s">
        <v>1193</v>
      </c>
      <c r="L1284" s="30" t="str">
        <f t="shared" si="331"/>
        <v>Yes</v>
      </c>
    </row>
    <row r="1285" spans="1:12">
      <c r="A1285" s="46" t="s">
        <v>390</v>
      </c>
      <c r="B1285" s="25" t="s">
        <v>49</v>
      </c>
      <c r="C1285" s="31">
        <v>867.92786348000004</v>
      </c>
      <c r="D1285" s="27" t="str">
        <f t="shared" si="327"/>
        <v>N/A</v>
      </c>
      <c r="E1285" s="31">
        <v>973.63253004000001</v>
      </c>
      <c r="F1285" s="27" t="str">
        <f t="shared" si="328"/>
        <v>N/A</v>
      </c>
      <c r="G1285" s="31">
        <v>949.83104724999998</v>
      </c>
      <c r="H1285" s="27" t="str">
        <f t="shared" si="329"/>
        <v>N/A</v>
      </c>
      <c r="I1285" s="28">
        <v>12.18</v>
      </c>
      <c r="J1285" s="28">
        <v>-2.44</v>
      </c>
      <c r="K1285" s="29" t="s">
        <v>1193</v>
      </c>
      <c r="L1285" s="30" t="str">
        <f t="shared" si="331"/>
        <v>Yes</v>
      </c>
    </row>
    <row r="1286" spans="1:12">
      <c r="A1286" s="46" t="s">
        <v>391</v>
      </c>
      <c r="B1286" s="25" t="s">
        <v>49</v>
      </c>
      <c r="C1286" s="31">
        <v>51241529</v>
      </c>
      <c r="D1286" s="27" t="str">
        <f t="shared" si="327"/>
        <v>N/A</v>
      </c>
      <c r="E1286" s="31">
        <v>57319440</v>
      </c>
      <c r="F1286" s="27" t="str">
        <f t="shared" si="328"/>
        <v>N/A</v>
      </c>
      <c r="G1286" s="31">
        <v>60404663</v>
      </c>
      <c r="H1286" s="27" t="str">
        <f t="shared" si="329"/>
        <v>N/A</v>
      </c>
      <c r="I1286" s="28">
        <v>11.86</v>
      </c>
      <c r="J1286" s="28">
        <v>5.383</v>
      </c>
      <c r="K1286" s="29" t="s">
        <v>1193</v>
      </c>
      <c r="L1286" s="30" t="str">
        <f t="shared" si="331"/>
        <v>Yes</v>
      </c>
    </row>
    <row r="1287" spans="1:12">
      <c r="A1287" s="46" t="s">
        <v>38</v>
      </c>
      <c r="B1287" s="25" t="s">
        <v>49</v>
      </c>
      <c r="C1287" s="26">
        <v>98366</v>
      </c>
      <c r="D1287" s="27" t="str">
        <f t="shared" si="327"/>
        <v>N/A</v>
      </c>
      <c r="E1287" s="26">
        <v>101623</v>
      </c>
      <c r="F1287" s="27" t="str">
        <f t="shared" si="328"/>
        <v>N/A</v>
      </c>
      <c r="G1287" s="26">
        <v>107007</v>
      </c>
      <c r="H1287" s="27" t="str">
        <f t="shared" si="329"/>
        <v>N/A</v>
      </c>
      <c r="I1287" s="28">
        <v>3.3109999999999999</v>
      </c>
      <c r="J1287" s="28">
        <v>5.298</v>
      </c>
      <c r="K1287" s="29" t="s">
        <v>1193</v>
      </c>
      <c r="L1287" s="30" t="str">
        <f t="shared" si="331"/>
        <v>Yes</v>
      </c>
    </row>
    <row r="1288" spans="1:12">
      <c r="A1288" s="46" t="s">
        <v>392</v>
      </c>
      <c r="B1288" s="25" t="s">
        <v>49</v>
      </c>
      <c r="C1288" s="31">
        <v>520.92724111999996</v>
      </c>
      <c r="D1288" s="27" t="str">
        <f t="shared" si="327"/>
        <v>N/A</v>
      </c>
      <c r="E1288" s="31">
        <v>564.04003031000002</v>
      </c>
      <c r="F1288" s="27" t="str">
        <f t="shared" si="328"/>
        <v>N/A</v>
      </c>
      <c r="G1288" s="31">
        <v>564.49263131999999</v>
      </c>
      <c r="H1288" s="27" t="str">
        <f t="shared" si="329"/>
        <v>N/A</v>
      </c>
      <c r="I1288" s="28">
        <v>8.2759999999999998</v>
      </c>
      <c r="J1288" s="28">
        <v>8.0199999999999994E-2</v>
      </c>
      <c r="K1288" s="29" t="s">
        <v>1193</v>
      </c>
      <c r="L1288" s="30" t="str">
        <f t="shared" si="331"/>
        <v>Yes</v>
      </c>
    </row>
    <row r="1289" spans="1:12" ht="12.75" customHeight="1">
      <c r="A1289" s="46" t="s">
        <v>393</v>
      </c>
      <c r="B1289" s="25" t="s">
        <v>49</v>
      </c>
      <c r="C1289" s="31">
        <v>172982215</v>
      </c>
      <c r="D1289" s="27" t="str">
        <f t="shared" si="327"/>
        <v>N/A</v>
      </c>
      <c r="E1289" s="31">
        <v>233774080</v>
      </c>
      <c r="F1289" s="27" t="str">
        <f t="shared" si="328"/>
        <v>N/A</v>
      </c>
      <c r="G1289" s="31">
        <v>252552555</v>
      </c>
      <c r="H1289" s="27" t="str">
        <f t="shared" si="329"/>
        <v>N/A</v>
      </c>
      <c r="I1289" s="28">
        <v>35.14</v>
      </c>
      <c r="J1289" s="28">
        <v>8.0329999999999995</v>
      </c>
      <c r="K1289" s="29" t="s">
        <v>1193</v>
      </c>
      <c r="L1289" s="30" t="str">
        <f t="shared" si="331"/>
        <v>Yes</v>
      </c>
    </row>
    <row r="1290" spans="1:12">
      <c r="A1290" s="46" t="s">
        <v>394</v>
      </c>
      <c r="B1290" s="25" t="s">
        <v>49</v>
      </c>
      <c r="C1290" s="26">
        <v>11480</v>
      </c>
      <c r="D1290" s="27" t="str">
        <f t="shared" si="327"/>
        <v>N/A</v>
      </c>
      <c r="E1290" s="26">
        <v>14833</v>
      </c>
      <c r="F1290" s="27" t="str">
        <f t="shared" si="328"/>
        <v>N/A</v>
      </c>
      <c r="G1290" s="26">
        <v>17111</v>
      </c>
      <c r="H1290" s="27" t="str">
        <f t="shared" si="329"/>
        <v>N/A</v>
      </c>
      <c r="I1290" s="28">
        <v>29.21</v>
      </c>
      <c r="J1290" s="28">
        <v>15.36</v>
      </c>
      <c r="K1290" s="29" t="s">
        <v>1193</v>
      </c>
      <c r="L1290" s="30" t="str">
        <f t="shared" si="331"/>
        <v>Yes</v>
      </c>
    </row>
    <row r="1291" spans="1:12">
      <c r="A1291" s="46" t="s">
        <v>395</v>
      </c>
      <c r="B1291" s="25" t="s">
        <v>49</v>
      </c>
      <c r="C1291" s="31">
        <v>15068.137194999999</v>
      </c>
      <c r="D1291" s="27" t="str">
        <f t="shared" si="327"/>
        <v>N/A</v>
      </c>
      <c r="E1291" s="31">
        <v>15760.404503</v>
      </c>
      <c r="F1291" s="27" t="str">
        <f t="shared" si="328"/>
        <v>N/A</v>
      </c>
      <c r="G1291" s="31">
        <v>14759.660744999999</v>
      </c>
      <c r="H1291" s="27" t="str">
        <f t="shared" si="329"/>
        <v>N/A</v>
      </c>
      <c r="I1291" s="28">
        <v>4.5940000000000003</v>
      </c>
      <c r="J1291" s="28">
        <v>-6.35</v>
      </c>
      <c r="K1291" s="29" t="s">
        <v>1193</v>
      </c>
      <c r="L1291" s="30" t="str">
        <f t="shared" si="331"/>
        <v>Yes</v>
      </c>
    </row>
    <row r="1292" spans="1:12" ht="12.75" customHeight="1">
      <c r="A1292" s="46" t="s">
        <v>396</v>
      </c>
      <c r="B1292" s="25" t="s">
        <v>49</v>
      </c>
      <c r="C1292" s="31">
        <v>18083853</v>
      </c>
      <c r="D1292" s="27" t="str">
        <f t="shared" si="327"/>
        <v>N/A</v>
      </c>
      <c r="E1292" s="31">
        <v>21166625</v>
      </c>
      <c r="F1292" s="27" t="str">
        <f t="shared" si="328"/>
        <v>N/A</v>
      </c>
      <c r="G1292" s="31">
        <v>22183480</v>
      </c>
      <c r="H1292" s="27" t="str">
        <f t="shared" si="329"/>
        <v>N/A</v>
      </c>
      <c r="I1292" s="28">
        <v>17.05</v>
      </c>
      <c r="J1292" s="28">
        <v>4.8040000000000003</v>
      </c>
      <c r="K1292" s="29" t="s">
        <v>1193</v>
      </c>
      <c r="L1292" s="30" t="str">
        <f t="shared" si="331"/>
        <v>Yes</v>
      </c>
    </row>
    <row r="1293" spans="1:12">
      <c r="A1293" s="46" t="s">
        <v>397</v>
      </c>
      <c r="B1293" s="25" t="s">
        <v>49</v>
      </c>
      <c r="C1293" s="26">
        <v>13030</v>
      </c>
      <c r="D1293" s="27" t="str">
        <f t="shared" si="327"/>
        <v>N/A</v>
      </c>
      <c r="E1293" s="26">
        <v>15572</v>
      </c>
      <c r="F1293" s="27" t="str">
        <f t="shared" si="328"/>
        <v>N/A</v>
      </c>
      <c r="G1293" s="26">
        <v>17123</v>
      </c>
      <c r="H1293" s="27" t="str">
        <f t="shared" si="329"/>
        <v>N/A</v>
      </c>
      <c r="I1293" s="28">
        <v>19.510000000000002</v>
      </c>
      <c r="J1293" s="28">
        <v>9.9600000000000009</v>
      </c>
      <c r="K1293" s="29" t="s">
        <v>1193</v>
      </c>
      <c r="L1293" s="30" t="str">
        <f t="shared" si="331"/>
        <v>Yes</v>
      </c>
    </row>
    <row r="1294" spans="1:12">
      <c r="A1294" s="46" t="s">
        <v>398</v>
      </c>
      <c r="B1294" s="25" t="s">
        <v>49</v>
      </c>
      <c r="C1294" s="31">
        <v>1387.8628550000001</v>
      </c>
      <c r="D1294" s="27" t="str">
        <f t="shared" si="327"/>
        <v>N/A</v>
      </c>
      <c r="E1294" s="31">
        <v>1359.2746595999999</v>
      </c>
      <c r="F1294" s="27" t="str">
        <f t="shared" si="328"/>
        <v>N/A</v>
      </c>
      <c r="G1294" s="31">
        <v>1295.5369969999999</v>
      </c>
      <c r="H1294" s="27" t="str">
        <f t="shared" si="329"/>
        <v>N/A</v>
      </c>
      <c r="I1294" s="28">
        <v>-2.06</v>
      </c>
      <c r="J1294" s="28">
        <v>-4.6900000000000004</v>
      </c>
      <c r="K1294" s="29" t="s">
        <v>1193</v>
      </c>
      <c r="L1294" s="30" t="str">
        <f t="shared" si="331"/>
        <v>Yes</v>
      </c>
    </row>
    <row r="1295" spans="1:12">
      <c r="A1295" s="46" t="s">
        <v>399</v>
      </c>
      <c r="B1295" s="25" t="s">
        <v>49</v>
      </c>
      <c r="C1295" s="31">
        <v>2641030</v>
      </c>
      <c r="D1295" s="27" t="str">
        <f t="shared" si="327"/>
        <v>N/A</v>
      </c>
      <c r="E1295" s="31">
        <v>2683543</v>
      </c>
      <c r="F1295" s="27" t="str">
        <f t="shared" si="328"/>
        <v>N/A</v>
      </c>
      <c r="G1295" s="31">
        <v>2831111</v>
      </c>
      <c r="H1295" s="27" t="str">
        <f t="shared" si="329"/>
        <v>N/A</v>
      </c>
      <c r="I1295" s="28">
        <v>1.61</v>
      </c>
      <c r="J1295" s="28">
        <v>5.4989999999999997</v>
      </c>
      <c r="K1295" s="29" t="s">
        <v>1193</v>
      </c>
      <c r="L1295" s="30" t="str">
        <f t="shared" si="331"/>
        <v>Yes</v>
      </c>
    </row>
    <row r="1296" spans="1:12">
      <c r="A1296" s="46" t="s">
        <v>400</v>
      </c>
      <c r="B1296" s="25" t="s">
        <v>49</v>
      </c>
      <c r="C1296" s="26">
        <v>5264</v>
      </c>
      <c r="D1296" s="27" t="str">
        <f t="shared" si="327"/>
        <v>N/A</v>
      </c>
      <c r="E1296" s="26">
        <v>5234</v>
      </c>
      <c r="F1296" s="27" t="str">
        <f t="shared" si="328"/>
        <v>N/A</v>
      </c>
      <c r="G1296" s="26">
        <v>5408</v>
      </c>
      <c r="H1296" s="27" t="str">
        <f t="shared" si="329"/>
        <v>N/A</v>
      </c>
      <c r="I1296" s="28">
        <v>-0.56999999999999995</v>
      </c>
      <c r="J1296" s="28">
        <v>3.3239999999999998</v>
      </c>
      <c r="K1296" s="29" t="s">
        <v>1193</v>
      </c>
      <c r="L1296" s="30" t="str">
        <f t="shared" si="331"/>
        <v>Yes</v>
      </c>
    </row>
    <row r="1297" spans="1:12">
      <c r="A1297" s="46" t="s">
        <v>401</v>
      </c>
      <c r="B1297" s="25" t="s">
        <v>49</v>
      </c>
      <c r="C1297" s="31">
        <v>501.71542553</v>
      </c>
      <c r="D1297" s="27" t="str">
        <f t="shared" si="327"/>
        <v>N/A</v>
      </c>
      <c r="E1297" s="31">
        <v>512.71360335999998</v>
      </c>
      <c r="F1297" s="27" t="str">
        <f t="shared" si="328"/>
        <v>N/A</v>
      </c>
      <c r="G1297" s="31">
        <v>523.50425296000003</v>
      </c>
      <c r="H1297" s="27" t="str">
        <f t="shared" si="329"/>
        <v>N/A</v>
      </c>
      <c r="I1297" s="28">
        <v>2.1920000000000002</v>
      </c>
      <c r="J1297" s="28">
        <v>2.105</v>
      </c>
      <c r="K1297" s="29" t="s">
        <v>1193</v>
      </c>
      <c r="L1297" s="30" t="str">
        <f t="shared" si="331"/>
        <v>Yes</v>
      </c>
    </row>
    <row r="1298" spans="1:12" ht="12.75" customHeight="1">
      <c r="A1298" s="46" t="s">
        <v>402</v>
      </c>
      <c r="B1298" s="25" t="s">
        <v>49</v>
      </c>
      <c r="C1298" s="31">
        <v>16861572</v>
      </c>
      <c r="D1298" s="27" t="str">
        <f t="shared" si="327"/>
        <v>N/A</v>
      </c>
      <c r="E1298" s="31">
        <v>17050733</v>
      </c>
      <c r="F1298" s="27" t="str">
        <f t="shared" si="328"/>
        <v>N/A</v>
      </c>
      <c r="G1298" s="31">
        <v>20868102</v>
      </c>
      <c r="H1298" s="27" t="str">
        <f t="shared" si="329"/>
        <v>N/A</v>
      </c>
      <c r="I1298" s="28">
        <v>1.1220000000000001</v>
      </c>
      <c r="J1298" s="28">
        <v>22.39</v>
      </c>
      <c r="K1298" s="29" t="s">
        <v>1193</v>
      </c>
      <c r="L1298" s="30" t="str">
        <f t="shared" si="331"/>
        <v>Yes</v>
      </c>
    </row>
    <row r="1299" spans="1:12">
      <c r="A1299" s="46" t="s">
        <v>626</v>
      </c>
      <c r="B1299" s="25" t="s">
        <v>49</v>
      </c>
      <c r="C1299" s="26">
        <v>75170</v>
      </c>
      <c r="D1299" s="27" t="str">
        <f t="shared" si="327"/>
        <v>N/A</v>
      </c>
      <c r="E1299" s="26">
        <v>72030</v>
      </c>
      <c r="F1299" s="27" t="str">
        <f t="shared" si="328"/>
        <v>N/A</v>
      </c>
      <c r="G1299" s="26">
        <v>76214</v>
      </c>
      <c r="H1299" s="27" t="str">
        <f t="shared" si="329"/>
        <v>N/A</v>
      </c>
      <c r="I1299" s="28">
        <v>-4.18</v>
      </c>
      <c r="J1299" s="28">
        <v>5.8090000000000002</v>
      </c>
      <c r="K1299" s="29" t="s">
        <v>1193</v>
      </c>
      <c r="L1299" s="30" t="str">
        <f t="shared" si="331"/>
        <v>Yes</v>
      </c>
    </row>
    <row r="1300" spans="1:12">
      <c r="A1300" s="46" t="s">
        <v>403</v>
      </c>
      <c r="B1300" s="25" t="s">
        <v>49</v>
      </c>
      <c r="C1300" s="31">
        <v>224.31251829000001</v>
      </c>
      <c r="D1300" s="27" t="str">
        <f t="shared" si="327"/>
        <v>N/A</v>
      </c>
      <c r="E1300" s="31">
        <v>236.71710397999999</v>
      </c>
      <c r="F1300" s="27" t="str">
        <f t="shared" si="328"/>
        <v>N/A</v>
      </c>
      <c r="G1300" s="31">
        <v>273.80930013</v>
      </c>
      <c r="H1300" s="27" t="str">
        <f t="shared" si="329"/>
        <v>N/A</v>
      </c>
      <c r="I1300" s="28">
        <v>5.53</v>
      </c>
      <c r="J1300" s="28">
        <v>15.67</v>
      </c>
      <c r="K1300" s="29" t="s">
        <v>1193</v>
      </c>
      <c r="L1300" s="30" t="str">
        <f t="shared" si="331"/>
        <v>Yes</v>
      </c>
    </row>
    <row r="1301" spans="1:12">
      <c r="A1301" s="46" t="s">
        <v>404</v>
      </c>
      <c r="B1301" s="25" t="s">
        <v>49</v>
      </c>
      <c r="C1301" s="31">
        <v>44206831</v>
      </c>
      <c r="D1301" s="27" t="str">
        <f t="shared" si="327"/>
        <v>N/A</v>
      </c>
      <c r="E1301" s="31">
        <v>49848516</v>
      </c>
      <c r="F1301" s="27" t="str">
        <f t="shared" si="328"/>
        <v>N/A</v>
      </c>
      <c r="G1301" s="31">
        <v>57969878</v>
      </c>
      <c r="H1301" s="27" t="str">
        <f t="shared" si="329"/>
        <v>N/A</v>
      </c>
      <c r="I1301" s="28">
        <v>12.76</v>
      </c>
      <c r="J1301" s="28">
        <v>16.29</v>
      </c>
      <c r="K1301" s="29" t="s">
        <v>1193</v>
      </c>
      <c r="L1301" s="30" t="str">
        <f t="shared" si="331"/>
        <v>Yes</v>
      </c>
    </row>
    <row r="1302" spans="1:12">
      <c r="A1302" s="46" t="s">
        <v>135</v>
      </c>
      <c r="B1302" s="25" t="s">
        <v>49</v>
      </c>
      <c r="C1302" s="26">
        <v>4524</v>
      </c>
      <c r="D1302" s="27" t="str">
        <f t="shared" si="327"/>
        <v>N/A</v>
      </c>
      <c r="E1302" s="26">
        <v>5015</v>
      </c>
      <c r="F1302" s="27" t="str">
        <f t="shared" si="328"/>
        <v>N/A</v>
      </c>
      <c r="G1302" s="26">
        <v>5017</v>
      </c>
      <c r="H1302" s="27" t="str">
        <f t="shared" si="329"/>
        <v>N/A</v>
      </c>
      <c r="I1302" s="28">
        <v>10.85</v>
      </c>
      <c r="J1302" s="28">
        <v>3.9899999999999998E-2</v>
      </c>
      <c r="K1302" s="29" t="s">
        <v>1193</v>
      </c>
      <c r="L1302" s="30" t="str">
        <f t="shared" si="331"/>
        <v>Yes</v>
      </c>
    </row>
    <row r="1303" spans="1:12">
      <c r="A1303" s="46" t="s">
        <v>405</v>
      </c>
      <c r="B1303" s="25" t="s">
        <v>49</v>
      </c>
      <c r="C1303" s="31">
        <v>9771.6248895000008</v>
      </c>
      <c r="D1303" s="27" t="str">
        <f t="shared" si="327"/>
        <v>N/A</v>
      </c>
      <c r="E1303" s="31">
        <v>9939.8835493999995</v>
      </c>
      <c r="F1303" s="27" t="str">
        <f t="shared" si="328"/>
        <v>N/A</v>
      </c>
      <c r="G1303" s="31">
        <v>11554.689655</v>
      </c>
      <c r="H1303" s="27" t="str">
        <f t="shared" si="329"/>
        <v>N/A</v>
      </c>
      <c r="I1303" s="28">
        <v>1.722</v>
      </c>
      <c r="J1303" s="28">
        <v>16.25</v>
      </c>
      <c r="K1303" s="29" t="s">
        <v>1193</v>
      </c>
      <c r="L1303" s="30" t="str">
        <f t="shared" si="331"/>
        <v>Yes</v>
      </c>
    </row>
    <row r="1304" spans="1:12">
      <c r="A1304" s="46" t="s">
        <v>952</v>
      </c>
      <c r="B1304" s="25" t="s">
        <v>49</v>
      </c>
      <c r="C1304" s="31" t="s">
        <v>49</v>
      </c>
      <c r="D1304" s="27" t="str">
        <f t="shared" si="327"/>
        <v>N/A</v>
      </c>
      <c r="E1304" s="31">
        <v>15491632</v>
      </c>
      <c r="F1304" s="27" t="str">
        <f t="shared" si="328"/>
        <v>N/A</v>
      </c>
      <c r="G1304" s="31">
        <v>18407645</v>
      </c>
      <c r="H1304" s="27" t="str">
        <f t="shared" si="329"/>
        <v>N/A</v>
      </c>
      <c r="I1304" s="28" t="s">
        <v>49</v>
      </c>
      <c r="J1304" s="28">
        <v>18.82</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140844</v>
      </c>
      <c r="F1305" s="27" t="str">
        <f t="shared" si="328"/>
        <v>N/A</v>
      </c>
      <c r="G1305" s="26">
        <v>164859</v>
      </c>
      <c r="H1305" s="27" t="str">
        <f t="shared" si="329"/>
        <v>N/A</v>
      </c>
      <c r="I1305" s="28" t="s">
        <v>49</v>
      </c>
      <c r="J1305" s="28">
        <v>17.05</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109.99142313</v>
      </c>
      <c r="F1306" s="27" t="str">
        <f t="shared" si="328"/>
        <v>N/A</v>
      </c>
      <c r="G1306" s="31">
        <v>111.65690075000001</v>
      </c>
      <c r="H1306" s="27" t="str">
        <f t="shared" si="329"/>
        <v>N/A</v>
      </c>
      <c r="I1306" s="28" t="s">
        <v>49</v>
      </c>
      <c r="J1306" s="28">
        <v>1.514</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69122457</v>
      </c>
      <c r="D1310" s="27" t="str">
        <f t="shared" si="327"/>
        <v>N/A</v>
      </c>
      <c r="E1310" s="31">
        <v>81382520</v>
      </c>
      <c r="F1310" s="27" t="str">
        <f t="shared" si="328"/>
        <v>N/A</v>
      </c>
      <c r="G1310" s="31">
        <v>89958817</v>
      </c>
      <c r="H1310" s="27" t="str">
        <f t="shared" si="329"/>
        <v>N/A</v>
      </c>
      <c r="I1310" s="28">
        <v>17.739999999999998</v>
      </c>
      <c r="J1310" s="28">
        <v>10.54</v>
      </c>
      <c r="K1310" s="29" t="s">
        <v>1193</v>
      </c>
      <c r="L1310" s="30" t="str">
        <f t="shared" si="331"/>
        <v>Yes</v>
      </c>
    </row>
    <row r="1311" spans="1:12">
      <c r="A1311" s="46" t="s">
        <v>407</v>
      </c>
      <c r="B1311" s="25" t="s">
        <v>49</v>
      </c>
      <c r="C1311" s="26">
        <v>286755</v>
      </c>
      <c r="D1311" s="27" t="str">
        <f t="shared" si="327"/>
        <v>N/A</v>
      </c>
      <c r="E1311" s="26">
        <v>302999</v>
      </c>
      <c r="F1311" s="27" t="str">
        <f t="shared" si="328"/>
        <v>N/A</v>
      </c>
      <c r="G1311" s="26">
        <v>325247</v>
      </c>
      <c r="H1311" s="27" t="str">
        <f t="shared" si="329"/>
        <v>N/A</v>
      </c>
      <c r="I1311" s="28">
        <v>5.665</v>
      </c>
      <c r="J1311" s="28">
        <v>7.343</v>
      </c>
      <c r="K1311" s="29" t="s">
        <v>1193</v>
      </c>
      <c r="L1311" s="30" t="str">
        <f t="shared" si="331"/>
        <v>Yes</v>
      </c>
    </row>
    <row r="1312" spans="1:12">
      <c r="A1312" s="46" t="s">
        <v>408</v>
      </c>
      <c r="B1312" s="25" t="s">
        <v>49</v>
      </c>
      <c r="C1312" s="31">
        <v>241.05057278999999</v>
      </c>
      <c r="D1312" s="27" t="str">
        <f t="shared" si="327"/>
        <v>N/A</v>
      </c>
      <c r="E1312" s="31">
        <v>268.59006134999998</v>
      </c>
      <c r="F1312" s="27" t="str">
        <f t="shared" si="328"/>
        <v>N/A</v>
      </c>
      <c r="G1312" s="31">
        <v>276.58615451999998</v>
      </c>
      <c r="H1312" s="27" t="str">
        <f t="shared" si="329"/>
        <v>N/A</v>
      </c>
      <c r="I1312" s="28">
        <v>11.42</v>
      </c>
      <c r="J1312" s="28">
        <v>2.9769999999999999</v>
      </c>
      <c r="K1312" s="29" t="s">
        <v>1193</v>
      </c>
      <c r="L1312" s="30" t="str">
        <f t="shared" si="331"/>
        <v>Yes</v>
      </c>
    </row>
    <row r="1313" spans="1:12">
      <c r="A1313" s="46" t="s">
        <v>409</v>
      </c>
      <c r="B1313" s="25" t="s">
        <v>49</v>
      </c>
      <c r="C1313" s="31">
        <v>0</v>
      </c>
      <c r="D1313" s="27" t="str">
        <f t="shared" ref="D1313:D1321" si="333">IF($B1313="N/A","N/A",IF(C1313&gt;10,"No",IF(C1313&lt;-10,"No","Yes")))</f>
        <v>N/A</v>
      </c>
      <c r="E1313" s="31">
        <v>0</v>
      </c>
      <c r="F1313" s="27" t="str">
        <f t="shared" ref="F1313:F1321" si="334">IF($B1313="N/A","N/A",IF(E1313&gt;10,"No",IF(E1313&lt;-10,"No","Yes")))</f>
        <v>N/A</v>
      </c>
      <c r="G1313" s="31">
        <v>0</v>
      </c>
      <c r="H1313" s="27" t="str">
        <f t="shared" ref="H1313:H1321" si="335">IF($B1313="N/A","N/A",IF(G1313&gt;10,"No",IF(G1313&lt;-10,"No","Yes")))</f>
        <v>N/A</v>
      </c>
      <c r="I1313" s="28" t="s">
        <v>1207</v>
      </c>
      <c r="J1313" s="28" t="s">
        <v>1207</v>
      </c>
      <c r="K1313" s="29" t="s">
        <v>1193</v>
      </c>
      <c r="L1313" s="30" t="str">
        <f t="shared" ref="L1313:L1321" si="336">IF(J1313="Div by 0", "N/A", IF(K1313="N/A","N/A", IF(J1313&gt;VALUE(MID(K1313,1,2)), "No", IF(J1313&lt;-1*VALUE(MID(K1313,1,2)), "No", "Yes"))))</f>
        <v>N/A</v>
      </c>
    </row>
    <row r="1314" spans="1:12">
      <c r="A1314" s="46" t="s">
        <v>136</v>
      </c>
      <c r="B1314" s="25" t="s">
        <v>49</v>
      </c>
      <c r="C1314" s="26">
        <v>0</v>
      </c>
      <c r="D1314" s="27" t="str">
        <f t="shared" si="333"/>
        <v>N/A</v>
      </c>
      <c r="E1314" s="26">
        <v>0</v>
      </c>
      <c r="F1314" s="27" t="str">
        <f t="shared" si="334"/>
        <v>N/A</v>
      </c>
      <c r="G1314" s="26">
        <v>0</v>
      </c>
      <c r="H1314" s="27" t="str">
        <f t="shared" si="335"/>
        <v>N/A</v>
      </c>
      <c r="I1314" s="28" t="s">
        <v>1207</v>
      </c>
      <c r="J1314" s="28" t="s">
        <v>1207</v>
      </c>
      <c r="K1314" s="29" t="s">
        <v>1193</v>
      </c>
      <c r="L1314" s="30" t="str">
        <f t="shared" si="336"/>
        <v>N/A</v>
      </c>
    </row>
    <row r="1315" spans="1:12">
      <c r="A1315" s="46" t="s">
        <v>410</v>
      </c>
      <c r="B1315" s="25" t="s">
        <v>49</v>
      </c>
      <c r="C1315" s="31" t="s">
        <v>1207</v>
      </c>
      <c r="D1315" s="27" t="str">
        <f t="shared" si="333"/>
        <v>N/A</v>
      </c>
      <c r="E1315" s="31" t="s">
        <v>1207</v>
      </c>
      <c r="F1315" s="27" t="str">
        <f t="shared" si="334"/>
        <v>N/A</v>
      </c>
      <c r="G1315" s="31" t="s">
        <v>1207</v>
      </c>
      <c r="H1315" s="27" t="str">
        <f t="shared" si="335"/>
        <v>N/A</v>
      </c>
      <c r="I1315" s="28" t="s">
        <v>1207</v>
      </c>
      <c r="J1315" s="28" t="s">
        <v>1207</v>
      </c>
      <c r="K1315" s="29" t="s">
        <v>1193</v>
      </c>
      <c r="L1315" s="30" t="str">
        <f t="shared" si="336"/>
        <v>N/A</v>
      </c>
    </row>
    <row r="1316" spans="1:12">
      <c r="A1316" s="46" t="s">
        <v>411</v>
      </c>
      <c r="B1316" s="25" t="s">
        <v>49</v>
      </c>
      <c r="C1316" s="31">
        <v>43632064</v>
      </c>
      <c r="D1316" s="27" t="str">
        <f t="shared" si="333"/>
        <v>N/A</v>
      </c>
      <c r="E1316" s="31">
        <v>50082437</v>
      </c>
      <c r="F1316" s="27" t="str">
        <f t="shared" si="334"/>
        <v>N/A</v>
      </c>
      <c r="G1316" s="31">
        <v>65229285</v>
      </c>
      <c r="H1316" s="27" t="str">
        <f t="shared" si="335"/>
        <v>N/A</v>
      </c>
      <c r="I1316" s="28">
        <v>14.78</v>
      </c>
      <c r="J1316" s="28">
        <v>30.24</v>
      </c>
      <c r="K1316" s="29" t="s">
        <v>1193</v>
      </c>
      <c r="L1316" s="30" t="str">
        <f t="shared" si="336"/>
        <v>No</v>
      </c>
    </row>
    <row r="1317" spans="1:12">
      <c r="A1317" s="46" t="s">
        <v>412</v>
      </c>
      <c r="B1317" s="25" t="s">
        <v>49</v>
      </c>
      <c r="C1317" s="26">
        <v>65383</v>
      </c>
      <c r="D1317" s="27" t="str">
        <f t="shared" si="333"/>
        <v>N/A</v>
      </c>
      <c r="E1317" s="26">
        <v>77536</v>
      </c>
      <c r="F1317" s="27" t="str">
        <f t="shared" si="334"/>
        <v>N/A</v>
      </c>
      <c r="G1317" s="26">
        <v>86207</v>
      </c>
      <c r="H1317" s="27" t="str">
        <f t="shared" si="335"/>
        <v>N/A</v>
      </c>
      <c r="I1317" s="28">
        <v>18.59</v>
      </c>
      <c r="J1317" s="28">
        <v>11.18</v>
      </c>
      <c r="K1317" s="29" t="s">
        <v>1193</v>
      </c>
      <c r="L1317" s="30" t="str">
        <f t="shared" si="336"/>
        <v>Yes</v>
      </c>
    </row>
    <row r="1318" spans="1:12">
      <c r="A1318" s="46" t="s">
        <v>413</v>
      </c>
      <c r="B1318" s="25" t="s">
        <v>49</v>
      </c>
      <c r="C1318" s="31">
        <v>667.33040699000003</v>
      </c>
      <c r="D1318" s="27" t="str">
        <f t="shared" si="333"/>
        <v>N/A</v>
      </c>
      <c r="E1318" s="31">
        <v>645.92495098999996</v>
      </c>
      <c r="F1318" s="27" t="str">
        <f t="shared" si="334"/>
        <v>N/A</v>
      </c>
      <c r="G1318" s="31">
        <v>756.65879801000006</v>
      </c>
      <c r="H1318" s="27" t="str">
        <f t="shared" si="335"/>
        <v>N/A</v>
      </c>
      <c r="I1318" s="28">
        <v>-3.21</v>
      </c>
      <c r="J1318" s="28">
        <v>17.14</v>
      </c>
      <c r="K1318" s="29" t="s">
        <v>1193</v>
      </c>
      <c r="L1318" s="30" t="str">
        <f t="shared" si="336"/>
        <v>Yes</v>
      </c>
    </row>
    <row r="1319" spans="1:12">
      <c r="A1319" s="46" t="s">
        <v>414</v>
      </c>
      <c r="B1319" s="25" t="s">
        <v>49</v>
      </c>
      <c r="C1319" s="31">
        <v>0</v>
      </c>
      <c r="D1319" s="27" t="str">
        <f t="shared" si="333"/>
        <v>N/A</v>
      </c>
      <c r="E1319" s="31">
        <v>0</v>
      </c>
      <c r="F1319" s="27" t="str">
        <f t="shared" si="334"/>
        <v>N/A</v>
      </c>
      <c r="G1319" s="31">
        <v>2879182</v>
      </c>
      <c r="H1319" s="27" t="str">
        <f t="shared" si="335"/>
        <v>N/A</v>
      </c>
      <c r="I1319" s="28" t="s">
        <v>1207</v>
      </c>
      <c r="J1319" s="28" t="s">
        <v>1207</v>
      </c>
      <c r="K1319" s="29" t="s">
        <v>1193</v>
      </c>
      <c r="L1319" s="30" t="str">
        <f t="shared" si="336"/>
        <v>N/A</v>
      </c>
    </row>
    <row r="1320" spans="1:12">
      <c r="A1320" s="46" t="s">
        <v>137</v>
      </c>
      <c r="B1320" s="25" t="s">
        <v>49</v>
      </c>
      <c r="C1320" s="26">
        <v>0</v>
      </c>
      <c r="D1320" s="27" t="str">
        <f t="shared" si="333"/>
        <v>N/A</v>
      </c>
      <c r="E1320" s="26">
        <v>0</v>
      </c>
      <c r="F1320" s="27" t="str">
        <f t="shared" si="334"/>
        <v>N/A</v>
      </c>
      <c r="G1320" s="26">
        <v>418</v>
      </c>
      <c r="H1320" s="27" t="str">
        <f t="shared" si="335"/>
        <v>N/A</v>
      </c>
      <c r="I1320" s="28" t="s">
        <v>1207</v>
      </c>
      <c r="J1320" s="28" t="s">
        <v>1207</v>
      </c>
      <c r="K1320" s="29" t="s">
        <v>1193</v>
      </c>
      <c r="L1320" s="30" t="str">
        <f t="shared" si="336"/>
        <v>N/A</v>
      </c>
    </row>
    <row r="1321" spans="1:12">
      <c r="A1321" s="46" t="s">
        <v>415</v>
      </c>
      <c r="B1321" s="25" t="s">
        <v>49</v>
      </c>
      <c r="C1321" s="31" t="s">
        <v>1207</v>
      </c>
      <c r="D1321" s="27" t="str">
        <f t="shared" si="333"/>
        <v>N/A</v>
      </c>
      <c r="E1321" s="31" t="s">
        <v>1207</v>
      </c>
      <c r="F1321" s="27" t="str">
        <f t="shared" si="334"/>
        <v>N/A</v>
      </c>
      <c r="G1321" s="31">
        <v>6887.9952153000004</v>
      </c>
      <c r="H1321" s="27" t="str">
        <f t="shared" si="335"/>
        <v>N/A</v>
      </c>
      <c r="I1321" s="28" t="s">
        <v>1207</v>
      </c>
      <c r="J1321" s="28" t="s">
        <v>1207</v>
      </c>
      <c r="K1321" s="29" t="s">
        <v>1193</v>
      </c>
      <c r="L1321" s="30" t="str">
        <f t="shared" si="336"/>
        <v>N/A</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767.47334086000001</v>
      </c>
      <c r="D1323" s="27" t="str">
        <f t="shared" ref="D1323:D1342" si="337">IF($B1323="N/A","N/A",IF(C1323&gt;10,"No",IF(C1323&lt;-10,"No","Yes")))</f>
        <v>N/A</v>
      </c>
      <c r="E1323" s="31">
        <v>792.04360340999995</v>
      </c>
      <c r="F1323" s="27" t="str">
        <f t="shared" ref="F1323:F1342" si="338">IF($B1323="N/A","N/A",IF(E1323&gt;10,"No",IF(E1323&lt;-10,"No","Yes")))</f>
        <v>N/A</v>
      </c>
      <c r="G1323" s="31">
        <v>807.02309372000002</v>
      </c>
      <c r="H1323" s="27" t="str">
        <f t="shared" ref="H1323:H1342" si="339">IF($B1323="N/A","N/A",IF(G1323&gt;10,"No",IF(G1323&lt;-10,"No","Yes")))</f>
        <v>N/A</v>
      </c>
      <c r="I1323" s="28">
        <v>3.2010000000000001</v>
      </c>
      <c r="J1323" s="28">
        <v>1.891</v>
      </c>
      <c r="K1323" s="29" t="s">
        <v>1193</v>
      </c>
      <c r="L1323" s="30" t="str">
        <f t="shared" ref="L1323:L1342" si="340">IF(J1323="Div by 0", "N/A", IF(K1323="N/A","N/A", IF(J1323&gt;VALUE(MID(K1323,1,2)), "No", IF(J1323&lt;-1*VALUE(MID(K1323,1,2)), "No", "Yes"))))</f>
        <v>Yes</v>
      </c>
    </row>
    <row r="1324" spans="1:12">
      <c r="A1324" s="48" t="s">
        <v>524</v>
      </c>
      <c r="B1324" s="25" t="s">
        <v>49</v>
      </c>
      <c r="C1324" s="31">
        <v>373.77406775999998</v>
      </c>
      <c r="D1324" s="27" t="str">
        <f t="shared" si="337"/>
        <v>N/A</v>
      </c>
      <c r="E1324" s="31">
        <v>416.57794295999997</v>
      </c>
      <c r="F1324" s="27" t="str">
        <f t="shared" si="338"/>
        <v>N/A</v>
      </c>
      <c r="G1324" s="31">
        <v>405.76164634999998</v>
      </c>
      <c r="H1324" s="27" t="str">
        <f t="shared" si="339"/>
        <v>N/A</v>
      </c>
      <c r="I1324" s="28">
        <v>11.45</v>
      </c>
      <c r="J1324" s="28">
        <v>-2.6</v>
      </c>
      <c r="K1324" s="29" t="s">
        <v>1193</v>
      </c>
      <c r="L1324" s="30" t="str">
        <f t="shared" si="340"/>
        <v>Yes</v>
      </c>
    </row>
    <row r="1325" spans="1:12">
      <c r="A1325" s="48" t="s">
        <v>527</v>
      </c>
      <c r="B1325" s="25" t="s">
        <v>49</v>
      </c>
      <c r="C1325" s="31">
        <v>2373.0852964000001</v>
      </c>
      <c r="D1325" s="27" t="str">
        <f t="shared" si="337"/>
        <v>N/A</v>
      </c>
      <c r="E1325" s="31">
        <v>2509.0568721</v>
      </c>
      <c r="F1325" s="27" t="str">
        <f t="shared" si="338"/>
        <v>N/A</v>
      </c>
      <c r="G1325" s="31">
        <v>2559.1037707999999</v>
      </c>
      <c r="H1325" s="27" t="str">
        <f t="shared" si="339"/>
        <v>N/A</v>
      </c>
      <c r="I1325" s="28">
        <v>5.73</v>
      </c>
      <c r="J1325" s="28">
        <v>1.9950000000000001</v>
      </c>
      <c r="K1325" s="29" t="s">
        <v>1193</v>
      </c>
      <c r="L1325" s="30" t="str">
        <f t="shared" si="340"/>
        <v>Yes</v>
      </c>
    </row>
    <row r="1326" spans="1:12">
      <c r="A1326" s="48" t="s">
        <v>530</v>
      </c>
      <c r="B1326" s="25" t="s">
        <v>49</v>
      </c>
      <c r="C1326" s="31">
        <v>322.49789442000002</v>
      </c>
      <c r="D1326" s="27" t="str">
        <f t="shared" si="337"/>
        <v>N/A</v>
      </c>
      <c r="E1326" s="31">
        <v>314.50932262999999</v>
      </c>
      <c r="F1326" s="27" t="str">
        <f t="shared" si="338"/>
        <v>N/A</v>
      </c>
      <c r="G1326" s="31">
        <v>311.55988387000002</v>
      </c>
      <c r="H1326" s="27" t="str">
        <f t="shared" si="339"/>
        <v>N/A</v>
      </c>
      <c r="I1326" s="28">
        <v>-2.48</v>
      </c>
      <c r="J1326" s="28">
        <v>-0.93799999999999994</v>
      </c>
      <c r="K1326" s="29" t="s">
        <v>1193</v>
      </c>
      <c r="L1326" s="30" t="str">
        <f t="shared" si="340"/>
        <v>Yes</v>
      </c>
    </row>
    <row r="1327" spans="1:12">
      <c r="A1327" s="48" t="s">
        <v>532</v>
      </c>
      <c r="B1327" s="25" t="s">
        <v>49</v>
      </c>
      <c r="C1327" s="31">
        <v>1108.0846045999999</v>
      </c>
      <c r="D1327" s="27" t="str">
        <f t="shared" si="337"/>
        <v>N/A</v>
      </c>
      <c r="E1327" s="31">
        <v>1160.4430141</v>
      </c>
      <c r="F1327" s="27" t="str">
        <f t="shared" si="338"/>
        <v>N/A</v>
      </c>
      <c r="G1327" s="31">
        <v>1167.4563997</v>
      </c>
      <c r="H1327" s="27" t="str">
        <f t="shared" si="339"/>
        <v>N/A</v>
      </c>
      <c r="I1327" s="28">
        <v>4.7249999999999996</v>
      </c>
      <c r="J1327" s="28">
        <v>0.60440000000000005</v>
      </c>
      <c r="K1327" s="29" t="s">
        <v>1193</v>
      </c>
      <c r="L1327" s="30" t="str">
        <f t="shared" si="340"/>
        <v>Yes</v>
      </c>
    </row>
    <row r="1328" spans="1:12">
      <c r="A1328" s="46" t="s">
        <v>568</v>
      </c>
      <c r="B1328" s="25" t="s">
        <v>49</v>
      </c>
      <c r="C1328" s="31">
        <v>1137.6750586000001</v>
      </c>
      <c r="D1328" s="27" t="str">
        <f t="shared" si="337"/>
        <v>N/A</v>
      </c>
      <c r="E1328" s="31">
        <v>1154.8041539999999</v>
      </c>
      <c r="F1328" s="27" t="str">
        <f t="shared" si="338"/>
        <v>N/A</v>
      </c>
      <c r="G1328" s="31">
        <v>1132.4501155999999</v>
      </c>
      <c r="H1328" s="27" t="str">
        <f t="shared" si="339"/>
        <v>N/A</v>
      </c>
      <c r="I1328" s="28">
        <v>1.506</v>
      </c>
      <c r="J1328" s="28">
        <v>-1.94</v>
      </c>
      <c r="K1328" s="29" t="s">
        <v>1193</v>
      </c>
      <c r="L1328" s="30" t="str">
        <f t="shared" si="340"/>
        <v>Yes</v>
      </c>
    </row>
    <row r="1329" spans="1:12">
      <c r="A1329" s="48" t="s">
        <v>524</v>
      </c>
      <c r="B1329" s="25" t="s">
        <v>49</v>
      </c>
      <c r="C1329" s="31">
        <v>8671.3714354999993</v>
      </c>
      <c r="D1329" s="27" t="str">
        <f t="shared" si="337"/>
        <v>N/A</v>
      </c>
      <c r="E1329" s="31">
        <v>8940.4388476000004</v>
      </c>
      <c r="F1329" s="27" t="str">
        <f t="shared" si="338"/>
        <v>N/A</v>
      </c>
      <c r="G1329" s="31">
        <v>9382.3646286999992</v>
      </c>
      <c r="H1329" s="27" t="str">
        <f t="shared" si="339"/>
        <v>N/A</v>
      </c>
      <c r="I1329" s="28">
        <v>3.1030000000000002</v>
      </c>
      <c r="J1329" s="28">
        <v>4.9429999999999996</v>
      </c>
      <c r="K1329" s="29" t="s">
        <v>1193</v>
      </c>
      <c r="L1329" s="30" t="str">
        <f t="shared" si="340"/>
        <v>Yes</v>
      </c>
    </row>
    <row r="1330" spans="1:12">
      <c r="A1330" s="48" t="s">
        <v>527</v>
      </c>
      <c r="B1330" s="25" t="s">
        <v>49</v>
      </c>
      <c r="C1330" s="31">
        <v>3568.4195945000001</v>
      </c>
      <c r="D1330" s="27" t="str">
        <f t="shared" si="337"/>
        <v>N/A</v>
      </c>
      <c r="E1330" s="31">
        <v>3679.5140888999999</v>
      </c>
      <c r="F1330" s="27" t="str">
        <f t="shared" si="338"/>
        <v>N/A</v>
      </c>
      <c r="G1330" s="31">
        <v>3488.7610178999998</v>
      </c>
      <c r="H1330" s="27" t="str">
        <f t="shared" si="339"/>
        <v>N/A</v>
      </c>
      <c r="I1330" s="28">
        <v>3.113</v>
      </c>
      <c r="J1330" s="28">
        <v>-5.18</v>
      </c>
      <c r="K1330" s="29" t="s">
        <v>1193</v>
      </c>
      <c r="L1330" s="30" t="str">
        <f t="shared" si="340"/>
        <v>Yes</v>
      </c>
    </row>
    <row r="1331" spans="1:12">
      <c r="A1331" s="48" t="s">
        <v>530</v>
      </c>
      <c r="B1331" s="25" t="s">
        <v>49</v>
      </c>
      <c r="C1331" s="31">
        <v>19.667532593000001</v>
      </c>
      <c r="D1331" s="27" t="str">
        <f t="shared" si="337"/>
        <v>N/A</v>
      </c>
      <c r="E1331" s="31">
        <v>20.236189550999999</v>
      </c>
      <c r="F1331" s="27" t="str">
        <f t="shared" si="338"/>
        <v>N/A</v>
      </c>
      <c r="G1331" s="31">
        <v>20.549362263999999</v>
      </c>
      <c r="H1331" s="27" t="str">
        <f t="shared" si="339"/>
        <v>N/A</v>
      </c>
      <c r="I1331" s="28">
        <v>2.891</v>
      </c>
      <c r="J1331" s="28">
        <v>1.548</v>
      </c>
      <c r="K1331" s="29" t="s">
        <v>1193</v>
      </c>
      <c r="L1331" s="30" t="str">
        <f t="shared" si="340"/>
        <v>Yes</v>
      </c>
    </row>
    <row r="1332" spans="1:12">
      <c r="A1332" s="48" t="s">
        <v>532</v>
      </c>
      <c r="B1332" s="25" t="s">
        <v>49</v>
      </c>
      <c r="C1332" s="31">
        <v>29.529494025000002</v>
      </c>
      <c r="D1332" s="27" t="str">
        <f t="shared" si="337"/>
        <v>N/A</v>
      </c>
      <c r="E1332" s="31">
        <v>32.815793137999997</v>
      </c>
      <c r="F1332" s="27" t="str">
        <f t="shared" si="338"/>
        <v>N/A</v>
      </c>
      <c r="G1332" s="31">
        <v>33.255638654000002</v>
      </c>
      <c r="H1332" s="27" t="str">
        <f t="shared" si="339"/>
        <v>N/A</v>
      </c>
      <c r="I1332" s="28">
        <v>11.13</v>
      </c>
      <c r="J1332" s="28">
        <v>1.34</v>
      </c>
      <c r="K1332" s="29" t="s">
        <v>1193</v>
      </c>
      <c r="L1332" s="30" t="str">
        <f t="shared" si="340"/>
        <v>Yes</v>
      </c>
    </row>
    <row r="1333" spans="1:12">
      <c r="A1333" s="46" t="s">
        <v>221</v>
      </c>
      <c r="B1333" s="25" t="s">
        <v>49</v>
      </c>
      <c r="C1333" s="31">
        <v>667.34521475999998</v>
      </c>
      <c r="D1333" s="27" t="str">
        <f t="shared" si="337"/>
        <v>N/A</v>
      </c>
      <c r="E1333" s="31">
        <v>737.46395007000001</v>
      </c>
      <c r="F1333" s="27" t="str">
        <f t="shared" si="338"/>
        <v>N/A</v>
      </c>
      <c r="G1333" s="31">
        <v>762.40694383000005</v>
      </c>
      <c r="H1333" s="27" t="str">
        <f t="shared" si="339"/>
        <v>N/A</v>
      </c>
      <c r="I1333" s="28">
        <v>10.51</v>
      </c>
      <c r="J1333" s="28">
        <v>3.3820000000000001</v>
      </c>
      <c r="K1333" s="29" t="s">
        <v>1193</v>
      </c>
      <c r="L1333" s="30" t="str">
        <f t="shared" si="340"/>
        <v>Yes</v>
      </c>
    </row>
    <row r="1334" spans="1:12">
      <c r="A1334" s="48" t="s">
        <v>524</v>
      </c>
      <c r="B1334" s="25" t="s">
        <v>49</v>
      </c>
      <c r="C1334" s="31">
        <v>209.03134901000001</v>
      </c>
      <c r="D1334" s="27" t="str">
        <f t="shared" si="337"/>
        <v>N/A</v>
      </c>
      <c r="E1334" s="31">
        <v>215.00381673999999</v>
      </c>
      <c r="F1334" s="27" t="str">
        <f t="shared" si="338"/>
        <v>N/A</v>
      </c>
      <c r="G1334" s="31">
        <v>243.02789526000001</v>
      </c>
      <c r="H1334" s="27" t="str">
        <f t="shared" si="339"/>
        <v>N/A</v>
      </c>
      <c r="I1334" s="28">
        <v>2.8570000000000002</v>
      </c>
      <c r="J1334" s="28">
        <v>13.03</v>
      </c>
      <c r="K1334" s="29" t="s">
        <v>1193</v>
      </c>
      <c r="L1334" s="30" t="str">
        <f t="shared" si="340"/>
        <v>Yes</v>
      </c>
    </row>
    <row r="1335" spans="1:12">
      <c r="A1335" s="48" t="s">
        <v>527</v>
      </c>
      <c r="B1335" s="25" t="s">
        <v>49</v>
      </c>
      <c r="C1335" s="31">
        <v>2049.0219222999999</v>
      </c>
      <c r="D1335" s="27" t="str">
        <f t="shared" si="337"/>
        <v>N/A</v>
      </c>
      <c r="E1335" s="31">
        <v>2268.0386800000001</v>
      </c>
      <c r="F1335" s="27" t="str">
        <f t="shared" si="338"/>
        <v>N/A</v>
      </c>
      <c r="G1335" s="31">
        <v>2240.3000523999999</v>
      </c>
      <c r="H1335" s="27" t="str">
        <f t="shared" si="339"/>
        <v>N/A</v>
      </c>
      <c r="I1335" s="28">
        <v>10.69</v>
      </c>
      <c r="J1335" s="28">
        <v>-1.22</v>
      </c>
      <c r="K1335" s="29" t="s">
        <v>1193</v>
      </c>
      <c r="L1335" s="30" t="str">
        <f t="shared" si="340"/>
        <v>Yes</v>
      </c>
    </row>
    <row r="1336" spans="1:12">
      <c r="A1336" s="48" t="s">
        <v>530</v>
      </c>
      <c r="B1336" s="25" t="s">
        <v>49</v>
      </c>
      <c r="C1336" s="31">
        <v>391.41585229999998</v>
      </c>
      <c r="D1336" s="27" t="str">
        <f t="shared" si="337"/>
        <v>N/A</v>
      </c>
      <c r="E1336" s="31">
        <v>430.37983107000002</v>
      </c>
      <c r="F1336" s="27" t="str">
        <f t="shared" si="338"/>
        <v>N/A</v>
      </c>
      <c r="G1336" s="31">
        <v>462.51284552999999</v>
      </c>
      <c r="H1336" s="27" t="str">
        <f t="shared" si="339"/>
        <v>N/A</v>
      </c>
      <c r="I1336" s="28">
        <v>9.9550000000000001</v>
      </c>
      <c r="J1336" s="28">
        <v>7.4660000000000002</v>
      </c>
      <c r="K1336" s="29" t="s">
        <v>1193</v>
      </c>
      <c r="L1336" s="30" t="str">
        <f t="shared" si="340"/>
        <v>Yes</v>
      </c>
    </row>
    <row r="1337" spans="1:12">
      <c r="A1337" s="48" t="s">
        <v>532</v>
      </c>
      <c r="B1337" s="25" t="s">
        <v>49</v>
      </c>
      <c r="C1337" s="31">
        <v>499.28861203000002</v>
      </c>
      <c r="D1337" s="27" t="str">
        <f t="shared" si="337"/>
        <v>N/A</v>
      </c>
      <c r="E1337" s="31">
        <v>572.57230978999996</v>
      </c>
      <c r="F1337" s="27" t="str">
        <f t="shared" si="338"/>
        <v>N/A</v>
      </c>
      <c r="G1337" s="31">
        <v>579.98066654000002</v>
      </c>
      <c r="H1337" s="27" t="str">
        <f t="shared" si="339"/>
        <v>N/A</v>
      </c>
      <c r="I1337" s="28">
        <v>14.68</v>
      </c>
      <c r="J1337" s="28">
        <v>1.294</v>
      </c>
      <c r="K1337" s="29" t="s">
        <v>1193</v>
      </c>
      <c r="L1337" s="30" t="str">
        <f t="shared" si="340"/>
        <v>Yes</v>
      </c>
    </row>
    <row r="1338" spans="1:12">
      <c r="A1338" s="46" t="s">
        <v>569</v>
      </c>
      <c r="B1338" s="25" t="s">
        <v>49</v>
      </c>
      <c r="C1338" s="31">
        <v>1636.4388481000001</v>
      </c>
      <c r="D1338" s="27" t="str">
        <f t="shared" si="337"/>
        <v>N/A</v>
      </c>
      <c r="E1338" s="31">
        <v>1919.4569421000001</v>
      </c>
      <c r="F1338" s="27" t="str">
        <f t="shared" si="338"/>
        <v>N/A</v>
      </c>
      <c r="G1338" s="31">
        <v>2047.4293849999999</v>
      </c>
      <c r="H1338" s="27" t="str">
        <f t="shared" si="339"/>
        <v>N/A</v>
      </c>
      <c r="I1338" s="28">
        <v>17.29</v>
      </c>
      <c r="J1338" s="28">
        <v>6.6669999999999998</v>
      </c>
      <c r="K1338" s="29" t="s">
        <v>1193</v>
      </c>
      <c r="L1338" s="30" t="str">
        <f t="shared" si="340"/>
        <v>Yes</v>
      </c>
    </row>
    <row r="1339" spans="1:12">
      <c r="A1339" s="48" t="s">
        <v>524</v>
      </c>
      <c r="B1339" s="25" t="s">
        <v>49</v>
      </c>
      <c r="C1339" s="31">
        <v>3400.6057000999999</v>
      </c>
      <c r="D1339" s="27" t="str">
        <f t="shared" si="337"/>
        <v>N/A</v>
      </c>
      <c r="E1339" s="31">
        <v>4374.4863259000003</v>
      </c>
      <c r="F1339" s="27" t="str">
        <f t="shared" si="338"/>
        <v>N/A</v>
      </c>
      <c r="G1339" s="31">
        <v>4557.5917558000001</v>
      </c>
      <c r="H1339" s="27" t="str">
        <f t="shared" si="339"/>
        <v>N/A</v>
      </c>
      <c r="I1339" s="28">
        <v>28.64</v>
      </c>
      <c r="J1339" s="28">
        <v>4.1859999999999999</v>
      </c>
      <c r="K1339" s="29" t="s">
        <v>1193</v>
      </c>
      <c r="L1339" s="30" t="str">
        <f t="shared" si="340"/>
        <v>Yes</v>
      </c>
    </row>
    <row r="1340" spans="1:12">
      <c r="A1340" s="48" t="s">
        <v>527</v>
      </c>
      <c r="B1340" s="25" t="s">
        <v>49</v>
      </c>
      <c r="C1340" s="31">
        <v>4679.7480415999999</v>
      </c>
      <c r="D1340" s="27" t="str">
        <f t="shared" si="337"/>
        <v>N/A</v>
      </c>
      <c r="E1340" s="31">
        <v>5541.8024293999997</v>
      </c>
      <c r="F1340" s="27" t="str">
        <f t="shared" si="338"/>
        <v>N/A</v>
      </c>
      <c r="G1340" s="31">
        <v>5752.7491542999996</v>
      </c>
      <c r="H1340" s="27" t="str">
        <f t="shared" si="339"/>
        <v>N/A</v>
      </c>
      <c r="I1340" s="28">
        <v>18.420000000000002</v>
      </c>
      <c r="J1340" s="28">
        <v>3.806</v>
      </c>
      <c r="K1340" s="29" t="s">
        <v>1193</v>
      </c>
      <c r="L1340" s="30" t="str">
        <f t="shared" si="340"/>
        <v>Yes</v>
      </c>
    </row>
    <row r="1341" spans="1:12">
      <c r="A1341" s="48" t="s">
        <v>530</v>
      </c>
      <c r="B1341" s="25" t="s">
        <v>49</v>
      </c>
      <c r="C1341" s="31">
        <v>704.69407060000003</v>
      </c>
      <c r="D1341" s="27" t="str">
        <f t="shared" si="337"/>
        <v>N/A</v>
      </c>
      <c r="E1341" s="31">
        <v>805.86445804000005</v>
      </c>
      <c r="F1341" s="27" t="str">
        <f t="shared" si="338"/>
        <v>N/A</v>
      </c>
      <c r="G1341" s="31">
        <v>917.57919205999997</v>
      </c>
      <c r="H1341" s="27" t="str">
        <f t="shared" si="339"/>
        <v>N/A</v>
      </c>
      <c r="I1341" s="28">
        <v>14.36</v>
      </c>
      <c r="J1341" s="28">
        <v>13.86</v>
      </c>
      <c r="K1341" s="29" t="s">
        <v>1193</v>
      </c>
      <c r="L1341" s="30" t="str">
        <f t="shared" si="340"/>
        <v>Yes</v>
      </c>
    </row>
    <row r="1342" spans="1:12">
      <c r="A1342" s="48" t="s">
        <v>532</v>
      </c>
      <c r="B1342" s="25" t="s">
        <v>49</v>
      </c>
      <c r="C1342" s="31">
        <v>1544.5844634</v>
      </c>
      <c r="D1342" s="27" t="str">
        <f t="shared" si="337"/>
        <v>N/A</v>
      </c>
      <c r="E1342" s="31">
        <v>1745.2362287000001</v>
      </c>
      <c r="F1342" s="27" t="str">
        <f t="shared" si="338"/>
        <v>N/A</v>
      </c>
      <c r="G1342" s="31">
        <v>1783.7442235999999</v>
      </c>
      <c r="H1342" s="27" t="str">
        <f t="shared" si="339"/>
        <v>N/A</v>
      </c>
      <c r="I1342" s="28">
        <v>12.99</v>
      </c>
      <c r="J1342" s="28">
        <v>2.206</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12.255421379</v>
      </c>
      <c r="D1344" s="27" t="str">
        <f t="shared" ref="D1344:D1373" si="341">IF($B1344="N/A","N/A",IF(C1344&gt;10,"No",IF(C1344&lt;-10,"No","Yes")))</f>
        <v>N/A</v>
      </c>
      <c r="E1344" s="32">
        <v>12.161744468</v>
      </c>
      <c r="F1344" s="27" t="str">
        <f t="shared" ref="F1344:F1373" si="342">IF($B1344="N/A","N/A",IF(E1344&gt;10,"No",IF(E1344&lt;-10,"No","Yes")))</f>
        <v>N/A</v>
      </c>
      <c r="G1344" s="32">
        <v>11.973995721</v>
      </c>
      <c r="H1344" s="27" t="str">
        <f t="shared" ref="H1344:H1373" si="343">IF($B1344="N/A","N/A",IF(G1344&gt;10,"No",IF(G1344&lt;-10,"No","Yes")))</f>
        <v>N/A</v>
      </c>
      <c r="I1344" s="28">
        <v>-0.76400000000000001</v>
      </c>
      <c r="J1344" s="28">
        <v>-1.54</v>
      </c>
      <c r="K1344" s="29" t="s">
        <v>1193</v>
      </c>
      <c r="L1344" s="30" t="str">
        <f t="shared" ref="L1344:L1373" si="344">IF(J1344="Div by 0", "N/A", IF(K1344="N/A","N/A", IF(J1344&gt;VALUE(MID(K1344,1,2)), "No", IF(J1344&lt;-1*VALUE(MID(K1344,1,2)), "No", "Yes"))))</f>
        <v>Yes</v>
      </c>
    </row>
    <row r="1345" spans="1:12">
      <c r="A1345" s="48" t="s">
        <v>524</v>
      </c>
      <c r="B1345" s="25" t="s">
        <v>49</v>
      </c>
      <c r="C1345" s="32">
        <v>23.997684621000001</v>
      </c>
      <c r="D1345" s="27" t="str">
        <f t="shared" si="341"/>
        <v>N/A</v>
      </c>
      <c r="E1345" s="32">
        <v>25.267402312000002</v>
      </c>
      <c r="F1345" s="27" t="str">
        <f t="shared" si="342"/>
        <v>N/A</v>
      </c>
      <c r="G1345" s="32">
        <v>23.899116805999999</v>
      </c>
      <c r="H1345" s="27" t="str">
        <f t="shared" si="343"/>
        <v>N/A</v>
      </c>
      <c r="I1345" s="28">
        <v>5.2910000000000004</v>
      </c>
      <c r="J1345" s="28">
        <v>-5.42</v>
      </c>
      <c r="K1345" s="29" t="s">
        <v>1193</v>
      </c>
      <c r="L1345" s="30" t="str">
        <f t="shared" si="344"/>
        <v>Yes</v>
      </c>
    </row>
    <row r="1346" spans="1:12">
      <c r="A1346" s="48" t="s">
        <v>527</v>
      </c>
      <c r="B1346" s="25" t="s">
        <v>49</v>
      </c>
      <c r="C1346" s="32">
        <v>18.723971537000001</v>
      </c>
      <c r="D1346" s="27" t="str">
        <f t="shared" si="341"/>
        <v>N/A</v>
      </c>
      <c r="E1346" s="32">
        <v>19.386036799999999</v>
      </c>
      <c r="F1346" s="27" t="str">
        <f t="shared" si="342"/>
        <v>N/A</v>
      </c>
      <c r="G1346" s="32">
        <v>19.303112278</v>
      </c>
      <c r="H1346" s="27" t="str">
        <f t="shared" si="343"/>
        <v>N/A</v>
      </c>
      <c r="I1346" s="28">
        <v>3.536</v>
      </c>
      <c r="J1346" s="28">
        <v>-0.42799999999999999</v>
      </c>
      <c r="K1346" s="29" t="s">
        <v>1193</v>
      </c>
      <c r="L1346" s="30" t="str">
        <f t="shared" si="344"/>
        <v>Yes</v>
      </c>
    </row>
    <row r="1347" spans="1:12">
      <c r="A1347" s="48" t="s">
        <v>530</v>
      </c>
      <c r="B1347" s="25" t="s">
        <v>49</v>
      </c>
      <c r="C1347" s="32">
        <v>6.1881546556</v>
      </c>
      <c r="D1347" s="27" t="str">
        <f t="shared" si="341"/>
        <v>N/A</v>
      </c>
      <c r="E1347" s="32">
        <v>5.9267298314000003</v>
      </c>
      <c r="F1347" s="27" t="str">
        <f t="shared" si="342"/>
        <v>N/A</v>
      </c>
      <c r="G1347" s="32">
        <v>5.9744905681000002</v>
      </c>
      <c r="H1347" s="27" t="str">
        <f t="shared" si="343"/>
        <v>N/A</v>
      </c>
      <c r="I1347" s="28">
        <v>-4.22</v>
      </c>
      <c r="J1347" s="28">
        <v>0.80589999999999995</v>
      </c>
      <c r="K1347" s="29" t="s">
        <v>1193</v>
      </c>
      <c r="L1347" s="30" t="str">
        <f t="shared" si="344"/>
        <v>Yes</v>
      </c>
    </row>
    <row r="1348" spans="1:12">
      <c r="A1348" s="48" t="s">
        <v>532</v>
      </c>
      <c r="B1348" s="25" t="s">
        <v>49</v>
      </c>
      <c r="C1348" s="32">
        <v>28.087832301999999</v>
      </c>
      <c r="D1348" s="27" t="str">
        <f t="shared" si="341"/>
        <v>N/A</v>
      </c>
      <c r="E1348" s="32">
        <v>27.671410270999999</v>
      </c>
      <c r="F1348" s="27" t="str">
        <f t="shared" si="342"/>
        <v>N/A</v>
      </c>
      <c r="G1348" s="32">
        <v>26.465918781999999</v>
      </c>
      <c r="H1348" s="27" t="str">
        <f t="shared" si="343"/>
        <v>N/A</v>
      </c>
      <c r="I1348" s="28">
        <v>-1.48</v>
      </c>
      <c r="J1348" s="28">
        <v>-4.3600000000000003</v>
      </c>
      <c r="K1348" s="29" t="s">
        <v>1193</v>
      </c>
      <c r="L1348" s="30" t="str">
        <f t="shared" si="344"/>
        <v>Yes</v>
      </c>
    </row>
    <row r="1349" spans="1:12" ht="12.75" customHeight="1">
      <c r="A1349" s="46" t="s">
        <v>452</v>
      </c>
      <c r="B1349" s="25" t="s">
        <v>49</v>
      </c>
      <c r="C1349" s="32">
        <v>4.0386299659000002</v>
      </c>
      <c r="D1349" s="27" t="str">
        <f t="shared" si="341"/>
        <v>N/A</v>
      </c>
      <c r="E1349" s="32">
        <v>3.8802334396</v>
      </c>
      <c r="F1349" s="27" t="str">
        <f t="shared" si="342"/>
        <v>N/A</v>
      </c>
      <c r="G1349" s="32">
        <v>3.8128659722</v>
      </c>
      <c r="H1349" s="27" t="str">
        <f t="shared" si="343"/>
        <v>N/A</v>
      </c>
      <c r="I1349" s="28">
        <v>-3.92</v>
      </c>
      <c r="J1349" s="28">
        <v>-1.74</v>
      </c>
      <c r="K1349" s="29" t="s">
        <v>1193</v>
      </c>
      <c r="L1349" s="30" t="str">
        <f t="shared" si="344"/>
        <v>Yes</v>
      </c>
    </row>
    <row r="1350" spans="1:12">
      <c r="A1350" s="48" t="s">
        <v>524</v>
      </c>
      <c r="B1350" s="25" t="s">
        <v>49</v>
      </c>
      <c r="C1350" s="32">
        <v>35.321715818000001</v>
      </c>
      <c r="D1350" s="27" t="str">
        <f t="shared" si="341"/>
        <v>N/A</v>
      </c>
      <c r="E1350" s="32">
        <v>33.841205350000003</v>
      </c>
      <c r="F1350" s="27" t="str">
        <f t="shared" si="342"/>
        <v>N/A</v>
      </c>
      <c r="G1350" s="32">
        <v>33.917464858999999</v>
      </c>
      <c r="H1350" s="27" t="str">
        <f t="shared" si="343"/>
        <v>N/A</v>
      </c>
      <c r="I1350" s="28">
        <v>-4.1900000000000004</v>
      </c>
      <c r="J1350" s="28">
        <v>0.2253</v>
      </c>
      <c r="K1350" s="29" t="s">
        <v>1193</v>
      </c>
      <c r="L1350" s="30" t="str">
        <f t="shared" si="344"/>
        <v>Yes</v>
      </c>
    </row>
    <row r="1351" spans="1:12">
      <c r="A1351" s="48" t="s">
        <v>527</v>
      </c>
      <c r="B1351" s="25" t="s">
        <v>49</v>
      </c>
      <c r="C1351" s="32">
        <v>9.2423474183999996</v>
      </c>
      <c r="D1351" s="27" t="str">
        <f t="shared" si="341"/>
        <v>N/A</v>
      </c>
      <c r="E1351" s="32">
        <v>9.1572459782000006</v>
      </c>
      <c r="F1351" s="27" t="str">
        <f t="shared" si="342"/>
        <v>N/A</v>
      </c>
      <c r="G1351" s="32">
        <v>9.0361413892000009</v>
      </c>
      <c r="H1351" s="27" t="str">
        <f t="shared" si="343"/>
        <v>N/A</v>
      </c>
      <c r="I1351" s="28">
        <v>-0.92100000000000004</v>
      </c>
      <c r="J1351" s="28">
        <v>-1.32</v>
      </c>
      <c r="K1351" s="29" t="s">
        <v>1193</v>
      </c>
      <c r="L1351" s="30" t="str">
        <f t="shared" si="344"/>
        <v>Yes</v>
      </c>
    </row>
    <row r="1352" spans="1:12">
      <c r="A1352" s="48" t="s">
        <v>530</v>
      </c>
      <c r="B1352" s="25" t="s">
        <v>49</v>
      </c>
      <c r="C1352" s="32">
        <v>0.35192880679999999</v>
      </c>
      <c r="D1352" s="27" t="str">
        <f t="shared" si="341"/>
        <v>N/A</v>
      </c>
      <c r="E1352" s="32">
        <v>0.36656504140000001</v>
      </c>
      <c r="F1352" s="27" t="str">
        <f t="shared" si="342"/>
        <v>N/A</v>
      </c>
      <c r="G1352" s="32">
        <v>0.39488710630000001</v>
      </c>
      <c r="H1352" s="27" t="str">
        <f t="shared" si="343"/>
        <v>N/A</v>
      </c>
      <c r="I1352" s="28">
        <v>4.1589999999999998</v>
      </c>
      <c r="J1352" s="28">
        <v>7.726</v>
      </c>
      <c r="K1352" s="29" t="s">
        <v>1193</v>
      </c>
      <c r="L1352" s="30" t="str">
        <f t="shared" si="344"/>
        <v>Yes</v>
      </c>
    </row>
    <row r="1353" spans="1:12">
      <c r="A1353" s="48" t="s">
        <v>532</v>
      </c>
      <c r="B1353" s="25" t="s">
        <v>49</v>
      </c>
      <c r="C1353" s="32">
        <v>0.88425572789999995</v>
      </c>
      <c r="D1353" s="27" t="str">
        <f t="shared" si="341"/>
        <v>N/A</v>
      </c>
      <c r="E1353" s="32">
        <v>0.91205302440000002</v>
      </c>
      <c r="F1353" s="27" t="str">
        <f t="shared" si="342"/>
        <v>N/A</v>
      </c>
      <c r="G1353" s="32">
        <v>0.93551138229999997</v>
      </c>
      <c r="H1353" s="27" t="str">
        <f t="shared" si="343"/>
        <v>N/A</v>
      </c>
      <c r="I1353" s="28">
        <v>3.1440000000000001</v>
      </c>
      <c r="J1353" s="28">
        <v>2.5720000000000001</v>
      </c>
      <c r="K1353" s="29" t="s">
        <v>1193</v>
      </c>
      <c r="L1353" s="30" t="str">
        <f t="shared" si="344"/>
        <v>Yes</v>
      </c>
    </row>
    <row r="1354" spans="1:12">
      <c r="A1354" s="46" t="s">
        <v>453</v>
      </c>
      <c r="B1354" s="25" t="s">
        <v>49</v>
      </c>
      <c r="C1354" s="32">
        <v>69.132879356000004</v>
      </c>
      <c r="D1354" s="27" t="str">
        <f t="shared" si="341"/>
        <v>N/A</v>
      </c>
      <c r="E1354" s="32">
        <v>70.450614876000003</v>
      </c>
      <c r="F1354" s="27" t="str">
        <f t="shared" si="342"/>
        <v>N/A</v>
      </c>
      <c r="G1354" s="32">
        <v>71.377896539000005</v>
      </c>
      <c r="H1354" s="27" t="str">
        <f t="shared" si="343"/>
        <v>N/A</v>
      </c>
      <c r="I1354" s="28">
        <v>1.9059999999999999</v>
      </c>
      <c r="J1354" s="28">
        <v>1.3160000000000001</v>
      </c>
      <c r="K1354" s="29" t="s">
        <v>1193</v>
      </c>
      <c r="L1354" s="30" t="str">
        <f t="shared" si="344"/>
        <v>Yes</v>
      </c>
    </row>
    <row r="1355" spans="1:12">
      <c r="A1355" s="48" t="s">
        <v>524</v>
      </c>
      <c r="B1355" s="25" t="s">
        <v>49</v>
      </c>
      <c r="C1355" s="32">
        <v>41.989093345999997</v>
      </c>
      <c r="D1355" s="27" t="str">
        <f t="shared" si="341"/>
        <v>N/A</v>
      </c>
      <c r="E1355" s="32">
        <v>41.856349170000001</v>
      </c>
      <c r="F1355" s="27" t="str">
        <f t="shared" si="342"/>
        <v>N/A</v>
      </c>
      <c r="G1355" s="32">
        <v>42.231620847999999</v>
      </c>
      <c r="H1355" s="27" t="str">
        <f t="shared" si="343"/>
        <v>N/A</v>
      </c>
      <c r="I1355" s="28">
        <v>-0.316</v>
      </c>
      <c r="J1355" s="28">
        <v>0.89659999999999995</v>
      </c>
      <c r="K1355" s="29" t="s">
        <v>1193</v>
      </c>
      <c r="L1355" s="30" t="str">
        <f t="shared" si="344"/>
        <v>Yes</v>
      </c>
    </row>
    <row r="1356" spans="1:12">
      <c r="A1356" s="48" t="s">
        <v>527</v>
      </c>
      <c r="B1356" s="25" t="s">
        <v>49</v>
      </c>
      <c r="C1356" s="32">
        <v>68.557332407000004</v>
      </c>
      <c r="D1356" s="27" t="str">
        <f t="shared" si="341"/>
        <v>N/A</v>
      </c>
      <c r="E1356" s="32">
        <v>70.036036237999994</v>
      </c>
      <c r="F1356" s="27" t="str">
        <f t="shared" si="342"/>
        <v>N/A</v>
      </c>
      <c r="G1356" s="32">
        <v>70.326685972000007</v>
      </c>
      <c r="H1356" s="27" t="str">
        <f t="shared" si="343"/>
        <v>N/A</v>
      </c>
      <c r="I1356" s="28">
        <v>2.157</v>
      </c>
      <c r="J1356" s="28">
        <v>0.41499999999999998</v>
      </c>
      <c r="K1356" s="29" t="s">
        <v>1193</v>
      </c>
      <c r="L1356" s="30" t="str">
        <f t="shared" si="344"/>
        <v>Yes</v>
      </c>
    </row>
    <row r="1357" spans="1:12">
      <c r="A1357" s="48" t="s">
        <v>530</v>
      </c>
      <c r="B1357" s="25" t="s">
        <v>49</v>
      </c>
      <c r="C1357" s="32">
        <v>70.315258585999999</v>
      </c>
      <c r="D1357" s="27" t="str">
        <f t="shared" si="341"/>
        <v>N/A</v>
      </c>
      <c r="E1357" s="32">
        <v>71.427918633000004</v>
      </c>
      <c r="F1357" s="27" t="str">
        <f t="shared" si="342"/>
        <v>N/A</v>
      </c>
      <c r="G1357" s="32">
        <v>72.662529754000005</v>
      </c>
      <c r="H1357" s="27" t="str">
        <f t="shared" si="343"/>
        <v>N/A</v>
      </c>
      <c r="I1357" s="28">
        <v>1.5820000000000001</v>
      </c>
      <c r="J1357" s="28">
        <v>1.728</v>
      </c>
      <c r="K1357" s="29" t="s">
        <v>1193</v>
      </c>
      <c r="L1357" s="30" t="str">
        <f t="shared" si="344"/>
        <v>Yes</v>
      </c>
    </row>
    <row r="1358" spans="1:12">
      <c r="A1358" s="48" t="s">
        <v>532</v>
      </c>
      <c r="B1358" s="25" t="s">
        <v>49</v>
      </c>
      <c r="C1358" s="32">
        <v>76.722603609999993</v>
      </c>
      <c r="D1358" s="27" t="str">
        <f t="shared" si="341"/>
        <v>N/A</v>
      </c>
      <c r="E1358" s="32">
        <v>79.135568676000005</v>
      </c>
      <c r="F1358" s="27" t="str">
        <f t="shared" si="342"/>
        <v>N/A</v>
      </c>
      <c r="G1358" s="32">
        <v>78.852588073000007</v>
      </c>
      <c r="H1358" s="27" t="str">
        <f t="shared" si="343"/>
        <v>N/A</v>
      </c>
      <c r="I1358" s="28">
        <v>3.145</v>
      </c>
      <c r="J1358" s="28">
        <v>-0.35799999999999998</v>
      </c>
      <c r="K1358" s="29" t="s">
        <v>1193</v>
      </c>
      <c r="L1358" s="30" t="str">
        <f t="shared" si="344"/>
        <v>Yes</v>
      </c>
    </row>
    <row r="1359" spans="1:12">
      <c r="A1359" s="46" t="s">
        <v>630</v>
      </c>
      <c r="B1359" s="25" t="s">
        <v>49</v>
      </c>
      <c r="C1359" s="32">
        <v>86.791488580000006</v>
      </c>
      <c r="D1359" s="27" t="str">
        <f t="shared" si="341"/>
        <v>N/A</v>
      </c>
      <c r="E1359" s="32">
        <v>88.619453786999998</v>
      </c>
      <c r="F1359" s="27" t="str">
        <f t="shared" si="342"/>
        <v>N/A</v>
      </c>
      <c r="G1359" s="32">
        <v>89.321096510000004</v>
      </c>
      <c r="H1359" s="27" t="str">
        <f t="shared" si="343"/>
        <v>N/A</v>
      </c>
      <c r="I1359" s="28">
        <v>2.1059999999999999</v>
      </c>
      <c r="J1359" s="28">
        <v>0.79169999999999996</v>
      </c>
      <c r="K1359" s="29" t="s">
        <v>1193</v>
      </c>
      <c r="L1359" s="30" t="str">
        <f t="shared" si="344"/>
        <v>Yes</v>
      </c>
    </row>
    <row r="1360" spans="1:12">
      <c r="A1360" s="48" t="s">
        <v>524</v>
      </c>
      <c r="B1360" s="25" t="s">
        <v>49</v>
      </c>
      <c r="C1360" s="32">
        <v>85.341518401000002</v>
      </c>
      <c r="D1360" s="27" t="str">
        <f t="shared" si="341"/>
        <v>N/A</v>
      </c>
      <c r="E1360" s="32">
        <v>86.564476661</v>
      </c>
      <c r="F1360" s="27" t="str">
        <f t="shared" si="342"/>
        <v>N/A</v>
      </c>
      <c r="G1360" s="32">
        <v>87.866961064999998</v>
      </c>
      <c r="H1360" s="27" t="str">
        <f t="shared" si="343"/>
        <v>N/A</v>
      </c>
      <c r="I1360" s="28">
        <v>1.4330000000000001</v>
      </c>
      <c r="J1360" s="28">
        <v>1.5049999999999999</v>
      </c>
      <c r="K1360" s="29" t="s">
        <v>1193</v>
      </c>
      <c r="L1360" s="30" t="str">
        <f t="shared" si="344"/>
        <v>Yes</v>
      </c>
    </row>
    <row r="1361" spans="1:12">
      <c r="A1361" s="48" t="s">
        <v>527</v>
      </c>
      <c r="B1361" s="25" t="s">
        <v>49</v>
      </c>
      <c r="C1361" s="32">
        <v>86.811296139000007</v>
      </c>
      <c r="D1361" s="27" t="str">
        <f t="shared" si="341"/>
        <v>N/A</v>
      </c>
      <c r="E1361" s="32">
        <v>88.486927041000001</v>
      </c>
      <c r="F1361" s="27" t="str">
        <f t="shared" si="342"/>
        <v>N/A</v>
      </c>
      <c r="G1361" s="32">
        <v>89.557801341000001</v>
      </c>
      <c r="H1361" s="27" t="str">
        <f t="shared" si="343"/>
        <v>N/A</v>
      </c>
      <c r="I1361" s="28">
        <v>1.93</v>
      </c>
      <c r="J1361" s="28">
        <v>1.21</v>
      </c>
      <c r="K1361" s="29" t="s">
        <v>1193</v>
      </c>
      <c r="L1361" s="30" t="str">
        <f t="shared" si="344"/>
        <v>Yes</v>
      </c>
    </row>
    <row r="1362" spans="1:12">
      <c r="A1362" s="48" t="s">
        <v>530</v>
      </c>
      <c r="B1362" s="25" t="s">
        <v>49</v>
      </c>
      <c r="C1362" s="32">
        <v>87.508721428000001</v>
      </c>
      <c r="D1362" s="27" t="str">
        <f t="shared" si="341"/>
        <v>N/A</v>
      </c>
      <c r="E1362" s="32">
        <v>89.381180518999997</v>
      </c>
      <c r="F1362" s="27" t="str">
        <f t="shared" si="342"/>
        <v>N/A</v>
      </c>
      <c r="G1362" s="32">
        <v>90.083105161000006</v>
      </c>
      <c r="H1362" s="27" t="str">
        <f t="shared" si="343"/>
        <v>N/A</v>
      </c>
      <c r="I1362" s="28">
        <v>2.14</v>
      </c>
      <c r="J1362" s="28">
        <v>0.7853</v>
      </c>
      <c r="K1362" s="29" t="s">
        <v>1193</v>
      </c>
      <c r="L1362" s="30" t="str">
        <f t="shared" si="344"/>
        <v>Yes</v>
      </c>
    </row>
    <row r="1363" spans="1:12">
      <c r="A1363" s="48" t="s">
        <v>532</v>
      </c>
      <c r="B1363" s="25" t="s">
        <v>49</v>
      </c>
      <c r="C1363" s="32">
        <v>83.976043168000004</v>
      </c>
      <c r="D1363" s="27" t="str">
        <f t="shared" si="341"/>
        <v>N/A</v>
      </c>
      <c r="E1363" s="32">
        <v>85.999637964000001</v>
      </c>
      <c r="F1363" s="27" t="str">
        <f t="shared" si="342"/>
        <v>N/A</v>
      </c>
      <c r="G1363" s="32">
        <v>86.008003673999994</v>
      </c>
      <c r="H1363" s="27" t="str">
        <f t="shared" si="343"/>
        <v>N/A</v>
      </c>
      <c r="I1363" s="28">
        <v>2.41</v>
      </c>
      <c r="J1363" s="28">
        <v>9.7000000000000003E-3</v>
      </c>
      <c r="K1363" s="29" t="s">
        <v>1193</v>
      </c>
      <c r="L1363" s="30" t="str">
        <f t="shared" si="344"/>
        <v>Yes</v>
      </c>
    </row>
    <row r="1364" spans="1:12">
      <c r="A1364" s="46" t="s">
        <v>4</v>
      </c>
      <c r="B1364" s="25" t="s">
        <v>49</v>
      </c>
      <c r="C1364" s="26">
        <v>5.4223497456</v>
      </c>
      <c r="D1364" s="27" t="str">
        <f t="shared" si="341"/>
        <v>N/A</v>
      </c>
      <c r="E1364" s="26">
        <v>5.3143550876000001</v>
      </c>
      <c r="F1364" s="27" t="str">
        <f t="shared" si="342"/>
        <v>N/A</v>
      </c>
      <c r="G1364" s="26">
        <v>5.2775208890999998</v>
      </c>
      <c r="H1364" s="27" t="str">
        <f t="shared" si="343"/>
        <v>N/A</v>
      </c>
      <c r="I1364" s="28">
        <v>-1.99</v>
      </c>
      <c r="J1364" s="28">
        <v>-0.69299999999999995</v>
      </c>
      <c r="K1364" s="29" t="s">
        <v>1193</v>
      </c>
      <c r="L1364" s="30" t="str">
        <f t="shared" si="344"/>
        <v>Yes</v>
      </c>
    </row>
    <row r="1365" spans="1:12">
      <c r="A1365" s="48" t="s">
        <v>524</v>
      </c>
      <c r="B1365" s="25" t="s">
        <v>49</v>
      </c>
      <c r="C1365" s="26">
        <v>0.52399390629999998</v>
      </c>
      <c r="D1365" s="27" t="str">
        <f t="shared" si="341"/>
        <v>N/A</v>
      </c>
      <c r="E1365" s="26">
        <v>0.56243147760000001</v>
      </c>
      <c r="F1365" s="27" t="str">
        <f t="shared" si="342"/>
        <v>N/A</v>
      </c>
      <c r="G1365" s="26">
        <v>0.5682498373</v>
      </c>
      <c r="H1365" s="27" t="str">
        <f t="shared" si="343"/>
        <v>N/A</v>
      </c>
      <c r="I1365" s="28">
        <v>7.335</v>
      </c>
      <c r="J1365" s="28">
        <v>1.0349999999999999</v>
      </c>
      <c r="K1365" s="29" t="s">
        <v>1193</v>
      </c>
      <c r="L1365" s="30" t="str">
        <f t="shared" si="344"/>
        <v>Yes</v>
      </c>
    </row>
    <row r="1366" spans="1:12">
      <c r="A1366" s="48" t="s">
        <v>527</v>
      </c>
      <c r="B1366" s="25" t="s">
        <v>49</v>
      </c>
      <c r="C1366" s="26">
        <v>10.292216881</v>
      </c>
      <c r="D1366" s="27" t="str">
        <f t="shared" si="341"/>
        <v>N/A</v>
      </c>
      <c r="E1366" s="26">
        <v>9.9013521729999994</v>
      </c>
      <c r="F1366" s="27" t="str">
        <f t="shared" si="342"/>
        <v>N/A</v>
      </c>
      <c r="G1366" s="26">
        <v>9.7172201957999995</v>
      </c>
      <c r="H1366" s="27" t="str">
        <f t="shared" si="343"/>
        <v>N/A</v>
      </c>
      <c r="I1366" s="28">
        <v>-3.8</v>
      </c>
      <c r="J1366" s="28">
        <v>-1.86</v>
      </c>
      <c r="K1366" s="29" t="s">
        <v>1193</v>
      </c>
      <c r="L1366" s="30" t="str">
        <f t="shared" si="344"/>
        <v>Yes</v>
      </c>
    </row>
    <row r="1367" spans="1:12">
      <c r="A1367" s="48" t="s">
        <v>530</v>
      </c>
      <c r="B1367" s="25" t="s">
        <v>49</v>
      </c>
      <c r="C1367" s="26">
        <v>4.9077672198000002</v>
      </c>
      <c r="D1367" s="27" t="str">
        <f t="shared" si="341"/>
        <v>N/A</v>
      </c>
      <c r="E1367" s="26">
        <v>4.7441451425999999</v>
      </c>
      <c r="F1367" s="27" t="str">
        <f t="shared" si="342"/>
        <v>N/A</v>
      </c>
      <c r="G1367" s="26">
        <v>4.5131039565000002</v>
      </c>
      <c r="H1367" s="27" t="str">
        <f t="shared" si="343"/>
        <v>N/A</v>
      </c>
      <c r="I1367" s="28">
        <v>-3.33</v>
      </c>
      <c r="J1367" s="28">
        <v>-4.87</v>
      </c>
      <c r="K1367" s="29" t="s">
        <v>1193</v>
      </c>
      <c r="L1367" s="30" t="str">
        <f t="shared" si="344"/>
        <v>Yes</v>
      </c>
    </row>
    <row r="1368" spans="1:12">
      <c r="A1368" s="48" t="s">
        <v>532</v>
      </c>
      <c r="B1368" s="25" t="s">
        <v>49</v>
      </c>
      <c r="C1368" s="26">
        <v>3.8856144232999998</v>
      </c>
      <c r="D1368" s="27" t="str">
        <f t="shared" si="341"/>
        <v>N/A</v>
      </c>
      <c r="E1368" s="26">
        <v>3.8868033715000001</v>
      </c>
      <c r="F1368" s="27" t="str">
        <f t="shared" si="342"/>
        <v>N/A</v>
      </c>
      <c r="G1368" s="26">
        <v>3.8816865797000002</v>
      </c>
      <c r="H1368" s="27" t="str">
        <f t="shared" si="343"/>
        <v>N/A</v>
      </c>
      <c r="I1368" s="28">
        <v>3.0599999999999999E-2</v>
      </c>
      <c r="J1368" s="28">
        <v>-0.13200000000000001</v>
      </c>
      <c r="K1368" s="29" t="s">
        <v>1193</v>
      </c>
      <c r="L1368" s="30" t="str">
        <f t="shared" si="344"/>
        <v>Yes</v>
      </c>
    </row>
    <row r="1369" spans="1:12">
      <c r="A1369" s="46" t="s">
        <v>5</v>
      </c>
      <c r="B1369" s="25" t="s">
        <v>49</v>
      </c>
      <c r="C1369" s="26">
        <v>207.84401774</v>
      </c>
      <c r="D1369" s="27" t="str">
        <f t="shared" si="341"/>
        <v>N/A</v>
      </c>
      <c r="E1369" s="26">
        <v>205.94378853000001</v>
      </c>
      <c r="F1369" s="27" t="str">
        <f t="shared" si="342"/>
        <v>N/A</v>
      </c>
      <c r="G1369" s="26">
        <v>198.2885034</v>
      </c>
      <c r="H1369" s="27" t="str">
        <f t="shared" si="343"/>
        <v>N/A</v>
      </c>
      <c r="I1369" s="28">
        <v>-0.91400000000000003</v>
      </c>
      <c r="J1369" s="28">
        <v>-3.72</v>
      </c>
      <c r="K1369" s="29" t="s">
        <v>1193</v>
      </c>
      <c r="L1369" s="30" t="str">
        <f t="shared" si="344"/>
        <v>Yes</v>
      </c>
    </row>
    <row r="1370" spans="1:12">
      <c r="A1370" s="48" t="s">
        <v>524</v>
      </c>
      <c r="B1370" s="25" t="s">
        <v>49</v>
      </c>
      <c r="C1370" s="26">
        <v>242.38554425000001</v>
      </c>
      <c r="D1370" s="27" t="str">
        <f t="shared" si="341"/>
        <v>N/A</v>
      </c>
      <c r="E1370" s="26">
        <v>243.05680113</v>
      </c>
      <c r="F1370" s="27" t="str">
        <f t="shared" si="342"/>
        <v>N/A</v>
      </c>
      <c r="G1370" s="26">
        <v>240.76028056999999</v>
      </c>
      <c r="H1370" s="27" t="str">
        <f t="shared" si="343"/>
        <v>N/A</v>
      </c>
      <c r="I1370" s="28">
        <v>0.27689999999999998</v>
      </c>
      <c r="J1370" s="28">
        <v>-0.94499999999999995</v>
      </c>
      <c r="K1370" s="29" t="s">
        <v>1193</v>
      </c>
      <c r="L1370" s="30" t="str">
        <f t="shared" si="344"/>
        <v>Yes</v>
      </c>
    </row>
    <row r="1371" spans="1:12">
      <c r="A1371" s="48" t="s">
        <v>527</v>
      </c>
      <c r="B1371" s="25" t="s">
        <v>49</v>
      </c>
      <c r="C1371" s="26">
        <v>202.69795969</v>
      </c>
      <c r="D1371" s="27" t="str">
        <f t="shared" si="341"/>
        <v>N/A</v>
      </c>
      <c r="E1371" s="26">
        <v>202.14049283</v>
      </c>
      <c r="F1371" s="27" t="str">
        <f t="shared" si="342"/>
        <v>N/A</v>
      </c>
      <c r="G1371" s="26">
        <v>191.32972054999999</v>
      </c>
      <c r="H1371" s="27" t="str">
        <f t="shared" si="343"/>
        <v>N/A</v>
      </c>
      <c r="I1371" s="28">
        <v>-0.27500000000000002</v>
      </c>
      <c r="J1371" s="28">
        <v>-5.35</v>
      </c>
      <c r="K1371" s="29" t="s">
        <v>1193</v>
      </c>
      <c r="L1371" s="30" t="str">
        <f t="shared" si="344"/>
        <v>Yes</v>
      </c>
    </row>
    <row r="1372" spans="1:12">
      <c r="A1372" s="48" t="s">
        <v>530</v>
      </c>
      <c r="B1372" s="25" t="s">
        <v>49</v>
      </c>
      <c r="C1372" s="26">
        <v>14.398586866</v>
      </c>
      <c r="D1372" s="27" t="str">
        <f t="shared" si="341"/>
        <v>N/A</v>
      </c>
      <c r="E1372" s="26">
        <v>13.791975067999999</v>
      </c>
      <c r="F1372" s="27" t="str">
        <f t="shared" si="342"/>
        <v>N/A</v>
      </c>
      <c r="G1372" s="26">
        <v>12.457839720999999</v>
      </c>
      <c r="H1372" s="27" t="str">
        <f t="shared" si="343"/>
        <v>N/A</v>
      </c>
      <c r="I1372" s="28">
        <v>-4.21</v>
      </c>
      <c r="J1372" s="28">
        <v>-9.67</v>
      </c>
      <c r="K1372" s="29" t="s">
        <v>1193</v>
      </c>
      <c r="L1372" s="30" t="str">
        <f t="shared" si="344"/>
        <v>Yes</v>
      </c>
    </row>
    <row r="1373" spans="1:12">
      <c r="A1373" s="48" t="s">
        <v>532</v>
      </c>
      <c r="B1373" s="25" t="s">
        <v>49</v>
      </c>
      <c r="C1373" s="26">
        <v>6.5383386580999998</v>
      </c>
      <c r="D1373" s="27" t="str">
        <f t="shared" si="341"/>
        <v>N/A</v>
      </c>
      <c r="E1373" s="26">
        <v>6.8770992366000003</v>
      </c>
      <c r="F1373" s="27" t="str">
        <f t="shared" si="342"/>
        <v>N/A</v>
      </c>
      <c r="G1373" s="26">
        <v>5.9158485272999997</v>
      </c>
      <c r="H1373" s="27" t="str">
        <f t="shared" si="343"/>
        <v>N/A</v>
      </c>
      <c r="I1373" s="28">
        <v>5.181</v>
      </c>
      <c r="J1373" s="28">
        <v>-14</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-12.5</v>
      </c>
      <c r="J1375" s="28">
        <v>-14.3</v>
      </c>
      <c r="K1375" s="47" t="s">
        <v>49</v>
      </c>
      <c r="L1375" s="30" t="str">
        <f t="shared" ref="L1375:L1385" si="348">IF(J1375="Div by 0", "N/A", IF(K1375="N/A","N/A", IF(J1375&gt;VALUE(MID(K1375,1,2)), "No", IF(J1375&lt;-1*VALUE(MID(K1375,1,2)), "No", "Yes"))))</f>
        <v>N/A</v>
      </c>
    </row>
    <row r="1376" spans="1:12" ht="12.75" customHeight="1">
      <c r="A1376" s="46" t="s">
        <v>752</v>
      </c>
      <c r="B1376" s="25" t="s">
        <v>49</v>
      </c>
      <c r="C1376" s="26">
        <v>30</v>
      </c>
      <c r="D1376" s="27" t="str">
        <f t="shared" si="345"/>
        <v>N/A</v>
      </c>
      <c r="E1376" s="26">
        <v>32</v>
      </c>
      <c r="F1376" s="27" t="str">
        <f t="shared" si="346"/>
        <v>N/A</v>
      </c>
      <c r="G1376" s="26">
        <v>28</v>
      </c>
      <c r="H1376" s="27" t="str">
        <f t="shared" si="347"/>
        <v>N/A</v>
      </c>
      <c r="I1376" s="28">
        <v>6.6669999999999998</v>
      </c>
      <c r="J1376" s="28">
        <v>-12.5</v>
      </c>
      <c r="K1376" s="47" t="s">
        <v>49</v>
      </c>
      <c r="L1376" s="30" t="str">
        <f t="shared" si="348"/>
        <v>N/A</v>
      </c>
    </row>
    <row r="1377" spans="1:12">
      <c r="A1377" s="48" t="s">
        <v>570</v>
      </c>
      <c r="B1377" s="25" t="s">
        <v>49</v>
      </c>
      <c r="C1377" s="26">
        <v>11</v>
      </c>
      <c r="D1377" s="27" t="str">
        <f t="shared" si="345"/>
        <v>N/A</v>
      </c>
      <c r="E1377" s="26">
        <v>12</v>
      </c>
      <c r="F1377" s="27" t="str">
        <f t="shared" si="346"/>
        <v>N/A</v>
      </c>
      <c r="G1377" s="26">
        <v>11</v>
      </c>
      <c r="H1377" s="27" t="str">
        <f t="shared" si="347"/>
        <v>N/A</v>
      </c>
      <c r="I1377" s="28">
        <v>9.0909999999999993</v>
      </c>
      <c r="J1377" s="28">
        <v>-25</v>
      </c>
      <c r="K1377" s="47" t="s">
        <v>49</v>
      </c>
      <c r="L1377" s="30" t="str">
        <f t="shared" si="348"/>
        <v>N/A</v>
      </c>
    </row>
    <row r="1378" spans="1:12">
      <c r="A1378" s="48" t="s">
        <v>571</v>
      </c>
      <c r="B1378" s="25" t="s">
        <v>49</v>
      </c>
      <c r="C1378" s="26">
        <v>120</v>
      </c>
      <c r="D1378" s="27" t="str">
        <f t="shared" si="345"/>
        <v>N/A</v>
      </c>
      <c r="E1378" s="26">
        <v>489</v>
      </c>
      <c r="F1378" s="27" t="str">
        <f t="shared" si="346"/>
        <v>N/A</v>
      </c>
      <c r="G1378" s="26">
        <v>481</v>
      </c>
      <c r="H1378" s="27" t="str">
        <f t="shared" si="347"/>
        <v>N/A</v>
      </c>
      <c r="I1378" s="28">
        <v>307.5</v>
      </c>
      <c r="J1378" s="28">
        <v>-1.64</v>
      </c>
      <c r="K1378" s="47" t="s">
        <v>49</v>
      </c>
      <c r="L1378" s="30" t="str">
        <f t="shared" si="348"/>
        <v>N/A</v>
      </c>
    </row>
    <row r="1379" spans="1:12">
      <c r="A1379" s="48" t="s">
        <v>572</v>
      </c>
      <c r="B1379" s="25" t="s">
        <v>49</v>
      </c>
      <c r="C1379" s="26">
        <v>28</v>
      </c>
      <c r="D1379" s="27" t="str">
        <f t="shared" si="345"/>
        <v>N/A</v>
      </c>
      <c r="E1379" s="26">
        <v>31</v>
      </c>
      <c r="F1379" s="27" t="str">
        <f t="shared" si="346"/>
        <v>N/A</v>
      </c>
      <c r="G1379" s="26">
        <v>31</v>
      </c>
      <c r="H1379" s="27" t="str">
        <f t="shared" si="347"/>
        <v>N/A</v>
      </c>
      <c r="I1379" s="28">
        <v>10.71</v>
      </c>
      <c r="J1379" s="28">
        <v>0</v>
      </c>
      <c r="K1379" s="47" t="s">
        <v>49</v>
      </c>
      <c r="L1379" s="30" t="str">
        <f t="shared" si="348"/>
        <v>N/A</v>
      </c>
    </row>
    <row r="1380" spans="1:12">
      <c r="A1380" s="48" t="s">
        <v>573</v>
      </c>
      <c r="B1380" s="25" t="s">
        <v>49</v>
      </c>
      <c r="C1380" s="26">
        <v>11</v>
      </c>
      <c r="D1380" s="27" t="str">
        <f t="shared" si="345"/>
        <v>N/A</v>
      </c>
      <c r="E1380" s="26">
        <v>11</v>
      </c>
      <c r="F1380" s="27" t="str">
        <f t="shared" si="346"/>
        <v>N/A</v>
      </c>
      <c r="G1380" s="26">
        <v>17</v>
      </c>
      <c r="H1380" s="27" t="str">
        <f t="shared" si="347"/>
        <v>N/A</v>
      </c>
      <c r="I1380" s="28">
        <v>16.670000000000002</v>
      </c>
      <c r="J1380" s="28">
        <v>142.9</v>
      </c>
      <c r="K1380" s="47" t="s">
        <v>49</v>
      </c>
      <c r="L1380" s="30" t="str">
        <f t="shared" si="348"/>
        <v>N/A</v>
      </c>
    </row>
    <row r="1381" spans="1:12">
      <c r="A1381" s="46" t="s">
        <v>742</v>
      </c>
      <c r="B1381" s="25" t="s">
        <v>49</v>
      </c>
      <c r="C1381" s="31">
        <v>3094741</v>
      </c>
      <c r="D1381" s="27" t="str">
        <f t="shared" si="345"/>
        <v>N/A</v>
      </c>
      <c r="E1381" s="31">
        <v>3825410</v>
      </c>
      <c r="F1381" s="27" t="str">
        <f t="shared" si="346"/>
        <v>N/A</v>
      </c>
      <c r="G1381" s="31">
        <v>2519653</v>
      </c>
      <c r="H1381" s="27" t="str">
        <f t="shared" si="347"/>
        <v>N/A</v>
      </c>
      <c r="I1381" s="28">
        <v>23.61</v>
      </c>
      <c r="J1381" s="28">
        <v>-34.1</v>
      </c>
      <c r="K1381" s="47" t="s">
        <v>49</v>
      </c>
      <c r="L1381" s="30" t="str">
        <f t="shared" si="348"/>
        <v>N/A</v>
      </c>
    </row>
    <row r="1382" spans="1:12">
      <c r="A1382" s="48" t="s">
        <v>574</v>
      </c>
      <c r="B1382" s="25" t="s">
        <v>49</v>
      </c>
      <c r="C1382" s="31">
        <v>1548475</v>
      </c>
      <c r="D1382" s="27" t="str">
        <f t="shared" si="345"/>
        <v>N/A</v>
      </c>
      <c r="E1382" s="31">
        <v>3307161</v>
      </c>
      <c r="F1382" s="27" t="str">
        <f t="shared" si="346"/>
        <v>N/A</v>
      </c>
      <c r="G1382" s="31">
        <v>1492165</v>
      </c>
      <c r="H1382" s="27" t="str">
        <f t="shared" si="347"/>
        <v>N/A</v>
      </c>
      <c r="I1382" s="28">
        <v>113.6</v>
      </c>
      <c r="J1382" s="28">
        <v>-54.9</v>
      </c>
      <c r="K1382" s="47" t="s">
        <v>49</v>
      </c>
      <c r="L1382" s="30" t="str">
        <f t="shared" si="348"/>
        <v>N/A</v>
      </c>
    </row>
    <row r="1383" spans="1:12">
      <c r="A1383" s="48" t="s">
        <v>568</v>
      </c>
      <c r="B1383" s="25" t="s">
        <v>49</v>
      </c>
      <c r="C1383" s="31">
        <v>218296</v>
      </c>
      <c r="D1383" s="27" t="str">
        <f t="shared" si="345"/>
        <v>N/A</v>
      </c>
      <c r="E1383" s="31">
        <v>254286</v>
      </c>
      <c r="F1383" s="27" t="str">
        <f t="shared" si="346"/>
        <v>N/A</v>
      </c>
      <c r="G1383" s="31">
        <v>254333</v>
      </c>
      <c r="H1383" s="27" t="str">
        <f t="shared" si="347"/>
        <v>N/A</v>
      </c>
      <c r="I1383" s="28">
        <v>16.489999999999998</v>
      </c>
      <c r="J1383" s="28">
        <v>1.8499999999999999E-2</v>
      </c>
      <c r="K1383" s="47" t="s">
        <v>49</v>
      </c>
      <c r="L1383" s="30" t="str">
        <f t="shared" si="348"/>
        <v>N/A</v>
      </c>
    </row>
    <row r="1384" spans="1:12">
      <c r="A1384" s="48" t="s">
        <v>221</v>
      </c>
      <c r="B1384" s="25" t="s">
        <v>49</v>
      </c>
      <c r="C1384" s="31">
        <v>2954022</v>
      </c>
      <c r="D1384" s="27" t="str">
        <f t="shared" si="345"/>
        <v>N/A</v>
      </c>
      <c r="E1384" s="31">
        <v>3784462</v>
      </c>
      <c r="F1384" s="27" t="str">
        <f t="shared" si="346"/>
        <v>N/A</v>
      </c>
      <c r="G1384" s="31">
        <v>2519351</v>
      </c>
      <c r="H1384" s="27" t="str">
        <f t="shared" si="347"/>
        <v>N/A</v>
      </c>
      <c r="I1384" s="28">
        <v>28.11</v>
      </c>
      <c r="J1384" s="28">
        <v>-33.4</v>
      </c>
      <c r="K1384" s="47" t="s">
        <v>49</v>
      </c>
      <c r="L1384" s="30" t="str">
        <f t="shared" si="348"/>
        <v>N/A</v>
      </c>
    </row>
    <row r="1385" spans="1:12">
      <c r="A1385" s="48" t="s">
        <v>569</v>
      </c>
      <c r="B1385" s="25" t="s">
        <v>49</v>
      </c>
      <c r="C1385" s="31">
        <v>316007</v>
      </c>
      <c r="D1385" s="27" t="str">
        <f t="shared" si="345"/>
        <v>N/A</v>
      </c>
      <c r="E1385" s="31">
        <v>285535</v>
      </c>
      <c r="F1385" s="27" t="str">
        <f t="shared" si="346"/>
        <v>N/A</v>
      </c>
      <c r="G1385" s="31">
        <v>298166</v>
      </c>
      <c r="H1385" s="27" t="str">
        <f t="shared" si="347"/>
        <v>N/A</v>
      </c>
      <c r="I1385" s="28">
        <v>-9.64</v>
      </c>
      <c r="J1385" s="28">
        <v>4.4240000000000004</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24253287</v>
      </c>
      <c r="D1387" s="27" t="str">
        <f t="shared" ref="D1387:D1401" si="349">IF($B1387="N/A","N/A",IF(C1387&gt;10,"No",IF(C1387&lt;-10,"No","Yes")))</f>
        <v>N/A</v>
      </c>
      <c r="E1387" s="31">
        <v>28857599</v>
      </c>
      <c r="F1387" s="27" t="str">
        <f t="shared" ref="F1387:F1401" si="350">IF($B1387="N/A","N/A",IF(E1387&gt;10,"No",IF(E1387&lt;-10,"No","Yes")))</f>
        <v>N/A</v>
      </c>
      <c r="G1387" s="31">
        <v>32023985</v>
      </c>
      <c r="H1387" s="27" t="str">
        <f t="shared" ref="H1387:H1401" si="351">IF($B1387="N/A","N/A",IF(G1387&gt;10,"No",IF(G1387&lt;-10,"No","Yes")))</f>
        <v>N/A</v>
      </c>
      <c r="I1387" s="28">
        <v>18.98</v>
      </c>
      <c r="J1387" s="28">
        <v>10.97</v>
      </c>
      <c r="K1387" s="29" t="s">
        <v>1193</v>
      </c>
      <c r="L1387" s="30" t="str">
        <f t="shared" ref="L1387:L1401" si="352">IF(J1387="Div by 0", "N/A", IF(K1387="N/A","N/A", IF(J1387&gt;VALUE(MID(K1387,1,2)), "No", IF(J1387&lt;-1*VALUE(MID(K1387,1,2)), "No", "Yes"))))</f>
        <v>Yes</v>
      </c>
    </row>
    <row r="1388" spans="1:12">
      <c r="A1388" s="46" t="s">
        <v>576</v>
      </c>
      <c r="B1388" s="25" t="s">
        <v>49</v>
      </c>
      <c r="C1388" s="26">
        <v>94943</v>
      </c>
      <c r="D1388" s="27" t="str">
        <f t="shared" si="349"/>
        <v>N/A</v>
      </c>
      <c r="E1388" s="26">
        <v>100063</v>
      </c>
      <c r="F1388" s="27" t="str">
        <f t="shared" si="350"/>
        <v>N/A</v>
      </c>
      <c r="G1388" s="26">
        <v>105709</v>
      </c>
      <c r="H1388" s="27" t="str">
        <f t="shared" si="351"/>
        <v>N/A</v>
      </c>
      <c r="I1388" s="28">
        <v>5.3929999999999998</v>
      </c>
      <c r="J1388" s="28">
        <v>5.6420000000000003</v>
      </c>
      <c r="K1388" s="29" t="s">
        <v>1193</v>
      </c>
      <c r="L1388" s="30" t="str">
        <f t="shared" si="352"/>
        <v>Yes</v>
      </c>
    </row>
    <row r="1389" spans="1:12">
      <c r="A1389" s="46" t="s">
        <v>577</v>
      </c>
      <c r="B1389" s="25" t="s">
        <v>49</v>
      </c>
      <c r="C1389" s="31">
        <v>255.45102850999999</v>
      </c>
      <c r="D1389" s="27" t="str">
        <f t="shared" si="349"/>
        <v>N/A</v>
      </c>
      <c r="E1389" s="31">
        <v>288.39430159</v>
      </c>
      <c r="F1389" s="27" t="str">
        <f t="shared" si="350"/>
        <v>N/A</v>
      </c>
      <c r="G1389" s="31">
        <v>302.94473506999998</v>
      </c>
      <c r="H1389" s="27" t="str">
        <f t="shared" si="351"/>
        <v>N/A</v>
      </c>
      <c r="I1389" s="28">
        <v>12.9</v>
      </c>
      <c r="J1389" s="28">
        <v>5.0449999999999999</v>
      </c>
      <c r="K1389" s="29" t="s">
        <v>1193</v>
      </c>
      <c r="L1389" s="30" t="str">
        <f t="shared" si="352"/>
        <v>Yes</v>
      </c>
    </row>
    <row r="1390" spans="1:12">
      <c r="A1390" s="46" t="s">
        <v>578</v>
      </c>
      <c r="B1390" s="25" t="s">
        <v>49</v>
      </c>
      <c r="C1390" s="31">
        <v>30854740</v>
      </c>
      <c r="D1390" s="27" t="str">
        <f t="shared" si="349"/>
        <v>N/A</v>
      </c>
      <c r="E1390" s="31">
        <v>36769589</v>
      </c>
      <c r="F1390" s="27" t="str">
        <f t="shared" si="350"/>
        <v>N/A</v>
      </c>
      <c r="G1390" s="31">
        <v>45164223</v>
      </c>
      <c r="H1390" s="27" t="str">
        <f t="shared" si="351"/>
        <v>N/A</v>
      </c>
      <c r="I1390" s="28">
        <v>19.170000000000002</v>
      </c>
      <c r="J1390" s="28">
        <v>22.83</v>
      </c>
      <c r="K1390" s="29" t="s">
        <v>1193</v>
      </c>
      <c r="L1390" s="30" t="str">
        <f t="shared" si="352"/>
        <v>Yes</v>
      </c>
    </row>
    <row r="1391" spans="1:12">
      <c r="A1391" s="46" t="s">
        <v>579</v>
      </c>
      <c r="B1391" s="25" t="s">
        <v>49</v>
      </c>
      <c r="C1391" s="26">
        <v>107818</v>
      </c>
      <c r="D1391" s="27" t="str">
        <f t="shared" si="349"/>
        <v>N/A</v>
      </c>
      <c r="E1391" s="26">
        <v>127249</v>
      </c>
      <c r="F1391" s="27" t="str">
        <f t="shared" si="350"/>
        <v>N/A</v>
      </c>
      <c r="G1391" s="26">
        <v>130255</v>
      </c>
      <c r="H1391" s="27" t="str">
        <f t="shared" si="351"/>
        <v>N/A</v>
      </c>
      <c r="I1391" s="28">
        <v>18.02</v>
      </c>
      <c r="J1391" s="28">
        <v>2.3620000000000001</v>
      </c>
      <c r="K1391" s="29" t="s">
        <v>1193</v>
      </c>
      <c r="L1391" s="30" t="str">
        <f t="shared" si="352"/>
        <v>Yes</v>
      </c>
    </row>
    <row r="1392" spans="1:12">
      <c r="A1392" s="46" t="s">
        <v>580</v>
      </c>
      <c r="B1392" s="25" t="s">
        <v>49</v>
      </c>
      <c r="C1392" s="31">
        <v>286.17429371999998</v>
      </c>
      <c r="D1392" s="27" t="str">
        <f t="shared" si="349"/>
        <v>N/A</v>
      </c>
      <c r="E1392" s="31">
        <v>288.95778356</v>
      </c>
      <c r="F1392" s="27" t="str">
        <f t="shared" si="350"/>
        <v>N/A</v>
      </c>
      <c r="G1392" s="31">
        <v>346.73696210999998</v>
      </c>
      <c r="H1392" s="27" t="str">
        <f t="shared" si="351"/>
        <v>N/A</v>
      </c>
      <c r="I1392" s="28">
        <v>0.97270000000000001</v>
      </c>
      <c r="J1392" s="28">
        <v>20</v>
      </c>
      <c r="K1392" s="29" t="s">
        <v>1193</v>
      </c>
      <c r="L1392" s="30" t="str">
        <f t="shared" si="352"/>
        <v>Yes</v>
      </c>
    </row>
    <row r="1393" spans="1:12">
      <c r="A1393" s="46" t="s">
        <v>590</v>
      </c>
      <c r="B1393" s="25" t="s">
        <v>49</v>
      </c>
      <c r="C1393" s="31">
        <v>19503816</v>
      </c>
      <c r="D1393" s="27" t="str">
        <f t="shared" si="349"/>
        <v>N/A</v>
      </c>
      <c r="E1393" s="31">
        <v>23554009</v>
      </c>
      <c r="F1393" s="27" t="str">
        <f t="shared" si="350"/>
        <v>N/A</v>
      </c>
      <c r="G1393" s="31">
        <v>29757446</v>
      </c>
      <c r="H1393" s="27" t="str">
        <f t="shared" si="351"/>
        <v>N/A</v>
      </c>
      <c r="I1393" s="28">
        <v>20.77</v>
      </c>
      <c r="J1393" s="28">
        <v>26.34</v>
      </c>
      <c r="K1393" s="29" t="s">
        <v>1193</v>
      </c>
      <c r="L1393" s="30" t="str">
        <f t="shared" si="352"/>
        <v>Yes</v>
      </c>
    </row>
    <row r="1394" spans="1:12">
      <c r="A1394" s="46" t="s">
        <v>592</v>
      </c>
      <c r="B1394" s="25" t="s">
        <v>49</v>
      </c>
      <c r="C1394" s="26">
        <v>70125</v>
      </c>
      <c r="D1394" s="27" t="str">
        <f t="shared" si="349"/>
        <v>N/A</v>
      </c>
      <c r="E1394" s="26">
        <v>78255</v>
      </c>
      <c r="F1394" s="27" t="str">
        <f t="shared" si="350"/>
        <v>N/A</v>
      </c>
      <c r="G1394" s="26">
        <v>95197</v>
      </c>
      <c r="H1394" s="27" t="str">
        <f t="shared" si="351"/>
        <v>N/A</v>
      </c>
      <c r="I1394" s="28">
        <v>11.59</v>
      </c>
      <c r="J1394" s="28">
        <v>21.65</v>
      </c>
      <c r="K1394" s="29" t="s">
        <v>1193</v>
      </c>
      <c r="L1394" s="30" t="str">
        <f t="shared" si="352"/>
        <v>Yes</v>
      </c>
    </row>
    <row r="1395" spans="1:12">
      <c r="A1395" s="46" t="s">
        <v>591</v>
      </c>
      <c r="B1395" s="25" t="s">
        <v>49</v>
      </c>
      <c r="C1395" s="31">
        <v>278.12928341999998</v>
      </c>
      <c r="D1395" s="27" t="str">
        <f t="shared" si="349"/>
        <v>N/A</v>
      </c>
      <c r="E1395" s="31">
        <v>300.99046706000001</v>
      </c>
      <c r="F1395" s="27" t="str">
        <f t="shared" si="350"/>
        <v>N/A</v>
      </c>
      <c r="G1395" s="31">
        <v>312.58806475</v>
      </c>
      <c r="H1395" s="27" t="str">
        <f t="shared" si="351"/>
        <v>N/A</v>
      </c>
      <c r="I1395" s="28">
        <v>8.2200000000000006</v>
      </c>
      <c r="J1395" s="28">
        <v>3.8530000000000002</v>
      </c>
      <c r="K1395" s="29" t="s">
        <v>1193</v>
      </c>
      <c r="L1395" s="30" t="str">
        <f t="shared" si="352"/>
        <v>Yes</v>
      </c>
    </row>
    <row r="1396" spans="1:12">
      <c r="A1396" s="46" t="s">
        <v>581</v>
      </c>
      <c r="B1396" s="25" t="s">
        <v>49</v>
      </c>
      <c r="C1396" s="31">
        <v>39017</v>
      </c>
      <c r="D1396" s="27" t="str">
        <f t="shared" si="349"/>
        <v>N/A</v>
      </c>
      <c r="E1396" s="31">
        <v>99036</v>
      </c>
      <c r="F1396" s="27" t="str">
        <f t="shared" si="350"/>
        <v>N/A</v>
      </c>
      <c r="G1396" s="31">
        <v>163521</v>
      </c>
      <c r="H1396" s="27" t="str">
        <f t="shared" si="351"/>
        <v>N/A</v>
      </c>
      <c r="I1396" s="28">
        <v>153.80000000000001</v>
      </c>
      <c r="J1396" s="28">
        <v>65.11</v>
      </c>
      <c r="K1396" s="29" t="s">
        <v>1193</v>
      </c>
      <c r="L1396" s="30" t="str">
        <f t="shared" si="352"/>
        <v>No</v>
      </c>
    </row>
    <row r="1397" spans="1:12">
      <c r="A1397" s="46" t="s">
        <v>582</v>
      </c>
      <c r="B1397" s="25" t="s">
        <v>49</v>
      </c>
      <c r="C1397" s="26">
        <v>124</v>
      </c>
      <c r="D1397" s="27" t="str">
        <f t="shared" si="349"/>
        <v>N/A</v>
      </c>
      <c r="E1397" s="26">
        <v>220</v>
      </c>
      <c r="F1397" s="27" t="str">
        <f t="shared" si="350"/>
        <v>N/A</v>
      </c>
      <c r="G1397" s="26">
        <v>152</v>
      </c>
      <c r="H1397" s="27" t="str">
        <f t="shared" si="351"/>
        <v>N/A</v>
      </c>
      <c r="I1397" s="28">
        <v>77.42</v>
      </c>
      <c r="J1397" s="28">
        <v>-30.9</v>
      </c>
      <c r="K1397" s="29" t="s">
        <v>1193</v>
      </c>
      <c r="L1397" s="30" t="str">
        <f t="shared" si="352"/>
        <v>No</v>
      </c>
    </row>
    <row r="1398" spans="1:12">
      <c r="A1398" s="46" t="s">
        <v>583</v>
      </c>
      <c r="B1398" s="25" t="s">
        <v>49</v>
      </c>
      <c r="C1398" s="31">
        <v>314.65322580999998</v>
      </c>
      <c r="D1398" s="27" t="str">
        <f t="shared" si="349"/>
        <v>N/A</v>
      </c>
      <c r="E1398" s="31">
        <v>450.16363636</v>
      </c>
      <c r="F1398" s="27" t="str">
        <f t="shared" si="350"/>
        <v>N/A</v>
      </c>
      <c r="G1398" s="31">
        <v>1075.7960525999999</v>
      </c>
      <c r="H1398" s="27" t="str">
        <f t="shared" si="351"/>
        <v>N/A</v>
      </c>
      <c r="I1398" s="28">
        <v>43.07</v>
      </c>
      <c r="J1398" s="28">
        <v>139</v>
      </c>
      <c r="K1398" s="29" t="s">
        <v>1193</v>
      </c>
      <c r="L1398" s="30" t="str">
        <f t="shared" si="352"/>
        <v>No</v>
      </c>
    </row>
    <row r="1399" spans="1:12" ht="12.75" customHeight="1">
      <c r="A1399" s="46" t="s">
        <v>849</v>
      </c>
      <c r="B1399" s="25" t="s">
        <v>49</v>
      </c>
      <c r="C1399" s="31">
        <v>386819801</v>
      </c>
      <c r="D1399" s="27" t="str">
        <f t="shared" si="349"/>
        <v>N/A</v>
      </c>
      <c r="E1399" s="31">
        <v>393523736</v>
      </c>
      <c r="F1399" s="27" t="str">
        <f t="shared" si="350"/>
        <v>N/A</v>
      </c>
      <c r="G1399" s="31">
        <v>518512600</v>
      </c>
      <c r="H1399" s="27" t="str">
        <f t="shared" si="351"/>
        <v>N/A</v>
      </c>
      <c r="I1399" s="28">
        <v>1.7330000000000001</v>
      </c>
      <c r="J1399" s="28">
        <v>31.76</v>
      </c>
      <c r="K1399" s="29" t="s">
        <v>1193</v>
      </c>
      <c r="L1399" s="30" t="str">
        <f t="shared" si="352"/>
        <v>No</v>
      </c>
    </row>
    <row r="1400" spans="1:12">
      <c r="A1400" s="46" t="s">
        <v>584</v>
      </c>
      <c r="B1400" s="25" t="s">
        <v>49</v>
      </c>
      <c r="C1400" s="26">
        <v>18217</v>
      </c>
      <c r="D1400" s="27" t="str">
        <f t="shared" si="349"/>
        <v>N/A</v>
      </c>
      <c r="E1400" s="26">
        <v>23297</v>
      </c>
      <c r="F1400" s="27" t="str">
        <f t="shared" si="350"/>
        <v>N/A</v>
      </c>
      <c r="G1400" s="26">
        <v>27011</v>
      </c>
      <c r="H1400" s="27" t="str">
        <f t="shared" si="351"/>
        <v>N/A</v>
      </c>
      <c r="I1400" s="28">
        <v>27.89</v>
      </c>
      <c r="J1400" s="28">
        <v>15.94</v>
      </c>
      <c r="K1400" s="29" t="s">
        <v>1193</v>
      </c>
      <c r="L1400" s="30" t="str">
        <f t="shared" si="352"/>
        <v>Yes</v>
      </c>
    </row>
    <row r="1401" spans="1:12">
      <c r="A1401" s="46" t="s">
        <v>585</v>
      </c>
      <c r="B1401" s="25" t="s">
        <v>49</v>
      </c>
      <c r="C1401" s="31">
        <v>21234.001262999998</v>
      </c>
      <c r="D1401" s="27" t="str">
        <f t="shared" si="349"/>
        <v>N/A</v>
      </c>
      <c r="E1401" s="31">
        <v>16891.605614</v>
      </c>
      <c r="F1401" s="27" t="str">
        <f t="shared" si="350"/>
        <v>N/A</v>
      </c>
      <c r="G1401" s="31">
        <v>19196.349634999999</v>
      </c>
      <c r="H1401" s="27" t="str">
        <f t="shared" si="351"/>
        <v>N/A</v>
      </c>
      <c r="I1401" s="28">
        <v>-20.5</v>
      </c>
      <c r="J1401" s="28">
        <v>13.64</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589127965</v>
      </c>
      <c r="D1403" s="27" t="str">
        <f t="shared" ref="D1403:D1426" si="353">IF($B1403="N/A","N/A",IF(C1403&gt;10,"No",IF(C1403&lt;-10,"No","Yes")))</f>
        <v>N/A</v>
      </c>
      <c r="E1403" s="53">
        <v>660954600</v>
      </c>
      <c r="F1403" s="27" t="str">
        <f t="shared" ref="F1403:F1426" si="354">IF($B1403="N/A","N/A",IF(E1403&gt;10,"No",IF(E1403&lt;-10,"No","Yes")))</f>
        <v>N/A</v>
      </c>
      <c r="G1403" s="53">
        <v>808194389</v>
      </c>
      <c r="H1403" s="27" t="str">
        <f t="shared" ref="H1403:H1426" si="355">IF($B1403="N/A","N/A",IF(G1403&gt;10,"No",IF(G1403&lt;-10,"No","Yes")))</f>
        <v>N/A</v>
      </c>
      <c r="I1403" s="28">
        <v>12.19</v>
      </c>
      <c r="J1403" s="28">
        <v>22.28</v>
      </c>
      <c r="K1403" s="29" t="s">
        <v>1193</v>
      </c>
      <c r="L1403" s="30" t="str">
        <f t="shared" ref="L1403:L1426" si="356">IF(J1403="Div by 0", "N/A", IF(K1403="N/A","N/A", IF(J1403&gt;VALUE(MID(K1403,1,2)), "No", IF(J1403&lt;-1*VALUE(MID(K1403,1,2)), "No", "Yes"))))</f>
        <v>Yes</v>
      </c>
    </row>
    <row r="1404" spans="1:12">
      <c r="A1404" s="49" t="s">
        <v>455</v>
      </c>
      <c r="B1404" s="25" t="s">
        <v>49</v>
      </c>
      <c r="C1404" s="37">
        <v>35688</v>
      </c>
      <c r="D1404" s="37" t="str">
        <f t="shared" si="353"/>
        <v>N/A</v>
      </c>
      <c r="E1404" s="37">
        <v>42499</v>
      </c>
      <c r="F1404" s="37" t="str">
        <f t="shared" si="354"/>
        <v>N/A</v>
      </c>
      <c r="G1404" s="37">
        <v>47926</v>
      </c>
      <c r="H1404" s="27" t="str">
        <f t="shared" si="355"/>
        <v>N/A</v>
      </c>
      <c r="I1404" s="28">
        <v>19.079999999999998</v>
      </c>
      <c r="J1404" s="28">
        <v>12.77</v>
      </c>
      <c r="K1404" s="29" t="s">
        <v>1193</v>
      </c>
      <c r="L1404" s="30" t="str">
        <f t="shared" si="356"/>
        <v>Yes</v>
      </c>
    </row>
    <row r="1405" spans="1:12" ht="12.75" customHeight="1">
      <c r="A1405" s="49" t="s">
        <v>753</v>
      </c>
      <c r="B1405" s="25" t="s">
        <v>49</v>
      </c>
      <c r="C1405" s="53">
        <v>16507.732711000001</v>
      </c>
      <c r="D1405" s="27" t="str">
        <f t="shared" si="353"/>
        <v>N/A</v>
      </c>
      <c r="E1405" s="53">
        <v>15552.238875999999</v>
      </c>
      <c r="F1405" s="27" t="str">
        <f t="shared" si="354"/>
        <v>N/A</v>
      </c>
      <c r="G1405" s="53">
        <v>16863.380816000001</v>
      </c>
      <c r="H1405" s="27" t="str">
        <f t="shared" si="355"/>
        <v>N/A</v>
      </c>
      <c r="I1405" s="28">
        <v>-5.79</v>
      </c>
      <c r="J1405" s="28">
        <v>8.4309999999999992</v>
      </c>
      <c r="K1405" s="29" t="s">
        <v>1193</v>
      </c>
      <c r="L1405" s="30" t="str">
        <f t="shared" si="356"/>
        <v>Yes</v>
      </c>
    </row>
    <row r="1406" spans="1:12">
      <c r="A1406" s="48" t="s">
        <v>524</v>
      </c>
      <c r="B1406" s="25" t="s">
        <v>49</v>
      </c>
      <c r="C1406" s="53">
        <v>21254.169161000002</v>
      </c>
      <c r="D1406" s="27" t="str">
        <f t="shared" si="353"/>
        <v>N/A</v>
      </c>
      <c r="E1406" s="53">
        <v>21129.964114999999</v>
      </c>
      <c r="F1406" s="27" t="str">
        <f t="shared" si="354"/>
        <v>N/A</v>
      </c>
      <c r="G1406" s="53">
        <v>21305.997597000001</v>
      </c>
      <c r="H1406" s="27" t="str">
        <f t="shared" si="355"/>
        <v>N/A</v>
      </c>
      <c r="I1406" s="28">
        <v>-0.58399999999999996</v>
      </c>
      <c r="J1406" s="28">
        <v>0.83309999999999995</v>
      </c>
      <c r="K1406" s="29" t="s">
        <v>1193</v>
      </c>
      <c r="L1406" s="30" t="str">
        <f t="shared" si="356"/>
        <v>Yes</v>
      </c>
    </row>
    <row r="1407" spans="1:12">
      <c r="A1407" s="48" t="s">
        <v>527</v>
      </c>
      <c r="B1407" s="25" t="s">
        <v>49</v>
      </c>
      <c r="C1407" s="53">
        <v>21865.60829</v>
      </c>
      <c r="D1407" s="27" t="str">
        <f t="shared" si="353"/>
        <v>N/A</v>
      </c>
      <c r="E1407" s="53">
        <v>19362.636445</v>
      </c>
      <c r="F1407" s="27" t="str">
        <f t="shared" si="354"/>
        <v>N/A</v>
      </c>
      <c r="G1407" s="53">
        <v>21607.710348000001</v>
      </c>
      <c r="H1407" s="27" t="str">
        <f t="shared" si="355"/>
        <v>N/A</v>
      </c>
      <c r="I1407" s="28">
        <v>-11.4</v>
      </c>
      <c r="J1407" s="28">
        <v>11.59</v>
      </c>
      <c r="K1407" s="29" t="s">
        <v>1193</v>
      </c>
      <c r="L1407" s="30" t="str">
        <f t="shared" si="356"/>
        <v>Yes</v>
      </c>
    </row>
    <row r="1408" spans="1:12">
      <c r="A1408" s="48" t="s">
        <v>530</v>
      </c>
      <c r="B1408" s="25" t="s">
        <v>49</v>
      </c>
      <c r="C1408" s="53">
        <v>2521.3162194000001</v>
      </c>
      <c r="D1408" s="27" t="str">
        <f t="shared" si="353"/>
        <v>N/A</v>
      </c>
      <c r="E1408" s="53">
        <v>2335.4356722000002</v>
      </c>
      <c r="F1408" s="27" t="str">
        <f t="shared" si="354"/>
        <v>N/A</v>
      </c>
      <c r="G1408" s="53">
        <v>3016.5489633000002</v>
      </c>
      <c r="H1408" s="27" t="str">
        <f t="shared" si="355"/>
        <v>N/A</v>
      </c>
      <c r="I1408" s="28">
        <v>-7.37</v>
      </c>
      <c r="J1408" s="28">
        <v>29.16</v>
      </c>
      <c r="K1408" s="29" t="s">
        <v>1193</v>
      </c>
      <c r="L1408" s="30" t="str">
        <f t="shared" si="356"/>
        <v>Yes</v>
      </c>
    </row>
    <row r="1409" spans="1:12">
      <c r="A1409" s="48" t="s">
        <v>532</v>
      </c>
      <c r="B1409" s="25" t="s">
        <v>49</v>
      </c>
      <c r="C1409" s="53">
        <v>1098.6021611000001</v>
      </c>
      <c r="D1409" s="27" t="str">
        <f t="shared" si="353"/>
        <v>N/A</v>
      </c>
      <c r="E1409" s="53">
        <v>1502.8204633</v>
      </c>
      <c r="F1409" s="27" t="str">
        <f t="shared" si="354"/>
        <v>N/A</v>
      </c>
      <c r="G1409" s="53">
        <v>1564.9296013999999</v>
      </c>
      <c r="H1409" s="27" t="str">
        <f t="shared" si="355"/>
        <v>N/A</v>
      </c>
      <c r="I1409" s="28">
        <v>36.79</v>
      </c>
      <c r="J1409" s="28">
        <v>4.133</v>
      </c>
      <c r="K1409" s="29" t="s">
        <v>1193</v>
      </c>
      <c r="L1409" s="30" t="str">
        <f t="shared" si="356"/>
        <v>Yes</v>
      </c>
    </row>
    <row r="1410" spans="1:12" ht="12.75" customHeight="1">
      <c r="A1410" s="46" t="s">
        <v>456</v>
      </c>
      <c r="B1410" s="25" t="s">
        <v>49</v>
      </c>
      <c r="C1410" s="27">
        <v>3.3465050552000002</v>
      </c>
      <c r="D1410" s="27" t="str">
        <f t="shared" si="353"/>
        <v>N/A</v>
      </c>
      <c r="E1410" s="27">
        <v>3.9095789698000001</v>
      </c>
      <c r="F1410" s="27" t="str">
        <f t="shared" si="354"/>
        <v>N/A</v>
      </c>
      <c r="G1410" s="27">
        <v>4.2321417060000002</v>
      </c>
      <c r="H1410" s="27" t="str">
        <f t="shared" si="355"/>
        <v>N/A</v>
      </c>
      <c r="I1410" s="28">
        <v>16.829999999999998</v>
      </c>
      <c r="J1410" s="28">
        <v>8.2509999999999994</v>
      </c>
      <c r="K1410" s="29" t="s">
        <v>1193</v>
      </c>
      <c r="L1410" s="30" t="str">
        <f t="shared" si="356"/>
        <v>Yes</v>
      </c>
    </row>
    <row r="1411" spans="1:12">
      <c r="A1411" s="48" t="s">
        <v>524</v>
      </c>
      <c r="B1411" s="25" t="s">
        <v>49</v>
      </c>
      <c r="C1411" s="27">
        <v>10.688825250000001</v>
      </c>
      <c r="D1411" s="27" t="str">
        <f t="shared" si="353"/>
        <v>N/A</v>
      </c>
      <c r="E1411" s="27">
        <v>13.509395632</v>
      </c>
      <c r="F1411" s="27" t="str">
        <f t="shared" si="354"/>
        <v>N/A</v>
      </c>
      <c r="G1411" s="27">
        <v>14.880582162</v>
      </c>
      <c r="H1411" s="27" t="str">
        <f t="shared" si="355"/>
        <v>N/A</v>
      </c>
      <c r="I1411" s="28">
        <v>26.39</v>
      </c>
      <c r="J1411" s="28">
        <v>10.15</v>
      </c>
      <c r="K1411" s="29" t="s">
        <v>1193</v>
      </c>
      <c r="L1411" s="30" t="str">
        <f t="shared" si="356"/>
        <v>Yes</v>
      </c>
    </row>
    <row r="1412" spans="1:12">
      <c r="A1412" s="48" t="s">
        <v>527</v>
      </c>
      <c r="B1412" s="25" t="s">
        <v>49</v>
      </c>
      <c r="C1412" s="27">
        <v>10.871707809</v>
      </c>
      <c r="D1412" s="27" t="str">
        <f t="shared" si="353"/>
        <v>N/A</v>
      </c>
      <c r="E1412" s="27">
        <v>13.106638076999999</v>
      </c>
      <c r="F1412" s="27" t="str">
        <f t="shared" si="354"/>
        <v>N/A</v>
      </c>
      <c r="G1412" s="27">
        <v>13.961576944000001</v>
      </c>
      <c r="H1412" s="27" t="str">
        <f t="shared" si="355"/>
        <v>N/A</v>
      </c>
      <c r="I1412" s="28">
        <v>20.56</v>
      </c>
      <c r="J1412" s="28">
        <v>6.5229999999999997</v>
      </c>
      <c r="K1412" s="29" t="s">
        <v>1193</v>
      </c>
      <c r="L1412" s="30" t="str">
        <f t="shared" si="356"/>
        <v>Yes</v>
      </c>
    </row>
    <row r="1413" spans="1:12">
      <c r="A1413" s="48" t="s">
        <v>530</v>
      </c>
      <c r="B1413" s="25" t="s">
        <v>49</v>
      </c>
      <c r="C1413" s="27">
        <v>1.2535452512</v>
      </c>
      <c r="D1413" s="27" t="str">
        <f t="shared" si="353"/>
        <v>N/A</v>
      </c>
      <c r="E1413" s="27">
        <v>1.3330286954999999</v>
      </c>
      <c r="F1413" s="27" t="str">
        <f t="shared" si="354"/>
        <v>N/A</v>
      </c>
      <c r="G1413" s="27">
        <v>1.4865366887</v>
      </c>
      <c r="H1413" s="27" t="str">
        <f t="shared" si="355"/>
        <v>N/A</v>
      </c>
      <c r="I1413" s="28">
        <v>6.3410000000000002</v>
      </c>
      <c r="J1413" s="28">
        <v>11.52</v>
      </c>
      <c r="K1413" s="29" t="s">
        <v>1193</v>
      </c>
      <c r="L1413" s="30" t="str">
        <f t="shared" si="356"/>
        <v>Yes</v>
      </c>
    </row>
    <row r="1414" spans="1:12">
      <c r="A1414" s="48" t="s">
        <v>532</v>
      </c>
      <c r="B1414" s="25" t="s">
        <v>49</v>
      </c>
      <c r="C1414" s="27">
        <v>0.71898748479999997</v>
      </c>
      <c r="D1414" s="27" t="str">
        <f t="shared" si="353"/>
        <v>N/A</v>
      </c>
      <c r="E1414" s="27">
        <v>0.72128773530000001</v>
      </c>
      <c r="F1414" s="27" t="str">
        <f t="shared" si="354"/>
        <v>N/A</v>
      </c>
      <c r="G1414" s="27">
        <v>0.7734697894</v>
      </c>
      <c r="H1414" s="27" t="str">
        <f t="shared" si="355"/>
        <v>N/A</v>
      </c>
      <c r="I1414" s="28">
        <v>0.31990000000000002</v>
      </c>
      <c r="J1414" s="28">
        <v>7.2350000000000003</v>
      </c>
      <c r="K1414" s="29" t="s">
        <v>1193</v>
      </c>
      <c r="L1414" s="30" t="str">
        <f t="shared" si="356"/>
        <v>Yes</v>
      </c>
    </row>
    <row r="1415" spans="1:12" ht="25.5" customHeight="1">
      <c r="A1415" s="49" t="s">
        <v>745</v>
      </c>
      <c r="B1415" s="25" t="s">
        <v>49</v>
      </c>
      <c r="C1415" s="53">
        <v>386819801</v>
      </c>
      <c r="D1415" s="27" t="str">
        <f t="shared" si="353"/>
        <v>N/A</v>
      </c>
      <c r="E1415" s="53">
        <v>393523736</v>
      </c>
      <c r="F1415" s="27" t="str">
        <f t="shared" si="354"/>
        <v>N/A</v>
      </c>
      <c r="G1415" s="53">
        <v>518512600</v>
      </c>
      <c r="H1415" s="27" t="str">
        <f t="shared" si="355"/>
        <v>N/A</v>
      </c>
      <c r="I1415" s="28">
        <v>1.7330000000000001</v>
      </c>
      <c r="J1415" s="28">
        <v>31.76</v>
      </c>
      <c r="K1415" s="29" t="s">
        <v>1193</v>
      </c>
      <c r="L1415" s="30" t="str">
        <f t="shared" si="356"/>
        <v>No</v>
      </c>
    </row>
    <row r="1416" spans="1:12" ht="12.75" customHeight="1">
      <c r="A1416" s="49" t="s">
        <v>457</v>
      </c>
      <c r="B1416" s="25" t="s">
        <v>49</v>
      </c>
      <c r="C1416" s="37">
        <v>18217</v>
      </c>
      <c r="D1416" s="37" t="str">
        <f t="shared" si="353"/>
        <v>N/A</v>
      </c>
      <c r="E1416" s="37">
        <v>23297</v>
      </c>
      <c r="F1416" s="37" t="str">
        <f t="shared" si="354"/>
        <v>N/A</v>
      </c>
      <c r="G1416" s="37">
        <v>27011</v>
      </c>
      <c r="H1416" s="27" t="str">
        <f t="shared" si="355"/>
        <v>N/A</v>
      </c>
      <c r="I1416" s="28">
        <v>27.89</v>
      </c>
      <c r="J1416" s="28">
        <v>15.94</v>
      </c>
      <c r="K1416" s="29" t="s">
        <v>1193</v>
      </c>
      <c r="L1416" s="30" t="str">
        <f t="shared" si="356"/>
        <v>Yes</v>
      </c>
    </row>
    <row r="1417" spans="1:12" ht="25.5">
      <c r="A1417" s="49" t="s">
        <v>754</v>
      </c>
      <c r="B1417" s="25" t="s">
        <v>49</v>
      </c>
      <c r="C1417" s="53">
        <v>21234.001262999998</v>
      </c>
      <c r="D1417" s="27" t="str">
        <f t="shared" si="353"/>
        <v>N/A</v>
      </c>
      <c r="E1417" s="53">
        <v>16891.605614</v>
      </c>
      <c r="F1417" s="27" t="str">
        <f t="shared" si="354"/>
        <v>N/A</v>
      </c>
      <c r="G1417" s="53">
        <v>19196.349634999999</v>
      </c>
      <c r="H1417" s="27" t="str">
        <f t="shared" si="355"/>
        <v>N/A</v>
      </c>
      <c r="I1417" s="28">
        <v>-20.5</v>
      </c>
      <c r="J1417" s="28">
        <v>13.64</v>
      </c>
      <c r="K1417" s="29" t="s">
        <v>1193</v>
      </c>
      <c r="L1417" s="30" t="str">
        <f t="shared" si="356"/>
        <v>Yes</v>
      </c>
    </row>
    <row r="1418" spans="1:12">
      <c r="A1418" s="48" t="s">
        <v>586</v>
      </c>
      <c r="B1418" s="25" t="s">
        <v>49</v>
      </c>
      <c r="C1418" s="53">
        <v>15523.281695</v>
      </c>
      <c r="D1418" s="27" t="str">
        <f t="shared" si="353"/>
        <v>N/A</v>
      </c>
      <c r="E1418" s="53">
        <v>12246.298585</v>
      </c>
      <c r="F1418" s="27" t="str">
        <f t="shared" si="354"/>
        <v>N/A</v>
      </c>
      <c r="G1418" s="53">
        <v>15345.584579</v>
      </c>
      <c r="H1418" s="27" t="str">
        <f t="shared" si="355"/>
        <v>N/A</v>
      </c>
      <c r="I1418" s="28">
        <v>-21.1</v>
      </c>
      <c r="J1418" s="28">
        <v>25.31</v>
      </c>
      <c r="K1418" s="29" t="s">
        <v>1193</v>
      </c>
      <c r="L1418" s="30" t="str">
        <f t="shared" si="356"/>
        <v>Yes</v>
      </c>
    </row>
    <row r="1419" spans="1:12">
      <c r="A1419" s="48" t="s">
        <v>587</v>
      </c>
      <c r="B1419" s="25" t="s">
        <v>49</v>
      </c>
      <c r="C1419" s="53">
        <v>30971.408297000002</v>
      </c>
      <c r="D1419" s="27" t="str">
        <f t="shared" si="353"/>
        <v>N/A</v>
      </c>
      <c r="E1419" s="53">
        <v>23962.576411999999</v>
      </c>
      <c r="F1419" s="27" t="str">
        <f t="shared" si="354"/>
        <v>N/A</v>
      </c>
      <c r="G1419" s="53">
        <v>27917.578171000001</v>
      </c>
      <c r="H1419" s="27" t="str">
        <f t="shared" si="355"/>
        <v>N/A</v>
      </c>
      <c r="I1419" s="28">
        <v>-22.6</v>
      </c>
      <c r="J1419" s="28">
        <v>16.5</v>
      </c>
      <c r="K1419" s="29" t="s">
        <v>1193</v>
      </c>
      <c r="L1419" s="30" t="str">
        <f t="shared" si="356"/>
        <v>Yes</v>
      </c>
    </row>
    <row r="1420" spans="1:12">
      <c r="A1420" s="48" t="s">
        <v>588</v>
      </c>
      <c r="B1420" s="25" t="s">
        <v>49</v>
      </c>
      <c r="C1420" s="53">
        <v>3420.6215406000001</v>
      </c>
      <c r="D1420" s="27" t="str">
        <f t="shared" si="353"/>
        <v>N/A</v>
      </c>
      <c r="E1420" s="53">
        <v>2903.7880329</v>
      </c>
      <c r="F1420" s="27" t="str">
        <f t="shared" si="354"/>
        <v>N/A</v>
      </c>
      <c r="G1420" s="53">
        <v>3612.8859711999999</v>
      </c>
      <c r="H1420" s="27" t="str">
        <f t="shared" si="355"/>
        <v>N/A</v>
      </c>
      <c r="I1420" s="28">
        <v>-15.1</v>
      </c>
      <c r="J1420" s="28">
        <v>24.42</v>
      </c>
      <c r="K1420" s="29" t="s">
        <v>1193</v>
      </c>
      <c r="L1420" s="30" t="str">
        <f t="shared" si="356"/>
        <v>Yes</v>
      </c>
    </row>
    <row r="1421" spans="1:12">
      <c r="A1421" s="48" t="s">
        <v>589</v>
      </c>
      <c r="B1421" s="25" t="s">
        <v>49</v>
      </c>
      <c r="C1421" s="53">
        <v>1156.5789474000001</v>
      </c>
      <c r="D1421" s="27" t="str">
        <f t="shared" si="353"/>
        <v>N/A</v>
      </c>
      <c r="E1421" s="53">
        <v>1383.6042944999999</v>
      </c>
      <c r="F1421" s="27" t="str">
        <f t="shared" si="354"/>
        <v>N/A</v>
      </c>
      <c r="G1421" s="53">
        <v>1800.1893617000001</v>
      </c>
      <c r="H1421" s="27" t="str">
        <f t="shared" si="355"/>
        <v>N/A</v>
      </c>
      <c r="I1421" s="28">
        <v>19.63</v>
      </c>
      <c r="J1421" s="28">
        <v>30.11</v>
      </c>
      <c r="K1421" s="29" t="s">
        <v>1193</v>
      </c>
      <c r="L1421" s="30" t="str">
        <f t="shared" si="356"/>
        <v>No</v>
      </c>
    </row>
    <row r="1422" spans="1:12" ht="25.5">
      <c r="A1422" s="46" t="s">
        <v>458</v>
      </c>
      <c r="B1422" s="25" t="s">
        <v>49</v>
      </c>
      <c r="C1422" s="27">
        <v>1.7082291692</v>
      </c>
      <c r="D1422" s="27" t="str">
        <f t="shared" si="353"/>
        <v>N/A</v>
      </c>
      <c r="E1422" s="27">
        <v>2.1431436330000002</v>
      </c>
      <c r="F1422" s="27" t="str">
        <f t="shared" si="354"/>
        <v>N/A</v>
      </c>
      <c r="G1422" s="27">
        <v>2.3852268000999999</v>
      </c>
      <c r="H1422" s="27" t="str">
        <f t="shared" si="355"/>
        <v>N/A</v>
      </c>
      <c r="I1422" s="28">
        <v>25.46</v>
      </c>
      <c r="J1422" s="28">
        <v>11.3</v>
      </c>
      <c r="K1422" s="29" t="s">
        <v>1193</v>
      </c>
      <c r="L1422" s="30" t="str">
        <f t="shared" si="356"/>
        <v>Yes</v>
      </c>
    </row>
    <row r="1423" spans="1:12">
      <c r="A1423" s="48" t="s">
        <v>524</v>
      </c>
      <c r="B1423" s="25" t="s">
        <v>49</v>
      </c>
      <c r="C1423" s="27">
        <v>4.8181208872000001</v>
      </c>
      <c r="D1423" s="27" t="str">
        <f t="shared" si="353"/>
        <v>N/A</v>
      </c>
      <c r="E1423" s="27">
        <v>6.5253859058000003</v>
      </c>
      <c r="F1423" s="27" t="str">
        <f t="shared" si="354"/>
        <v>N/A</v>
      </c>
      <c r="G1423" s="27">
        <v>6.5539868143</v>
      </c>
      <c r="H1423" s="27" t="str">
        <f t="shared" si="355"/>
        <v>N/A</v>
      </c>
      <c r="I1423" s="28">
        <v>35.43</v>
      </c>
      <c r="J1423" s="28">
        <v>0.43830000000000002</v>
      </c>
      <c r="K1423" s="29" t="s">
        <v>1193</v>
      </c>
      <c r="L1423" s="30" t="str">
        <f t="shared" si="356"/>
        <v>Yes</v>
      </c>
    </row>
    <row r="1424" spans="1:12">
      <c r="A1424" s="48" t="s">
        <v>527</v>
      </c>
      <c r="B1424" s="25" t="s">
        <v>49</v>
      </c>
      <c r="C1424" s="27">
        <v>5.9329227648999998</v>
      </c>
      <c r="D1424" s="27" t="str">
        <f t="shared" si="353"/>
        <v>N/A</v>
      </c>
      <c r="E1424" s="27">
        <v>7.6433871818999997</v>
      </c>
      <c r="F1424" s="27" t="str">
        <f t="shared" si="354"/>
        <v>N/A</v>
      </c>
      <c r="G1424" s="27">
        <v>8.109710583</v>
      </c>
      <c r="H1424" s="27" t="str">
        <f t="shared" si="355"/>
        <v>N/A</v>
      </c>
      <c r="I1424" s="28">
        <v>28.83</v>
      </c>
      <c r="J1424" s="28">
        <v>6.101</v>
      </c>
      <c r="K1424" s="29" t="s">
        <v>1193</v>
      </c>
      <c r="L1424" s="30" t="str">
        <f t="shared" si="356"/>
        <v>Yes</v>
      </c>
    </row>
    <row r="1425" spans="1:13">
      <c r="A1425" s="48" t="s">
        <v>530</v>
      </c>
      <c r="B1425" s="25" t="s">
        <v>49</v>
      </c>
      <c r="C1425" s="27">
        <v>0.63423246320000004</v>
      </c>
      <c r="D1425" s="27" t="str">
        <f t="shared" si="353"/>
        <v>N/A</v>
      </c>
      <c r="E1425" s="27">
        <v>0.73027410270000004</v>
      </c>
      <c r="F1425" s="27" t="str">
        <f t="shared" si="354"/>
        <v>N/A</v>
      </c>
      <c r="G1425" s="27">
        <v>0.96410242300000004</v>
      </c>
      <c r="H1425" s="27" t="str">
        <f t="shared" si="355"/>
        <v>N/A</v>
      </c>
      <c r="I1425" s="28">
        <v>15.14</v>
      </c>
      <c r="J1425" s="28">
        <v>32.020000000000003</v>
      </c>
      <c r="K1425" s="29" t="s">
        <v>1193</v>
      </c>
      <c r="L1425" s="30" t="str">
        <f t="shared" si="356"/>
        <v>No</v>
      </c>
    </row>
    <row r="1426" spans="1:13">
      <c r="A1426" s="48" t="s">
        <v>532</v>
      </c>
      <c r="B1426" s="25" t="s">
        <v>49</v>
      </c>
      <c r="C1426" s="27">
        <v>0.2147074611</v>
      </c>
      <c r="D1426" s="27" t="str">
        <f t="shared" si="353"/>
        <v>N/A</v>
      </c>
      <c r="E1426" s="27">
        <v>0.22696892060000001</v>
      </c>
      <c r="F1426" s="27" t="str">
        <f t="shared" si="354"/>
        <v>N/A</v>
      </c>
      <c r="G1426" s="27">
        <v>0.3083382536</v>
      </c>
      <c r="H1426" s="27" t="str">
        <f t="shared" si="355"/>
        <v>N/A</v>
      </c>
      <c r="I1426" s="28">
        <v>5.7110000000000003</v>
      </c>
      <c r="J1426" s="28">
        <v>35.85</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2012-03-14T18:10:51Z</dcterms:modified>
</cp:coreProperties>
</file>