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<sst xmlns="http://schemas.openxmlformats.org/spreadsheetml/2006/main" count="6977" uniqueCount="1752">
  <si>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</si>
  <si>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</si>
  <si>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</si>
  <si>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</si>
  <si>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</si>
  <si>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</si>
  <si>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</si>
  <si>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</si>
  <si>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</si>
  <si>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</si>
  <si>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</si>
  <si>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</si>
  <si>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</si>
  <si>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</si>
  <si>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</si>
  <si>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</si>
  <si>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</si>
  <si>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</si>
  <si>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</si>
  <si>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</si>
  <si>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</si>
  <si>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</si>
  <si>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</si>
  <si>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</si>
  <si>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</si>
  <si>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</si>
  <si>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</si>
  <si>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</si>
  <si>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</si>
  <si>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</si>
  <si>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</si>
  <si>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</si>
  <si>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</si>
  <si>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</si>
  <si>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</si>
  <si>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</si>
  <si>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</si>
  <si>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</si>
  <si>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</si>
  <si>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</si>
  <si>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</si>
  <si>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</si>
  <si>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</si>
  <si>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</si>
  <si>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</si>
  <si>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</si>
  <si>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</si>
  <si>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</si>
  <si>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</si>
  <si>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</si>
  <si>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</si>
  <si>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</si>
  <si>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</si>
  <si>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</si>
  <si>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</si>
  <si>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</si>
  <si>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</si>
  <si>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</si>
  <si>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</si>
  <si>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</si>
  <si>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</si>
  <si>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</si>
  <si>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</si>
  <si>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</si>
  <si>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</si>
  <si>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</si>
  <si>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</si>
  <si>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</si>
  <si>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</si>
  <si>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</si>
  <si>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</si>
  <si>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</si>
  <si>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</si>
  <si>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</si>
  <si>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</si>
  <si>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</si>
  <si>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</si>
  <si>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</si>
  <si>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</si>
  <si>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</si>
  <si>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</si>
  <si>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</si>
  <si>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</si>
  <si>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</si>
  <si>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</si>
  <si>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</si>
  <si>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</si>
  <si>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</si>
  <si>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</si>
  <si>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</si>
  <si>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</si>
  <si>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</si>
  <si>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</si>
  <si>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</si>
  <si>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</si>
  <si>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</si>
  <si>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</si>
  <si>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</si>
  <si>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</si>
  <si>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</si>
  <si>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</si>
  <si>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</si>
  <si>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</si>
  <si>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</si>
  <si>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</si>
  <si>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</si>
  <si>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</si>
  <si>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</si>
  <si>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</si>
  <si>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</si>
  <si>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</si>
  <si>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</si>
  <si>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</si>
  <si>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</si>
  <si>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</si>
  <si>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</si>
  <si>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</si>
  <si>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</si>
  <si>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</si>
  <si>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</si>
  <si>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</si>
  <si>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</si>
  <si>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</si>
  <si>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</si>
  <si>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</si>
  <si>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</si>
  <si>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</si>
  <si>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</si>
  <si>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</si>
  <si>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</si>
  <si>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</si>
  <si>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</si>
  <si>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</si>
  <si>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</si>
  <si>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</si>
  <si>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</si>
  <si>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</si>
  <si>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</si>
  <si>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</si>
  <si>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</si>
  <si>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</si>
  <si>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</si>
  <si>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</si>
  <si>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</si>
  <si>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</si>
  <si>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</si>
  <si>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</si>
  <si>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</si>
  <si>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</si>
  <si>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</si>
  <si>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</si>
  <si>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</si>
  <si>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</si>
  <si>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</si>
  <si>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</si>
  <si>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</si>
  <si>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</si>
  <si>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</si>
  <si>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</si>
  <si>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</si>
  <si>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</si>
  <si>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</si>
  <si>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</si>
  <si>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</si>
  <si>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</si>
  <si>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</si>
  <si>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</si>
  <si>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</si>
  <si>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</si>
  <si>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</si>
  <si>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</si>
  <si>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</si>
  <si>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</si>
  <si>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</si>
  <si>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</si>
  <si>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</si>
  <si>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</si>
  <si>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</si>
  <si>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</si>
  <si>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</si>
  <si>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</si>
  <si>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</si>
  <si>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</si>
  <si>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</si>
  <si>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</si>
  <si>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</si>
  <si>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</si>
  <si>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</si>
  <si>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</si>
  <si>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</si>
  <si>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</si>
  <si>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</si>
  <si>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</si>
  <si>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</si>
  <si>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</si>
  <si>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</si>
  <si>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</si>
  <si>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</si>
  <si>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</si>
  <si>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</si>
  <si>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</si>
  <si>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</si>
  <si>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</si>
  <si>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</si>
  <si>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</si>
  <si>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</si>
  <si>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</si>
  <si>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</si>
  <si>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</si>
  <si>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</si>
  <si>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</si>
  <si>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</si>
  <si>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</si>
  <si>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</si>
  <si>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</si>
  <si>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</si>
  <si>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</si>
  <si>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</si>
  <si>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</si>
  <si>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</si>
  <si>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</si>
  <si>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</si>
  <si>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</si>
  <si>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</si>
  <si>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</si>
  <si>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</si>
  <si>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</si>
  <si>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</si>
  <si>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</si>
  <si>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</si>
  <si>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</si>
  <si>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</si>
  <si>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</si>
  <si>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</si>
  <si>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</si>
  <si>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</si>
  <si>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</si>
  <si>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</si>
  <si>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</si>
  <si>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</si>
  <si>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</si>
  <si>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</si>
  <si>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</si>
  <si>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</si>
  <si>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</si>
  <si>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</si>
  <si>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</si>
  <si>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</si>
  <si>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</si>
  <si>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</si>
  <si>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</si>
  <si>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</si>
  <si>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</si>
  <si>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</si>
  <si>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</si>
  <si>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</si>
  <si>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</si>
  <si>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</si>
  <si>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</si>
  <si>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</si>
  <si>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</si>
  <si>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</si>
  <si>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</si>
  <si>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</si>
  <si>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</si>
  <si>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</si>
  <si>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</si>
  <si>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</si>
  <si>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</si>
  <si>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</si>
  <si>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</si>
  <si>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</si>
  <si>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</si>
  <si>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</si>
  <si>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</si>
  <si>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</si>
  <si>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</si>
  <si>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</si>
  <si>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</si>
  <si>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</si>
  <si>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</si>
  <si>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</si>
  <si>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</si>
  <si>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</si>
  <si>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</si>
  <si>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</si>
  <si>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</si>
  <si>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</si>
  <si>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</si>
  <si>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</si>
  <si>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</si>
  <si>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</si>
  <si>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</si>
  <si>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</si>
  <si>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</si>
  <si>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</si>
  <si>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</si>
  <si>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</si>
  <si>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</si>
  <si>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</si>
  <si>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</si>
  <si>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</si>
  <si>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</si>
  <si>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</si>
  <si>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</si>
  <si>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</si>
  <si>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</si>
  <si>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</si>
  <si>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</si>
  <si>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</si>
  <si>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</si>
  <si>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</si>
  <si>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</si>
  <si>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</si>
  <si>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</si>
  <si>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</si>
  <si>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</si>
  <si>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</si>
  <si>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</si>
  <si>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</si>
  <si>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</si>
  <si>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</si>
  <si>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</si>
  <si>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</si>
  <si>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</si>
  <si>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</si>
  <si>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</si>
  <si>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</si>
  <si>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</si>
  <si>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</si>
  <si>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</si>
  <si>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</si>
  <si>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</si>
  <si>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</si>
  <si>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</si>
  <si>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</si>
  <si>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</si>
  <si>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</si>
  <si>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</si>
  <si>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</si>
  <si>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</si>
  <si>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</si>
  <si>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</si>
  <si>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</si>
  <si>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</si>
  <si>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</si>
  <si>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</si>
  <si>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</si>
  <si>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</si>
  <si>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</si>
  <si>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</si>
  <si>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</si>
  <si>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</si>
  <si>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</si>
  <si>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</si>
  <si>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</si>
  <si>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</si>
  <si>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</si>
  <si>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</si>
  <si>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</si>
  <si>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</si>
  <si>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</si>
  <si>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</si>
  <si>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</si>
  <si>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</si>
  <si>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</si>
  <si>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</si>
  <si>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</si>
  <si>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</si>
  <si>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</si>
  <si>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</si>
  <si>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</si>
  <si>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</si>
  <si>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</si>
  <si>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</si>
  <si>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</si>
  <si>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</si>
  <si>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</si>
  <si>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</si>
  <si>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</si>
  <si>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</si>
  <si>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</si>
  <si>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</si>
  <si>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</si>
  <si>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</si>
  <si>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</si>
  <si>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</si>
  <si>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</si>
  <si>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</si>
  <si>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</si>
  <si>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</si>
  <si>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</si>
  <si>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</si>
  <si>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</si>
  <si>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</si>
  <si>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</si>
  <si>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</si>
  <si>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</si>
  <si>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</si>
  <si>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</si>
  <si>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</si>
  <si>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</si>
  <si>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</si>
  <si>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</si>
  <si>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</si>
  <si>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</si>
  <si>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</si>
  <si>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</si>
  <si>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</si>
  <si>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</si>
  <si>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</si>
  <si>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</si>
  <si>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</si>
  <si>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</si>
  <si>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</si>
  <si>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</si>
  <si>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</si>
  <si>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</si>
  <si>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</si>
  <si>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</si>
  <si>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</si>
  <si>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</si>
  <si>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</si>
  <si>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</si>
  <si>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</si>
  <si>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</si>
  <si>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</si>
  <si>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</si>
  <si>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</si>
  <si>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</si>
  <si>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</si>
  <si>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</si>
  <si>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</si>
  <si>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</si>
  <si>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</si>
  <si>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</si>
  <si>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</si>
  <si>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</si>
  <si>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</si>
  <si>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</si>
  <si>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</si>
  <si>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</si>
  <si>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</si>
  <si>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</si>
  <si>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</si>
  <si>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</si>
  <si>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</si>
  <si>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</si>
  <si>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</si>
  <si>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</si>
  <si>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</si>
  <si>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</si>
  <si>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</si>
  <si>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</si>
  <si>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</si>
  <si>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</si>
  <si>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</si>
  <si>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</si>
  <si>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</si>
  <si>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</si>
  <si>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</si>
  <si>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</si>
  <si>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</si>
  <si>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</si>
  <si>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</si>
  <si>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</si>
  <si>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</si>
  <si>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</si>
  <si>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</si>
  <si>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</si>
  <si>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</si>
  <si>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</si>
  <si>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</si>
  <si>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</si>
  <si>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</si>
  <si>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</si>
  <si>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</si>
  <si>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</si>
  <si>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</si>
  <si>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</si>
  <si>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</si>
  <si>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</si>
  <si>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</si>
  <si>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</si>
  <si>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</si>
  <si>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</si>
  <si>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</si>
  <si>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</si>
  <si>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</si>
  <si>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</si>
  <si>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</si>
  <si>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</si>
  <si>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</si>
  <si>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</si>
  <si>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</si>
  <si>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</si>
  <si>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</si>
  <si>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</si>
  <si>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</si>
  <si>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</si>
  <si>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</si>
  <si>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</si>
  <si>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</si>
  <si>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</si>
  <si>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</si>
  <si>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</si>
  <si>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</si>
  <si>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</si>
  <si>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</si>
  <si>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</si>
  <si>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</si>
  <si>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</si>
  <si>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</si>
  <si>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</si>
  <si>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</si>
  <si>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</si>
  <si>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</si>
  <si>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</si>
  <si>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</si>
  <si>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</si>
  <si>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</si>
  <si>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</si>
  <si>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</si>
  <si>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</si>
  <si>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</si>
  <si>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</si>
  <si>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</si>
  <si>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</si>
  <si>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</si>
  <si>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</si>
  <si>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</si>
  <si>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</si>
  <si>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</si>
  <si>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</si>
  <si>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</si>
  <si>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</si>
  <si>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</si>
  <si>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</si>
  <si>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</si>
  <si>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</si>
  <si>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</si>
  <si>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</si>
  <si>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</si>
  <si>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</si>
  <si>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</si>
  <si>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</si>
  <si>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</si>
  <si>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</si>
  <si>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</si>
  <si>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</si>
  <si>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</si>
  <si>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</si>
  <si>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</si>
  <si>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</si>
  <si>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</si>
  <si>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</si>
  <si>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</si>
  <si>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</si>
  <si>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</si>
  <si>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</si>
  <si>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</si>
  <si>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</si>
  <si>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</si>
  <si>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</si>
  <si>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</si>
  <si>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</si>
  <si>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</si>
  <si>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</si>
  <si>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</si>
  <si>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</si>
  <si>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</si>
  <si>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</si>
  <si>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</si>
  <si>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</si>
  <si>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</si>
  <si>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</si>
  <si>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</si>
  <si>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</si>
  <si>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</si>
  <si>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</si>
  <si>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</si>
  <si>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</si>
  <si>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</si>
  <si>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</si>
  <si>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</si>
  <si>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</si>
  <si>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</si>
  <si>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</si>
  <si>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</si>
  <si>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</si>
  <si>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</si>
  <si>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</si>
  <si>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</si>
  <si>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</si>
  <si>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</si>
  <si>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</si>
  <si>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</si>
  <si>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</si>
  <si>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</si>
  <si>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</si>
  <si>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</si>
  <si>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</si>
  <si>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</si>
  <si>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</si>
  <si>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</si>
  <si>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</si>
  <si>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</si>
  <si>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</si>
  <si>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</si>
  <si>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</si>
  <si>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</si>
  <si>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</si>
  <si>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</si>
  <si>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</si>
  <si>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</si>
  <si>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</si>
  <si>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</si>
  <si>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</si>
  <si>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</si>
  <si>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</si>
  <si>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</si>
  <si>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</si>
  <si>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</si>
  <si>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</si>
  <si>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</si>
  <si>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</si>
  <si>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</si>
  <si>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</si>
  <si>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</si>
  <si>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</si>
  <si>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</si>
  <si>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</si>
  <si>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</si>
  <si>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</si>
  <si>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</si>
  <si>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</si>
  <si>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</si>
  <si>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</si>
  <si>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</si>
  <si>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</si>
  <si>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</si>
  <si>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</si>
  <si>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</si>
  <si>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</si>
  <si>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</si>
  <si>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</si>
  <si>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</si>
  <si>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</si>
  <si>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</si>
  <si>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</si>
  <si>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</si>
  <si>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</si>
  <si>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</si>
  <si>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</si>
  <si>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</si>
  <si>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</si>
  <si>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</si>
  <si>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</si>
  <si>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</si>
  <si>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</si>
  <si>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</si>
  <si>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</si>
  <si>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</si>
  <si>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</si>
  <si>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</si>
  <si>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</si>
  <si>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</si>
  <si>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</si>
  <si>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</si>
  <si>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</si>
  <si>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</si>
  <si>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</si>
  <si>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</si>
  <si>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</si>
  <si>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</si>
  <si>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</si>
  <si>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</si>
  <si>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</si>
  <si>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</si>
  <si>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</si>
  <si>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</si>
  <si>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</si>
  <si>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</si>
  <si>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</si>
  <si>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</si>
  <si>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</si>
  <si>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</si>
  <si>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</si>
  <si>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</si>
  <si>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</si>
  <si>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</si>
  <si>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</si>
  <si>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</si>
  <si>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</si>
  <si>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</si>
  <si>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</si>
  <si>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</si>
  <si>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</si>
  <si>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</si>
  <si>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</si>
  <si>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</si>
  <si>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</si>
  <si>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</si>
  <si>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</si>
  <si>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</si>
  <si>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</si>
  <si>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</si>
  <si>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</si>
  <si>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</si>
  <si>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</si>
  <si>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</si>
  <si>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</si>
  <si>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</si>
  <si>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</si>
  <si>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</si>
  <si>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</si>
  <si>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</si>
  <si>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</si>
  <si>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</si>
  <si>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</si>
  <si>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</si>
  <si>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</si>
  <si>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</si>
  <si>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</si>
  <si>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</si>
  <si>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</si>
  <si>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</si>
  <si>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</si>
  <si>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</si>
  <si>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</si>
  <si>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</si>
  <si>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</si>
  <si>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</si>
  <si>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</si>
  <si>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</si>
  <si>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</si>
  <si>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</si>
  <si>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</si>
  <si>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</si>
  <si>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</si>
  <si>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</si>
  <si>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</si>
  <si>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</si>
  <si>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</si>
  <si>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</si>
  <si>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</si>
  <si>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</si>
  <si>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</si>
  <si>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</si>
  <si>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</si>
  <si>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</si>
  <si>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</si>
  <si>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</si>
  <si>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</si>
  <si>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</si>
  <si>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</si>
  <si>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</si>
  <si>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</si>
  <si>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</si>
  <si>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</si>
  <si>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</si>
  <si>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</si>
  <si>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</si>
  <si>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</si>
  <si>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</si>
  <si>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</si>
  <si>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</si>
  <si>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</si>
  <si>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</si>
  <si>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</si>
  <si>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</si>
  <si>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</si>
  <si>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</si>
  <si>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</si>
  <si>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</si>
  <si>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</si>
  <si>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</si>
  <si>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</si>
  <si>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</si>
  <si>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</si>
  <si>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</si>
  <si>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</si>
  <si>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</si>
  <si>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</si>
  <si>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</si>
  <si>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</si>
  <si>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</si>
  <si>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</si>
  <si>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</si>
  <si>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</si>
  <si>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</si>
  <si>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</si>
  <si>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</si>
  <si>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</si>
  <si>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</si>
  <si>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</si>
  <si>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</si>
  <si>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</si>
  <si>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</si>
  <si>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</si>
  <si>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</si>
  <si>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</si>
  <si>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</si>
  <si>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</si>
  <si>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</si>
  <si>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</si>
  <si>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</si>
  <si>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</si>
  <si>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</si>
  <si>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</si>
  <si>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</si>
  <si>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</si>
  <si>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</si>
  <si>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</si>
  <si>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</si>
  <si>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</si>
  <si>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</si>
  <si>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</si>
  <si>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</si>
  <si>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</si>
  <si>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</si>
  <si>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</si>
  <si>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</si>
  <si>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</si>
  <si>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</si>
  <si>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</si>
  <si>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</si>
  <si>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</si>
  <si>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</si>
  <si>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</si>
  <si>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</si>
  <si>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</si>
  <si>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</si>
  <si>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</si>
  <si>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</si>
  <si>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</si>
  <si>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</si>
  <si>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</si>
  <si>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</si>
  <si>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</si>
  <si>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</si>
  <si>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</si>
  <si>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</si>
  <si>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</si>
  <si>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</si>
  <si>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</si>
  <si>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</si>
  <si>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</si>
  <si>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</si>
  <si>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</si>
  <si>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</si>
  <si>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</si>
  <si>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</si>
  <si>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</si>
  <si>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</si>
  <si>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</si>
  <si>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</si>
  <si>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</si>
  <si>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</si>
  <si>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</si>
  <si>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</si>
  <si>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</si>
  <si>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</si>
  <si>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</si>
  <si>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</si>
  <si>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</si>
  <si>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</si>
  <si>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</si>
  <si>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</si>
  <si>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</si>
  <si>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</si>
  <si>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</si>
  <si>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</si>
  <si>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</si>
  <si>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</si>
  <si>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</si>
  <si>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</si>
  <si>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</si>
  <si>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</si>
  <si>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</si>
  <si>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</si>
  <si>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</si>
  <si>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</si>
  <si>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</si>
  <si>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</si>
  <si>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</si>
  <si>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</si>
  <si>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</si>
  <si>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</si>
  <si>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</si>
  <si>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</si>
  <si>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</si>
  <si>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</si>
  <si>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</si>
  <si>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</si>
  <si>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</si>
  <si>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</si>
  <si>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</si>
  <si>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</si>
  <si>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</si>
  <si>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</si>
  <si>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</si>
  <si>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</si>
  <si>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</si>
  <si>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</si>
  <si>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</si>
  <si>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</si>
  <si>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</si>
  <si>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</si>
  <si>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</si>
  <si>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</si>
  <si>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</si>
  <si>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</si>
  <si>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</si>
  <si>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</si>
  <si>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</si>
  <si>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</si>
  <si>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</si>
  <si>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</si>
  <si>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</si>
  <si>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</si>
  <si>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</si>
  <si>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</si>
  <si>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</si>
  <si>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</si>
  <si>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</si>
  <si>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</si>
  <si>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</si>
  <si>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</si>
  <si>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</si>
  <si>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</si>
  <si>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</si>
  <si>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</si>
  <si>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</si>
  <si>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</si>
  <si>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</si>
  <si>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</si>
  <si>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</si>
  <si>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</si>
  <si>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</si>
  <si>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</si>
  <si>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</si>
  <si>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</si>
  <si>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</si>
  <si>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</si>
  <si>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</si>
  <si>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</si>
  <si>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</si>
  <si>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</si>
  <si>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</si>
  <si>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</si>
  <si>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</si>
  <si>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</si>
  <si>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</si>
  <si>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</si>
  <si>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</si>
  <si>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</si>
  <si>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</si>
  <si>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</si>
  <si>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</si>
  <si>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</si>
  <si>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</si>
  <si>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</si>
  <si>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</si>
  <si>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</si>
  <si>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</si>
  <si>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</si>
  <si>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</si>
  <si>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</si>
  <si>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</si>
  <si>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</si>
  <si>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</si>
  <si>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</si>
  <si>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</si>
  <si>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</si>
  <si>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</si>
  <si>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</si>
  <si>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</si>
  <si>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</si>
  <si>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</si>
  <si>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</si>
  <si>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</si>
  <si>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</si>
  <si>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</si>
  <si>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</si>
  <si>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</si>
  <si>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</si>
  <si>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</si>
  <si>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</si>
  <si>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</si>
  <si>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</si>
  <si>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</si>
  <si>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</si>
  <si>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</si>
  <si>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</si>
  <si>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</si>
  <si>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</si>
  <si>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</si>
  <si>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</si>
  <si>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</si>
  <si>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</si>
  <si>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</si>
  <si>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</si>
  <si>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</si>
  <si>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</si>
  <si>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</si>
  <si>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</si>
  <si>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</si>
  <si>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</si>
  <si>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</si>
  <si>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</si>
  <si>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</si>
  <si>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</si>
  <si>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</si>
  <si>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</si>
  <si>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</si>
  <si>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</si>
  <si>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</si>
  <si>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</si>
  <si>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</si>
  <si>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</si>
  <si>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</si>
  <si>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</si>
  <si>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</si>
  <si>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</si>
  <si>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</si>
  <si>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</si>
  <si>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</si>
  <si>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</si>
  <si>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</si>
  <si>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</si>
  <si>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</si>
  <si>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</si>
  <si>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</si>
  <si>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</si>
  <si>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</si>
  <si>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</si>
  <si>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</si>
  <si>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</si>
  <si>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</si>
  <si>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</si>
  <si>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</si>
  <si>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</si>
  <si>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</si>
  <si>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</si>
  <si>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</si>
  <si>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</si>
  <si>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</si>
  <si>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</si>
  <si>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</si>
  <si>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</si>
  <si>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</si>
  <si>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</si>
  <si>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</si>
  <si>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</si>
  <si>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</si>
  <si>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</si>
  <si>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</si>
  <si>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</si>
  <si>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</si>
  <si>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</si>
  <si>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</si>
  <si>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</si>
  <si>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</si>
  <si>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</si>
  <si>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</si>
  <si>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</si>
  <si>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</si>
  <si>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</si>
  <si>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</si>
  <si>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</si>
  <si>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</si>
  <si>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</si>
  <si>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</si>
  <si>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</si>
  <si>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</si>
  <si>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</si>
  <si>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</si>
  <si>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</si>
  <si>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</si>
  <si>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</si>
  <si>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</si>
  <si>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</si>
  <si>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</si>
  <si>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</si>
  <si>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</si>
  <si>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</si>
  <si>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</si>
  <si>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</si>
  <si>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</si>
  <si>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</si>
  <si>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</si>
  <si>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</si>
  <si>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</si>
  <si>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</si>
  <si>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</si>
  <si>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</si>
  <si>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</si>
  <si>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</si>
  <si>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</si>
  <si>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</si>
  <si>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</si>
  <si>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</si>
  <si>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</si>
  <si>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</si>
  <si>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</si>
  <si>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</si>
  <si>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</si>
  <si>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</si>
  <si>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</si>
  <si>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</si>
  <si>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</si>
  <si>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</si>
  <si>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</si>
  <si>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</si>
  <si>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</si>
  <si>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</si>
  <si>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</si>
  <si>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</si>
  <si>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</si>
  <si>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</si>
  <si>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</si>
  <si>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</si>
  <si>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</si>
  <si>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</si>
  <si>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</si>
  <si>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</si>
  <si>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</si>
  <si>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</si>
  <si>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</si>
  <si>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</si>
  <si>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</si>
  <si>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</si>
  <si>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</si>
  <si>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</si>
  <si>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</si>
  <si>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</si>
  <si>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</si>
  <si>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</si>
  <si>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</si>
  <si>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</si>
  <si>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</si>
  <si>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</si>
  <si>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</si>
  <si>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</si>
  <si>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</si>
  <si>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</si>
  <si>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</si>
  <si>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</si>
  <si>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</si>
  <si>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</si>
  <si>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</si>
  <si>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</si>
  <si>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</si>
  <si>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</si>
  <si>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</si>
  <si>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</si>
  <si>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</si>
  <si>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</si>
  <si>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</si>
  <si>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</si>
  <si>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</si>
  <si>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</si>
  <si>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</si>
  <si>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</si>
  <si>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</si>
  <si>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</si>
  <si>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</si>
  <si>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</si>
  <si>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</si>
  <si>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</si>
  <si>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</si>
  <si>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</si>
  <si>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</si>
  <si>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</si>
  <si>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</si>
  <si>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</si>
  <si>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</si>
  <si>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</si>
  <si>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</si>
  <si>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</si>
  <si>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</si>
  <si>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</si>
  <si>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</si>
  <si>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</si>
  <si>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</si>
  <si>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</si>
  <si>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</si>
  <si>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</si>
  <si>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</si>
  <si>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</si>
  <si>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</si>
  <si>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</si>
  <si>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</si>
  <si>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</si>
  <si>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</si>
  <si>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</si>
  <si>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</si>
  <si>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</si>
  <si>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</si>
  <si>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</si>
  <si>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</si>
  <si>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</si>
  <si>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</si>
  <si>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</si>
  <si>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</si>
  <si>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</si>
  <si>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</si>
  <si>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</si>
  <si>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</si>
  <si>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</si>
  <si>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</si>
  <si>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</si>
  <si>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</si>
  <si>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</si>
  <si>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</si>
  <si>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</si>
  <si>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</si>
  <si>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</si>
  <si>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</si>
  <si>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</si>
  <si>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</si>
  <si>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</si>
  <si>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</si>
  <si>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</si>
  <si>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</si>
  <si>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</si>
  <si>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</si>
  <si>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</si>
  <si>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</si>
  <si>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</si>
  <si>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</si>
  <si>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</si>
  <si>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</si>
  <si>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</si>
  <si>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</si>
  <si>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</si>
  <si>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</si>
  <si>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</si>
  <si>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</si>
  <si>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</si>
  <si>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</si>
  <si>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</si>
  <si>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</si>
  <si>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</si>
  <si>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</si>
  <si>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</si>
  <si>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</si>
  <si>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</si>
  <si>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</si>
  <si>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</si>
  <si>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</si>
  <si>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</si>
  <si>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</si>
  <si>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</si>
  <si>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</si>
  <si>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</si>
  <si>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</si>
  <si>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</si>
  <si>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</si>
  <si>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</si>
  <si>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</si>
  <si>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</si>
  <si>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</si>
  <si>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</si>
  <si>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</si>
  <si>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</si>
  <si>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</si>
  <si>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</si>
  <si>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</si>
  <si>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</si>
  <si>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</si>
  <si>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</si>
  <si>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</si>
  <si>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</si>
  <si>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</si>
  <si>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</si>
  <si>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</si>
  <si>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</si>
  <si>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</si>
  <si>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</si>
  <si>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</si>
  <si>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</si>
  <si>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</si>
  <si>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</si>
  <si>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</si>
  <si>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</si>
  <si>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</si>
  <si>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</si>
  <si>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</si>
  <si>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</si>
  <si>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</si>
  <si>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</si>
  <si>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</si>
  <si>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</si>
  <si>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</si>
  <si>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</si>
  <si>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</si>
  <si>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</si>
  <si>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</si>
  <si>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</si>
  <si>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</si>
  <si>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</si>
  <si>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</si>
  <si>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</si>
  <si>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</si>
  <si>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</si>
  <si>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</si>
  <si>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</si>
  <si>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</si>
  <si>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</si>
  <si>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</si>
  <si>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</si>
  <si>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</si>
  <si>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</si>
  <si>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</si>
  <si>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</si>
  <si>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</si>
  <si>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</si>
  <si>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</si>
  <si>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</si>
  <si>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</si>
  <si>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</si>
  <si>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</si>
  <si>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</si>
  <si>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</si>
  <si>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</si>
  <si>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</si>
  <si>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</si>
  <si>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</si>
  <si>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</si>
  <si>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</si>
  <si>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</si>
  <si>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</si>
  <si>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</si>
  <si>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</si>
  <si>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</si>
  <si>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</si>
  <si>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</si>
  <si>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</si>
  <si>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</si>
  <si>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</si>
  <si>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</si>
  <si>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</si>
  <si>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</si>
  <si>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</si>
  <si>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</si>
  <si>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</si>
  <si>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</si>
  <si>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</si>
  <si>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</si>
  <si>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</si>
  <si>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</si>
  <si>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</si>
  <si>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</si>
  <si>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</si>
  <si>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</si>
  <si>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</si>
  <si>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</si>
  <si>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</si>
  <si>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</si>
  <si>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</si>
  <si>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</si>
  <si>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</si>
  <si>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</si>
  <si>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</si>
  <si>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</si>
  <si>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</si>
  <si>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</si>
  <si>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</si>
  <si>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</si>
  <si>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</si>
  <si>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</si>
  <si>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</si>
  <si>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</si>
  <si>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</si>
  <si>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</si>
  <si>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</si>
  <si>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</si>
  <si>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</si>
  <si>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</si>
  <si>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</si>
  <si>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</si>
  <si>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</si>
  <si>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</si>
  <si>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</si>
  <si>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</si>
  <si>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</si>
  <si>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</si>
  <si>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</si>
  <si>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</si>
  <si>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</si>
  <si>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</si>
  <si>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</si>
  <si>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</si>
  <si>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</si>
  <si>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</si>
  <si>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</si>
  <si>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</si>
  <si>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</si>
  <si>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</si>
  <si>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</si>
  <si>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</si>
  <si>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</si>
  <si>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</si>
  <si>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</si>
  <si>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</si>
  <si>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</si>
  <si>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</si>
  <si>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</si>
  <si>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</si>
  <si>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</si>
  <si>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</si>
  <si>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</si>
  <si>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</si>
  <si>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</si>
  <si>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</si>
  <si>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</si>
  <si>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</si>
  <si>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</si>
  <si>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</si>
  <si>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</si>
  <si>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</si>
  <si>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</si>
  <si>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</si>
  <si>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</si>
  <si>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</si>
  <si>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</si>
  <si>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</si>
  <si>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</si>
  <si>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</si>
  <si>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</si>
  <si>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</si>
  <si>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</si>
  <si>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</si>
  <si>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</si>
  <si>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</si>
  <si>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</si>
  <si>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</si>
  <si>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</si>
  <si>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</si>
  <si>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</si>
  <si>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</si>
  <si>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</si>
  <si>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</si>
  <si>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</si>
  <si>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</si>
  <si>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</si>
  <si>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</si>
  <si>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</si>
  <si>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</si>
  <si>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</si>
  <si>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</si>
  <si>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</si>
  <si>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</si>
  <si>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</si>
  <si>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</si>
  <si>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</si>
  <si>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</si>
  <si>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</si>
  <si>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</si>
  <si>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</si>
  <si>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</si>
  <si>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</si>
  <si>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</si>
  <si>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</si>
  <si>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</si>
  <si>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</si>
  <si>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</si>
  <si>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</si>
  <si>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</si>
  <si>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</si>
  <si>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</si>
  <si>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</si>
  <si>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</si>
  <si>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</si>
  <si>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</si>
  <si>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</si>
  <si>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</si>
  <si>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</si>
  <si>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</si>
  <si>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</si>
  <si>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</si>
  <si>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</si>
  <si>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</si>
  <si>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</si>
  <si>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</si>
  <si>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</si>
  <si>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</si>
  <si>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</si>
  <si>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</si>
  <si>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</si>
  <si>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</si>
  <si>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</si>
  <si>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</si>
  <si>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</si>
  <si>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</si>
  <si>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</si>
  <si>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</si>
  <si>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</si>
  <si>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</si>
  <si>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</si>
  <si>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</si>
  <si>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</si>
  <si>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</si>
  <si>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</si>
  <si>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</si>
  <si>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</si>
  <si>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</si>
  <si>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</si>
  <si>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</si>
  <si>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</si>
  <si>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</si>
  <si>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</si>
  <si>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</si>
  <si>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</si>
  <si>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</si>
  <si>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</si>
  <si>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</si>
  <si>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</si>
  <si>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</si>
  <si>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</si>
  <si>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</si>
  <si>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</si>
  <si>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</si>
  <si>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</si>
  <si>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</si>
  <si>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</si>
  <si>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</si>
  <si>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</si>
  <si>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</si>
  <si>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</si>
  <si>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</si>
  <si>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</si>
  <si>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</si>
  <si>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</si>
  <si>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</si>
  <si>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</si>
  <si>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</si>
  <si>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</si>
  <si>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</si>
  <si>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</si>
  <si>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</si>
  <si>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</si>
  <si>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</si>
  <si>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</si>
  <si>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</si>
  <si>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</si>
  <si>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</si>
  <si>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</si>
  <si>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</si>
  <si>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</si>
  <si>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</si>
  <si>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</si>
  <si>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</si>
  <si>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</si>
  <si>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</si>
  <si>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</si>
  <si>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</si>
  <si>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</si>
  <si>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</si>
  <si>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</si>
  <si>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</si>
  <si>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</si>
  <si>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</si>
  <si>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</si>
  <si>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</si>
  <si>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</si>
  <si>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</si>
  <si>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</si>
  <si>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</si>
  <si>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</si>
  <si>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</si>
  <si>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</si>
  <si>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</si>
  <si>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</si>
  <si>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</si>
  <si>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</si>
  <si>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</si>
  <si>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</si>
  <si>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</si>
  <si>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</si>
  <si>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</si>
  <si>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</si>
  <si>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</si>
  <si>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</si>
  <si>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</si>
  <si>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</si>
  <si>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</si>
  <si>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</si>
  <si>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</si>
  <si>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</si>
  <si>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</si>
  <si>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</si>
  <si>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</si>
  <si>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</si>
  <si>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</si>
  <si>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</si>
  <si>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</si>
  <si>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</si>
  <si>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</si>
  <si>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</si>
  <si>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</si>
  <si>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</si>
  <si>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</si>
  <si>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</si>
  <si>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</si>
  <si>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</si>
  <si>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</si>
  <si>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</si>
  <si>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</si>
  <si>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</si>
  <si>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</si>
  <si>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</si>
  <si>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</si>
  <si>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</si>
  <si>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</si>
  <si>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</si>
  <si>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</si>
  <si>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</si>
  <si>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</si>
  <si>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</si>
  <si>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</si>
  <si>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</si>
  <si>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</si>
  <si>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</si>
  <si>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</si>
  <si>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</si>
  <si>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</si>
  <si>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</si>
  <si>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</si>
  <si>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</si>
  <si>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</si>
  <si>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</si>
  <si>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</si>
  <si>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</si>
  <si>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</si>
  <si>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</si>
  <si>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</si>
  <si>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</si>
  <si>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</si>
  <si>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</si>
  <si>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</si>
  <si>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</si>
  <si>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</si>
  <si>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</si>
  <si>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</si>
  <si>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</si>
  <si>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</si>
  <si>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</si>
  <si>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</si>
  <si>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</si>
  <si>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</si>
  <si>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</si>
  <si>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</si>
  <si>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</si>
  <si>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</si>
  <si>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</si>
  <si>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</si>
  <si>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</si>
  <si>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</si>
  <si>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</si>
  <si>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</si>
  <si>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</si>
  <si>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</si>
  <si>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</si>
  <si>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</si>
  <si>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</si>
  <si>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</si>
  <si>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</si>
  <si>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</si>
  <si>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</si>
  <si>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</si>
  <si>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</si>
  <si>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</si>
  <si>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</si>
  <si>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</si>
  <si>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</si>
  <si>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</si>
  <si>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</si>
  <si>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</si>
  <si>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</si>
  <si>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</si>
  <si>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</si>
  <si>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</si>
  <si>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</si>
  <si>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</si>
  <si>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</si>
  <si>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</si>
  <si>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</si>
  <si>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</si>
  <si>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</si>
  <si>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</si>
  <si>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</si>
  <si>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</si>
  <si>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</si>
  <si>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</si>
  <si>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</si>
  <si>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</si>
  <si>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</si>
  <si>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</si>
  <si>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</si>
  <si>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</si>
  <si>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</si>
  <si>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</si>
  <si>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</si>
  <si>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</si>
  <si>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</si>
  <si>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</si>
  <si>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</si>
  <si>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</si>
  <si>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</si>
  <si>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</si>
  <si>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</si>
  <si>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</si>
  <si>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</si>
  <si>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</si>
  <si>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</si>
  <si>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</si>
  <si>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</si>
  <si>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</si>
  <si>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</si>
  <si>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</si>
  <si>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</si>
  <si>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</si>
  <si>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</si>
  <si>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</si>
  <si>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</si>
  <si>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</si>
  <si>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</si>
  <si>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</si>
  <si>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</si>
  <si>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</si>
  <si>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</si>
  <si>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</si>
  <si>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</si>
  <si>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</si>
  <si>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</si>
  <si>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</si>
  <si>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</si>
  <si>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</si>
  <si>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</si>
  <si>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</si>
  <si>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</si>
  <si>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</si>
  <si>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</si>
  <si>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</si>
  <si>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KY</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</si>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</sst>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20915</v>
      </c>
      <c r="D6" s="5" t="str">
        <f>IF($B6="N/A","N/A",IF(C6&lt;0,"No","Yes"))</f>
        <v>N/A</v>
      </c>
      <c r="E6" s="23">
        <v>16351</v>
      </c>
      <c r="F6" s="5" t="str">
        <f>IF($B6="N/A","N/A",IF(E6&lt;0,"No","Yes"))</f>
        <v>N/A</v>
      </c>
      <c r="G6" s="23">
        <v>10291</v>
      </c>
      <c r="H6" s="5" t="str">
        <f>IF($B6="N/A","N/A",IF(G6&lt;0,"No","Yes"))</f>
        <v>N/A</v>
      </c>
      <c r="I6" s="6">
        <v>-21.8</v>
      </c>
      <c r="J6" s="6">
        <v>-37.1</v>
      </c>
      <c r="K6" s="105" t="str">
        <f t="shared" ref="K6:K11" si="0">IF(J6="Div by 0", "N/A", IF(J6="N/A","N/A", IF(J6&gt;30, "No", IF(J6&lt;-30, "No", "Yes"))))</f>
        <v>No</v>
      </c>
    </row>
    <row r="7" spans="1:11" x14ac:dyDescent="0.2">
      <c r="A7" s="125" t="s">
        <v>442</v>
      </c>
      <c r="B7" s="73" t="s">
        <v>213</v>
      </c>
      <c r="C7" s="5">
        <v>3.6385369351999999</v>
      </c>
      <c r="D7" s="5" t="str">
        <f t="shared" ref="D7:D11" si="1">IF($B7="N/A","N/A",IF(C7&lt;0,"No","Yes"))</f>
        <v>N/A</v>
      </c>
      <c r="E7" s="5">
        <v>2.9722952724999998</v>
      </c>
      <c r="F7" s="5" t="str">
        <f t="shared" ref="F7:F11" si="2">IF($B7="N/A","N/A",IF(E7&lt;0,"No","Yes"))</f>
        <v>N/A</v>
      </c>
      <c r="G7" s="5">
        <v>1.4964532115</v>
      </c>
      <c r="H7" s="5" t="str">
        <f t="shared" ref="H7:H11" si="3">IF($B7="N/A","N/A",IF(G7&lt;0,"No","Yes"))</f>
        <v>N/A</v>
      </c>
      <c r="I7" s="6">
        <v>-18.3</v>
      </c>
      <c r="J7" s="6">
        <v>-49.7</v>
      </c>
      <c r="K7" s="105" t="str">
        <f t="shared" si="0"/>
        <v>No</v>
      </c>
    </row>
    <row r="8" spans="1:11" x14ac:dyDescent="0.2">
      <c r="A8" s="125" t="s">
        <v>443</v>
      </c>
      <c r="B8" s="73" t="s">
        <v>213</v>
      </c>
      <c r="C8" s="5">
        <v>58.666029166000001</v>
      </c>
      <c r="D8" s="5" t="str">
        <f t="shared" si="1"/>
        <v>N/A</v>
      </c>
      <c r="E8" s="5">
        <v>48.602531955000003</v>
      </c>
      <c r="F8" s="5" t="str">
        <f t="shared" si="2"/>
        <v>N/A</v>
      </c>
      <c r="G8" s="5">
        <v>20.318725100000002</v>
      </c>
      <c r="H8" s="5" t="str">
        <f t="shared" si="3"/>
        <v>N/A</v>
      </c>
      <c r="I8" s="6">
        <v>-17.2</v>
      </c>
      <c r="J8" s="6">
        <v>-58.2</v>
      </c>
      <c r="K8" s="105" t="str">
        <f t="shared" si="0"/>
        <v>No</v>
      </c>
    </row>
    <row r="9" spans="1:11" x14ac:dyDescent="0.2">
      <c r="A9" s="125" t="s">
        <v>444</v>
      </c>
      <c r="B9" s="73" t="s">
        <v>213</v>
      </c>
      <c r="C9" s="5">
        <v>21.702127659999999</v>
      </c>
      <c r="D9" s="5" t="str">
        <f t="shared" si="1"/>
        <v>N/A</v>
      </c>
      <c r="E9" s="5">
        <v>37.086416733</v>
      </c>
      <c r="F9" s="5" t="str">
        <f t="shared" si="2"/>
        <v>N/A</v>
      </c>
      <c r="G9" s="5">
        <v>18.705665144000001</v>
      </c>
      <c r="H9" s="5" t="str">
        <f t="shared" si="3"/>
        <v>N/A</v>
      </c>
      <c r="I9" s="6">
        <v>70.89</v>
      </c>
      <c r="J9" s="6">
        <v>-49.6</v>
      </c>
      <c r="K9" s="105" t="str">
        <f t="shared" si="0"/>
        <v>No</v>
      </c>
    </row>
    <row r="10" spans="1:11" x14ac:dyDescent="0.2">
      <c r="A10" s="125" t="s">
        <v>445</v>
      </c>
      <c r="B10" s="73" t="s">
        <v>213</v>
      </c>
      <c r="C10" s="5">
        <v>14.262491035</v>
      </c>
      <c r="D10" s="5" t="str">
        <f t="shared" si="1"/>
        <v>N/A</v>
      </c>
      <c r="E10" s="5">
        <v>8.5010091126000003</v>
      </c>
      <c r="F10" s="5" t="str">
        <f t="shared" si="2"/>
        <v>N/A</v>
      </c>
      <c r="G10" s="5">
        <v>14.119133223</v>
      </c>
      <c r="H10" s="5" t="str">
        <f t="shared" si="3"/>
        <v>N/A</v>
      </c>
      <c r="I10" s="6">
        <v>-40.4</v>
      </c>
      <c r="J10" s="6">
        <v>66.09</v>
      </c>
      <c r="K10" s="105" t="str">
        <f t="shared" si="0"/>
        <v>No</v>
      </c>
    </row>
    <row r="11" spans="1:11" x14ac:dyDescent="0.2">
      <c r="A11" s="125" t="s">
        <v>204</v>
      </c>
      <c r="B11" s="73" t="s">
        <v>213</v>
      </c>
      <c r="C11" s="5">
        <v>29.949796797000001</v>
      </c>
      <c r="D11" s="5" t="str">
        <f t="shared" si="1"/>
        <v>N/A</v>
      </c>
      <c r="E11" s="5">
        <v>59.237967097000002</v>
      </c>
      <c r="F11" s="5" t="str">
        <f t="shared" si="2"/>
        <v>N/A</v>
      </c>
      <c r="G11" s="5">
        <v>91.575162763999998</v>
      </c>
      <c r="H11" s="5" t="str">
        <f t="shared" si="3"/>
        <v>N/A</v>
      </c>
      <c r="I11" s="6">
        <v>97.79</v>
      </c>
      <c r="J11" s="6">
        <v>54.59</v>
      </c>
      <c r="K11" s="105" t="str">
        <f t="shared" si="0"/>
        <v>No</v>
      </c>
    </row>
    <row r="12" spans="1:11" x14ac:dyDescent="0.2">
      <c r="A12" s="125" t="s">
        <v>650</v>
      </c>
      <c r="B12" s="73" t="s">
        <v>213</v>
      </c>
      <c r="C12" s="5">
        <v>64.685632321</v>
      </c>
      <c r="D12" s="5" t="str">
        <f t="shared" ref="D12:D23" si="4">IF($B12="N/A","N/A",IF(C12&lt;0,"No","Yes"))</f>
        <v>N/A</v>
      </c>
      <c r="E12" s="5">
        <v>36.854015044999997</v>
      </c>
      <c r="F12" s="5" t="str">
        <f t="shared" ref="F12:F23" si="5">IF($B12="N/A","N/A",IF(E12&lt;0,"No","Yes"))</f>
        <v>N/A</v>
      </c>
      <c r="G12" s="5">
        <v>45.398892236000002</v>
      </c>
      <c r="H12" s="5" t="str">
        <f t="shared" ref="H12:H23" si="6">IF($B12="N/A","N/A",IF(G12&lt;0,"No","Yes"))</f>
        <v>N/A</v>
      </c>
      <c r="I12" s="6">
        <v>-43</v>
      </c>
      <c r="J12" s="6">
        <v>23.19</v>
      </c>
      <c r="K12" s="105" t="str">
        <f t="shared" ref="K12:K23" si="7">IF(J12="Div by 0", "N/A", IF(J12="N/A","N/A", IF(J12&gt;30, "No", IF(J12&lt;-30, "No", "Yes"))))</f>
        <v>Yes</v>
      </c>
    </row>
    <row r="13" spans="1:11" x14ac:dyDescent="0.2">
      <c r="A13" s="125" t="s">
        <v>649</v>
      </c>
      <c r="B13" s="73" t="s">
        <v>213</v>
      </c>
      <c r="C13" s="5">
        <v>16.268756006</v>
      </c>
      <c r="D13" s="5" t="str">
        <f t="shared" si="4"/>
        <v>N/A</v>
      </c>
      <c r="E13" s="5">
        <v>34.085628941000003</v>
      </c>
      <c r="F13" s="5" t="str">
        <f t="shared" si="5"/>
        <v>N/A</v>
      </c>
      <c r="G13" s="5">
        <v>68.107876712000007</v>
      </c>
      <c r="H13" s="5" t="str">
        <f t="shared" si="6"/>
        <v>N/A</v>
      </c>
      <c r="I13" s="6">
        <v>109.5</v>
      </c>
      <c r="J13" s="6">
        <v>99.81</v>
      </c>
      <c r="K13" s="105" t="str">
        <f t="shared" si="7"/>
        <v>No</v>
      </c>
    </row>
    <row r="14" spans="1:11" x14ac:dyDescent="0.2">
      <c r="A14" s="125" t="s">
        <v>850</v>
      </c>
      <c r="B14" s="73" t="s">
        <v>213</v>
      </c>
      <c r="C14" s="6">
        <v>8.2894139027999998</v>
      </c>
      <c r="D14" s="5" t="str">
        <f t="shared" si="4"/>
        <v>N/A</v>
      </c>
      <c r="E14" s="6">
        <v>7.7521908470999996</v>
      </c>
      <c r="F14" s="5" t="str">
        <f t="shared" si="5"/>
        <v>N/A</v>
      </c>
      <c r="G14" s="6">
        <v>6.1697045883000001</v>
      </c>
      <c r="H14" s="5" t="str">
        <f t="shared" si="6"/>
        <v>N/A</v>
      </c>
      <c r="I14" s="6">
        <v>-6.48</v>
      </c>
      <c r="J14" s="6">
        <v>-20.399999999999999</v>
      </c>
      <c r="K14" s="105" t="str">
        <f t="shared" si="7"/>
        <v>Yes</v>
      </c>
    </row>
    <row r="15" spans="1:11" x14ac:dyDescent="0.2">
      <c r="A15" s="125" t="s">
        <v>651</v>
      </c>
      <c r="B15" s="73" t="s">
        <v>213</v>
      </c>
      <c r="C15" s="5">
        <v>0</v>
      </c>
      <c r="D15" s="5" t="str">
        <f t="shared" si="4"/>
        <v>N/A</v>
      </c>
      <c r="E15" s="5">
        <v>0</v>
      </c>
      <c r="F15" s="5" t="str">
        <f t="shared" si="5"/>
        <v>N/A</v>
      </c>
      <c r="G15" s="5">
        <v>0</v>
      </c>
      <c r="H15" s="5" t="str">
        <f t="shared" si="6"/>
        <v>N/A</v>
      </c>
      <c r="I15" s="6" t="s">
        <v>1748</v>
      </c>
      <c r="J15" s="6" t="s">
        <v>1748</v>
      </c>
      <c r="K15" s="105" t="str">
        <f t="shared" si="7"/>
        <v>N/A</v>
      </c>
    </row>
    <row r="16" spans="1:11" x14ac:dyDescent="0.2">
      <c r="A16" s="125" t="s">
        <v>370</v>
      </c>
      <c r="B16" s="73" t="s">
        <v>213</v>
      </c>
      <c r="C16" s="5" t="s">
        <v>1748</v>
      </c>
      <c r="D16" s="5" t="str">
        <f t="shared" si="4"/>
        <v>N/A</v>
      </c>
      <c r="E16" s="5" t="s">
        <v>1748</v>
      </c>
      <c r="F16" s="5" t="str">
        <f t="shared" si="5"/>
        <v>N/A</v>
      </c>
      <c r="G16" s="5" t="s">
        <v>1748</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v>1.5204398756999999</v>
      </c>
      <c r="D18" s="5" t="str">
        <f t="shared" si="4"/>
        <v>N/A</v>
      </c>
      <c r="E18" s="5">
        <v>0.89902758240000002</v>
      </c>
      <c r="F18" s="5" t="str">
        <f t="shared" si="5"/>
        <v>N/A</v>
      </c>
      <c r="G18" s="5">
        <v>0.90370226409999999</v>
      </c>
      <c r="H18" s="5" t="str">
        <f t="shared" si="6"/>
        <v>N/A</v>
      </c>
      <c r="I18" s="6">
        <v>-40.9</v>
      </c>
      <c r="J18" s="6">
        <v>0.52</v>
      </c>
      <c r="K18" s="105" t="str">
        <f t="shared" si="7"/>
        <v>Yes</v>
      </c>
    </row>
    <row r="19" spans="1:11" x14ac:dyDescent="0.2">
      <c r="A19" s="125" t="s">
        <v>205</v>
      </c>
      <c r="B19" s="73" t="s">
        <v>213</v>
      </c>
      <c r="C19" s="5">
        <v>11.006289307999999</v>
      </c>
      <c r="D19" s="5" t="str">
        <f t="shared" si="4"/>
        <v>N/A</v>
      </c>
      <c r="E19" s="5">
        <v>44.897959184000001</v>
      </c>
      <c r="F19" s="5" t="str">
        <f t="shared" si="5"/>
        <v>N/A</v>
      </c>
      <c r="G19" s="5">
        <v>50.537634408999999</v>
      </c>
      <c r="H19" s="5" t="str">
        <f t="shared" si="6"/>
        <v>N/A</v>
      </c>
      <c r="I19" s="6">
        <v>307.89999999999998</v>
      </c>
      <c r="J19" s="6">
        <v>12.56</v>
      </c>
      <c r="K19" s="105" t="str">
        <f t="shared" si="7"/>
        <v>Yes</v>
      </c>
    </row>
    <row r="20" spans="1:11" x14ac:dyDescent="0.2">
      <c r="A20" s="125" t="s">
        <v>852</v>
      </c>
      <c r="B20" s="73" t="s">
        <v>213</v>
      </c>
      <c r="C20" s="6">
        <v>10.514285714</v>
      </c>
      <c r="D20" s="5" t="str">
        <f t="shared" si="4"/>
        <v>N/A</v>
      </c>
      <c r="E20" s="6">
        <v>6.5909090909000003</v>
      </c>
      <c r="F20" s="5" t="str">
        <f t="shared" si="5"/>
        <v>N/A</v>
      </c>
      <c r="G20" s="6">
        <v>13.212765957</v>
      </c>
      <c r="H20" s="5" t="str">
        <f t="shared" si="6"/>
        <v>N/A</v>
      </c>
      <c r="I20" s="6">
        <v>-37.299999999999997</v>
      </c>
      <c r="J20" s="6">
        <v>100.5</v>
      </c>
      <c r="K20" s="105" t="str">
        <f t="shared" si="7"/>
        <v>No</v>
      </c>
    </row>
    <row r="21" spans="1:11" x14ac:dyDescent="0.2">
      <c r="A21" s="125" t="s">
        <v>653</v>
      </c>
      <c r="B21" s="73" t="s">
        <v>213</v>
      </c>
      <c r="C21" s="5">
        <v>33.793927803000003</v>
      </c>
      <c r="D21" s="5" t="str">
        <f t="shared" si="4"/>
        <v>N/A</v>
      </c>
      <c r="E21" s="5">
        <v>62.246957373000001</v>
      </c>
      <c r="F21" s="5" t="str">
        <f t="shared" si="5"/>
        <v>N/A</v>
      </c>
      <c r="G21" s="5">
        <v>53.697405500000002</v>
      </c>
      <c r="H21" s="5" t="str">
        <f t="shared" si="6"/>
        <v>N/A</v>
      </c>
      <c r="I21" s="6">
        <v>84.2</v>
      </c>
      <c r="J21" s="6">
        <v>-13.7</v>
      </c>
      <c r="K21" s="105" t="str">
        <f t="shared" si="7"/>
        <v>Yes</v>
      </c>
    </row>
    <row r="22" spans="1:11" x14ac:dyDescent="0.2">
      <c r="A22" s="125" t="s">
        <v>1684</v>
      </c>
      <c r="B22" s="73" t="s">
        <v>213</v>
      </c>
      <c r="C22" s="5">
        <v>34.436898698</v>
      </c>
      <c r="D22" s="5" t="str">
        <f t="shared" si="4"/>
        <v>N/A</v>
      </c>
      <c r="E22" s="5">
        <v>28.33562586</v>
      </c>
      <c r="F22" s="5" t="str">
        <f t="shared" si="5"/>
        <v>N/A</v>
      </c>
      <c r="G22" s="5">
        <v>48.805646037000002</v>
      </c>
      <c r="H22" s="5" t="str">
        <f t="shared" si="6"/>
        <v>N/A</v>
      </c>
      <c r="I22" s="6">
        <v>-17.7</v>
      </c>
      <c r="J22" s="6">
        <v>72.239999999999995</v>
      </c>
      <c r="K22" s="105" t="str">
        <f t="shared" si="7"/>
        <v>No</v>
      </c>
    </row>
    <row r="23" spans="1:11" x14ac:dyDescent="0.2">
      <c r="A23" s="125" t="s">
        <v>853</v>
      </c>
      <c r="B23" s="73" t="s">
        <v>213</v>
      </c>
      <c r="C23" s="6">
        <v>6.9716516022999997</v>
      </c>
      <c r="D23" s="5" t="str">
        <f t="shared" si="4"/>
        <v>N/A</v>
      </c>
      <c r="E23" s="6">
        <v>6.9157420250000001</v>
      </c>
      <c r="F23" s="5" t="str">
        <f t="shared" si="5"/>
        <v>N/A</v>
      </c>
      <c r="G23" s="6">
        <v>6.2146829811000002</v>
      </c>
      <c r="H23" s="5" t="str">
        <f t="shared" si="6"/>
        <v>N/A</v>
      </c>
      <c r="I23" s="6">
        <v>-0.80200000000000005</v>
      </c>
      <c r="J23" s="6">
        <v>-10.1</v>
      </c>
      <c r="K23" s="105" t="str">
        <f t="shared" si="7"/>
        <v>Yes</v>
      </c>
    </row>
    <row r="24" spans="1:11" x14ac:dyDescent="0.2">
      <c r="A24" s="125" t="s">
        <v>15</v>
      </c>
      <c r="B24" s="73" t="s">
        <v>213</v>
      </c>
      <c r="C24" s="5">
        <v>9.5625148999999993E-3</v>
      </c>
      <c r="D24" s="5" t="str">
        <f>IF($B24="N/A","N/A",IF(C24&lt;0,"No","Yes"))</f>
        <v>N/A</v>
      </c>
      <c r="E24" s="5">
        <v>1.22316678E-2</v>
      </c>
      <c r="F24" s="5" t="str">
        <f>IF($B24="N/A","N/A",IF(E24&lt;0,"No","Yes"))</f>
        <v>N/A</v>
      </c>
      <c r="G24" s="5">
        <v>2.9151685900000002E-2</v>
      </c>
      <c r="H24" s="5" t="str">
        <f>IF($B24="N/A","N/A",IF(G24&lt;0,"No","Yes"))</f>
        <v>N/A</v>
      </c>
      <c r="I24" s="6">
        <v>27.91</v>
      </c>
      <c r="J24" s="6">
        <v>138.30000000000001</v>
      </c>
      <c r="K24" s="105" t="str">
        <f t="shared" ref="K24:K30" si="8">IF(J24="Div by 0", "N/A", IF(J24="N/A","N/A", IF(J24&gt;30, "No", IF(J24&lt;-30, "No", "Yes"))))</f>
        <v>No</v>
      </c>
    </row>
    <row r="25" spans="1:11" x14ac:dyDescent="0.2">
      <c r="A25" s="125" t="s">
        <v>159</v>
      </c>
      <c r="B25" s="73" t="s">
        <v>213</v>
      </c>
      <c r="C25" s="5">
        <v>99.890031078000007</v>
      </c>
      <c r="D25" s="5" t="str">
        <f>IF($B25="N/A","N/A",IF(C25&lt;0,"No","Yes"))</f>
        <v>N/A</v>
      </c>
      <c r="E25" s="5">
        <v>97.798299798000002</v>
      </c>
      <c r="F25" s="5" t="str">
        <f>IF($B25="N/A","N/A",IF(E25&lt;0,"No","Yes"))</f>
        <v>N/A</v>
      </c>
      <c r="G25" s="5">
        <v>99.931979398999999</v>
      </c>
      <c r="H25" s="5" t="str">
        <f>IF($B25="N/A","N/A",IF(G25&lt;0,"No","Yes"))</f>
        <v>N/A</v>
      </c>
      <c r="I25" s="6">
        <v>-2.09</v>
      </c>
      <c r="J25" s="6">
        <v>2.1819999999999999</v>
      </c>
      <c r="K25" s="105" t="str">
        <f t="shared" si="8"/>
        <v>Yes</v>
      </c>
    </row>
    <row r="26" spans="1:11" x14ac:dyDescent="0.2">
      <c r="A26" s="125" t="s">
        <v>32</v>
      </c>
      <c r="B26" s="73" t="s">
        <v>213</v>
      </c>
      <c r="C26" s="5">
        <v>100</v>
      </c>
      <c r="D26" s="5" t="str">
        <f>IF($B26="N/A","N/A",IF(C26&lt;0,"No","Yes"))</f>
        <v>N/A</v>
      </c>
      <c r="E26" s="5">
        <v>100</v>
      </c>
      <c r="F26" s="5" t="str">
        <f>IF($B26="N/A","N/A",IF(E26&lt;0,"No","Yes"))</f>
        <v>N/A</v>
      </c>
      <c r="G26" s="5">
        <v>100</v>
      </c>
      <c r="H26" s="5" t="str">
        <f>IF($B26="N/A","N/A",IF(G26&lt;0,"No","Yes"))</f>
        <v>N/A</v>
      </c>
      <c r="I26" s="6">
        <v>0</v>
      </c>
      <c r="J26" s="6">
        <v>0</v>
      </c>
      <c r="K26" s="105" t="str">
        <f t="shared" si="8"/>
        <v>Yes</v>
      </c>
    </row>
    <row r="27" spans="1:11" x14ac:dyDescent="0.2">
      <c r="A27" s="125" t="s">
        <v>160</v>
      </c>
      <c r="B27" s="73" t="s">
        <v>213</v>
      </c>
      <c r="C27" s="5">
        <v>96.442744442000006</v>
      </c>
      <c r="D27" s="5" t="str">
        <f t="shared" ref="D27:D30" si="9">IF($B27="N/A","N/A",IF(C27&lt;0,"No","Yes"))</f>
        <v>N/A</v>
      </c>
      <c r="E27" s="5">
        <v>82.661610910999997</v>
      </c>
      <c r="F27" s="5" t="str">
        <f t="shared" ref="F27:F30" si="10">IF($B27="N/A","N/A",IF(E27&lt;0,"No","Yes"))</f>
        <v>N/A</v>
      </c>
      <c r="G27" s="5">
        <v>91.983286367000005</v>
      </c>
      <c r="H27" s="5" t="str">
        <f t="shared" ref="H27:H30" si="11">IF($B27="N/A","N/A",IF(G27&lt;0,"No","Yes"))</f>
        <v>N/A</v>
      </c>
      <c r="I27" s="6">
        <v>-14.3</v>
      </c>
      <c r="J27" s="6">
        <v>11.28</v>
      </c>
      <c r="K27" s="105" t="str">
        <f t="shared" si="8"/>
        <v>Yes</v>
      </c>
    </row>
    <row r="28" spans="1:11" x14ac:dyDescent="0.2">
      <c r="A28" s="103" t="s">
        <v>372</v>
      </c>
      <c r="B28" s="73" t="s">
        <v>213</v>
      </c>
      <c r="C28" s="5">
        <v>68.438919436000006</v>
      </c>
      <c r="D28" s="5" t="str">
        <f t="shared" si="9"/>
        <v>N/A</v>
      </c>
      <c r="E28" s="5">
        <v>46.565959268999997</v>
      </c>
      <c r="F28" s="5" t="str">
        <f t="shared" si="10"/>
        <v>N/A</v>
      </c>
      <c r="G28" s="5">
        <v>59.741521718000001</v>
      </c>
      <c r="H28" s="5" t="str">
        <f t="shared" si="11"/>
        <v>N/A</v>
      </c>
      <c r="I28" s="6">
        <v>-32</v>
      </c>
      <c r="J28" s="6">
        <v>28.29</v>
      </c>
      <c r="K28" s="105" t="str">
        <f t="shared" si="8"/>
        <v>Yes</v>
      </c>
    </row>
    <row r="29" spans="1:11" x14ac:dyDescent="0.2">
      <c r="A29" s="103" t="s">
        <v>374</v>
      </c>
      <c r="B29" s="73" t="s">
        <v>213</v>
      </c>
      <c r="C29" s="5">
        <v>13.683958881000001</v>
      </c>
      <c r="D29" s="5" t="str">
        <f t="shared" si="9"/>
        <v>N/A</v>
      </c>
      <c r="E29" s="5">
        <v>14.378325485</v>
      </c>
      <c r="F29" s="5" t="str">
        <f t="shared" si="10"/>
        <v>N/A</v>
      </c>
      <c r="G29" s="5">
        <v>13.516665047</v>
      </c>
      <c r="H29" s="5" t="str">
        <f t="shared" si="11"/>
        <v>N/A</v>
      </c>
      <c r="I29" s="6">
        <v>5.0739999999999998</v>
      </c>
      <c r="J29" s="6">
        <v>-5.99</v>
      </c>
      <c r="K29" s="105" t="str">
        <f t="shared" si="8"/>
        <v>Yes</v>
      </c>
    </row>
    <row r="30" spans="1:11" x14ac:dyDescent="0.2">
      <c r="A30" s="120" t="s">
        <v>375</v>
      </c>
      <c r="B30" s="127" t="s">
        <v>213</v>
      </c>
      <c r="C30" s="114">
        <v>4.7812575000000003E-3</v>
      </c>
      <c r="D30" s="114" t="str">
        <f t="shared" si="9"/>
        <v>N/A</v>
      </c>
      <c r="E30" s="114">
        <v>6.1158339000000001E-3</v>
      </c>
      <c r="F30" s="114" t="str">
        <f t="shared" si="10"/>
        <v>N/A</v>
      </c>
      <c r="G30" s="114">
        <v>2.9151685900000002E-2</v>
      </c>
      <c r="H30" s="114" t="str">
        <f t="shared" si="11"/>
        <v>N/A</v>
      </c>
      <c r="I30" s="115">
        <v>27.91</v>
      </c>
      <c r="J30" s="115">
        <v>376.7</v>
      </c>
      <c r="K30" s="116" t="str">
        <f t="shared" si="8"/>
        <v>No</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52275463</v>
      </c>
      <c r="D7" s="19" t="str">
        <f>IF($B7="N/A","N/A",IF(C7&gt;15,"No",IF(C7&lt;-15,"No","Yes")))</f>
        <v>N/A</v>
      </c>
      <c r="E7" s="18">
        <v>50776649</v>
      </c>
      <c r="F7" s="19" t="str">
        <f>IF($B7="N/A","N/A",IF(E7&gt;15,"No",IF(E7&lt;-15,"No","Yes")))</f>
        <v>N/A</v>
      </c>
      <c r="G7" s="18">
        <v>74703199</v>
      </c>
      <c r="H7" s="19" t="str">
        <f>IF($B7="N/A","N/A",IF(G7&gt;15,"No",IF(G7&lt;-15,"No","Yes")))</f>
        <v>N/A</v>
      </c>
      <c r="I7" s="20">
        <v>-2.87</v>
      </c>
      <c r="J7" s="20">
        <v>47.12</v>
      </c>
      <c r="K7" s="106" t="str">
        <f t="shared" ref="K7:K54" si="0">IF(J7="Div by 0", "N/A", IF(J7="N/A","N/A", IF(J7&gt;30, "No", IF(J7&lt;-30, "No", "Yes"))))</f>
        <v>No</v>
      </c>
    </row>
    <row r="8" spans="1:11" x14ac:dyDescent="0.2">
      <c r="A8" s="124" t="s">
        <v>362</v>
      </c>
      <c r="B8" s="17" t="s">
        <v>213</v>
      </c>
      <c r="C8" s="99">
        <v>19.070120909</v>
      </c>
      <c r="D8" s="19" t="str">
        <f>IF($B8="N/A","N/A",IF(C8&gt;15,"No",IF(C8&lt;-15,"No","Yes")))</f>
        <v>N/A</v>
      </c>
      <c r="E8" s="21">
        <v>20.416073537999999</v>
      </c>
      <c r="F8" s="19" t="str">
        <f>IF($B8="N/A","N/A",IF(E8&gt;15,"No",IF(E8&lt;-15,"No","Yes")))</f>
        <v>N/A</v>
      </c>
      <c r="G8" s="21">
        <v>14.160070976</v>
      </c>
      <c r="H8" s="19" t="str">
        <f>IF($B8="N/A","N/A",IF(G8&gt;15,"No",IF(G8&lt;-15,"No","Yes")))</f>
        <v>N/A</v>
      </c>
      <c r="I8" s="20">
        <v>7.0579999999999998</v>
      </c>
      <c r="J8" s="20">
        <v>-30.6</v>
      </c>
      <c r="K8" s="106" t="str">
        <f t="shared" si="0"/>
        <v>No</v>
      </c>
    </row>
    <row r="9" spans="1:11" x14ac:dyDescent="0.2">
      <c r="A9" s="124" t="s">
        <v>119</v>
      </c>
      <c r="B9" s="22" t="s">
        <v>213</v>
      </c>
      <c r="C9" s="66">
        <v>49.354663774000002</v>
      </c>
      <c r="D9" s="5" t="str">
        <f>IF($B9="N/A","N/A",IF(C9&gt;15,"No",IF(C9&lt;-15,"No","Yes")))</f>
        <v>N/A</v>
      </c>
      <c r="E9" s="5">
        <v>46.258548885000003</v>
      </c>
      <c r="F9" s="5" t="str">
        <f>IF($B9="N/A","N/A",IF(E9&gt;15,"No",IF(E9&lt;-15,"No","Yes")))</f>
        <v>N/A</v>
      </c>
      <c r="G9" s="5">
        <v>49.631383255999999</v>
      </c>
      <c r="H9" s="5" t="str">
        <f>IF($B9="N/A","N/A",IF(G9&gt;15,"No",IF(G9&lt;-15,"No","Yes")))</f>
        <v>N/A</v>
      </c>
      <c r="I9" s="6">
        <v>-6.27</v>
      </c>
      <c r="J9" s="6">
        <v>7.2910000000000004</v>
      </c>
      <c r="K9" s="105" t="str">
        <f t="shared" si="0"/>
        <v>Yes</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24" t="s">
        <v>854</v>
      </c>
      <c r="B11" s="22" t="s">
        <v>213</v>
      </c>
      <c r="C11" s="66">
        <v>31.575215317000001</v>
      </c>
      <c r="D11" s="5" t="str">
        <f>IF($B11="N/A","N/A",IF(C11&gt;15,"No",IF(C11&lt;-15,"No","Yes")))</f>
        <v>N/A</v>
      </c>
      <c r="E11" s="5">
        <v>33.325377576999998</v>
      </c>
      <c r="F11" s="5" t="str">
        <f>IF($B11="N/A","N/A",IF(E11&gt;15,"No",IF(E11&lt;-15,"No","Yes")))</f>
        <v>N/A</v>
      </c>
      <c r="G11" s="5">
        <v>36.208545768</v>
      </c>
      <c r="H11" s="5" t="str">
        <f>IF($B11="N/A","N/A",IF(G11&gt;15,"No",IF(G11&lt;-15,"No","Yes")))</f>
        <v>N/A</v>
      </c>
      <c r="I11" s="6">
        <v>5.5430000000000001</v>
      </c>
      <c r="J11" s="6">
        <v>8.6519999999999992</v>
      </c>
      <c r="K11" s="105" t="str">
        <f t="shared" si="0"/>
        <v>Yes</v>
      </c>
    </row>
    <row r="12" spans="1:11" x14ac:dyDescent="0.2">
      <c r="A12" s="124" t="s">
        <v>855</v>
      </c>
      <c r="B12" s="68" t="s">
        <v>214</v>
      </c>
      <c r="C12" s="66">
        <v>86.751257843000005</v>
      </c>
      <c r="D12" s="5" t="str">
        <f>IF(OR($B12="N/A",$C12="N/A"),"N/A",IF(C12&gt;100,"No",IF(C12&lt;95,"No","Yes")))</f>
        <v>No</v>
      </c>
      <c r="E12" s="66">
        <v>90.701739549999999</v>
      </c>
      <c r="F12" s="5" t="str">
        <f>IF(OR($B12="N/A",$E12="N/A"),"N/A",IF(E12&gt;100,"No",IF(E12&lt;95,"No","Yes")))</f>
        <v>No</v>
      </c>
      <c r="G12" s="66">
        <v>92.065842093000001</v>
      </c>
      <c r="H12" s="5" t="str">
        <f>IF($B12="N/A","N/A",IF(G12&gt;100,"No",IF(G12&lt;95,"No","Yes")))</f>
        <v>No</v>
      </c>
      <c r="I12" s="69">
        <v>4.5540000000000003</v>
      </c>
      <c r="J12" s="69">
        <v>1.504</v>
      </c>
      <c r="K12" s="105" t="str">
        <f t="shared" si="0"/>
        <v>Yes</v>
      </c>
    </row>
    <row r="13" spans="1:11" x14ac:dyDescent="0.2">
      <c r="A13" s="124" t="s">
        <v>347</v>
      </c>
      <c r="B13" s="68" t="s">
        <v>213</v>
      </c>
      <c r="C13" s="66">
        <v>23.293948598</v>
      </c>
      <c r="D13" s="5" t="str">
        <f>IF($B13="N/A","N/A",IF(C13&gt;100,"No",IF(C13&lt;95,"No","Yes")))</f>
        <v>N/A</v>
      </c>
      <c r="E13" s="66">
        <v>22.5963292</v>
      </c>
      <c r="F13" s="5" t="str">
        <f>IF($B13="N/A","N/A",IF(E13&gt;100,"No",IF(E13&lt;95,"No","Yes")))</f>
        <v>N/A</v>
      </c>
      <c r="G13" s="66">
        <v>7.6456193977</v>
      </c>
      <c r="H13" s="5" t="str">
        <f>IF($B13="N/A","N/A",IF(G13&gt;100,"No",IF(G13&lt;95,"No","Yes")))</f>
        <v>N/A</v>
      </c>
      <c r="I13" s="69">
        <v>-2.99</v>
      </c>
      <c r="J13" s="69">
        <v>-66.2</v>
      </c>
      <c r="K13" s="105" t="str">
        <f t="shared" si="0"/>
        <v>No</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05" t="str">
        <f t="shared" si="0"/>
        <v>N/A</v>
      </c>
    </row>
    <row r="15" spans="1:11" x14ac:dyDescent="0.2">
      <c r="A15" s="124" t="s">
        <v>856</v>
      </c>
      <c r="B15" s="68" t="s">
        <v>214</v>
      </c>
      <c r="C15" s="66">
        <v>86.467604562000005</v>
      </c>
      <c r="D15" s="5" t="str">
        <f>IF(OR($B15="N/A",$C15="N/A"),"N/A",IF(C15&gt;100,"No",IF(C15&lt;95,"No","Yes")))</f>
        <v>No</v>
      </c>
      <c r="E15" s="66">
        <v>90.651360197000002</v>
      </c>
      <c r="F15" s="5" t="str">
        <f>IF(OR($B15="N/A",$E15="N/A"),"N/A",IF(E15&gt;100,"No",IF(E15&lt;95,"No","Yes")))</f>
        <v>No</v>
      </c>
      <c r="G15" s="66">
        <v>92.054665756000006</v>
      </c>
      <c r="H15" s="5" t="str">
        <f>IF($B15="N/A","N/A",IF(G15&gt;100,"No",IF(G15&lt;95,"No","Yes")))</f>
        <v>No</v>
      </c>
      <c r="I15" s="69">
        <v>4.8390000000000004</v>
      </c>
      <c r="J15" s="69">
        <v>1.548</v>
      </c>
      <c r="K15" s="105" t="str">
        <f t="shared" si="0"/>
        <v>Yes</v>
      </c>
    </row>
    <row r="16" spans="1:11" x14ac:dyDescent="0.2">
      <c r="A16" s="124" t="s">
        <v>331</v>
      </c>
      <c r="B16" s="22" t="s">
        <v>213</v>
      </c>
      <c r="C16" s="56">
        <v>9968994</v>
      </c>
      <c r="D16" s="5" t="str">
        <f>IF($B16="N/A","N/A",IF(C16&gt;15,"No",IF(C16&lt;-15,"No","Yes")))</f>
        <v>N/A</v>
      </c>
      <c r="E16" s="23">
        <v>10366598</v>
      </c>
      <c r="F16" s="5" t="str">
        <f>IF($B16="N/A","N/A",IF(E16&gt;15,"No",IF(E16&lt;-15,"No","Yes")))</f>
        <v>N/A</v>
      </c>
      <c r="G16" s="23">
        <v>10578026</v>
      </c>
      <c r="H16" s="5" t="str">
        <f>IF($B16="N/A","N/A",IF(G16&gt;15,"No",IF(G16&lt;-15,"No","Yes")))</f>
        <v>N/A</v>
      </c>
      <c r="I16" s="6">
        <v>3.988</v>
      </c>
      <c r="J16" s="6">
        <v>2.04</v>
      </c>
      <c r="K16" s="105" t="str">
        <f t="shared" si="0"/>
        <v>Yes</v>
      </c>
    </row>
    <row r="17" spans="1:11" x14ac:dyDescent="0.2">
      <c r="A17" s="124" t="s">
        <v>439</v>
      </c>
      <c r="B17" s="22" t="s">
        <v>215</v>
      </c>
      <c r="C17" s="66">
        <v>14.846793969</v>
      </c>
      <c r="D17" s="5" t="str">
        <f>IF($B17="N/A","N/A",IF(C17&gt;20,"No",IF(C17&lt;5,"No","Yes")))</f>
        <v>Yes</v>
      </c>
      <c r="E17" s="5">
        <v>14.011771268</v>
      </c>
      <c r="F17" s="5" t="str">
        <f>IF($B17="N/A","N/A",IF(E17&gt;20,"No",IF(E17&lt;5,"No","Yes")))</f>
        <v>Yes</v>
      </c>
      <c r="G17" s="5">
        <v>11.994893942999999</v>
      </c>
      <c r="H17" s="5" t="str">
        <f>IF($B17="N/A","N/A",IF(G17&gt;20,"No",IF(G17&lt;5,"No","Yes")))</f>
        <v>Yes</v>
      </c>
      <c r="I17" s="6">
        <v>-5.62</v>
      </c>
      <c r="J17" s="6">
        <v>-14.4</v>
      </c>
      <c r="K17" s="105" t="str">
        <f t="shared" si="0"/>
        <v>Yes</v>
      </c>
    </row>
    <row r="18" spans="1:11" x14ac:dyDescent="0.2">
      <c r="A18" s="124" t="s">
        <v>440</v>
      </c>
      <c r="B18" s="17" t="s">
        <v>213</v>
      </c>
      <c r="C18" s="66">
        <v>85.153206030999996</v>
      </c>
      <c r="D18" s="5" t="str">
        <f>IF($B18="N/A","N/A",IF(C18&gt;15,"No",IF(C18&lt;-15,"No","Yes")))</f>
        <v>N/A</v>
      </c>
      <c r="E18" s="5">
        <v>85.988228731999996</v>
      </c>
      <c r="F18" s="5" t="str">
        <f>IF($B18="N/A","N/A",IF(E18&gt;15,"No",IF(E18&lt;-15,"No","Yes")))</f>
        <v>N/A</v>
      </c>
      <c r="G18" s="5">
        <v>88.005106057000006</v>
      </c>
      <c r="H18" s="5" t="str">
        <f>IF($B18="N/A","N/A",IF(G18&gt;15,"No",IF(G18&lt;-15,"No","Yes")))</f>
        <v>N/A</v>
      </c>
      <c r="I18" s="6">
        <v>0.98060000000000003</v>
      </c>
      <c r="J18" s="6">
        <v>2.3460000000000001</v>
      </c>
      <c r="K18" s="105" t="str">
        <f t="shared" si="0"/>
        <v>Yes</v>
      </c>
    </row>
    <row r="19" spans="1:11" x14ac:dyDescent="0.2">
      <c r="A19" s="124" t="s">
        <v>441</v>
      </c>
      <c r="B19" s="22" t="s">
        <v>216</v>
      </c>
      <c r="C19" s="66">
        <v>2.4550421034999999</v>
      </c>
      <c r="D19" s="5" t="str">
        <f>IF($B19="N/A","N/A",IF(C19&gt;1,"Yes","No"))</f>
        <v>Yes</v>
      </c>
      <c r="E19" s="5">
        <v>3.0777599363000001</v>
      </c>
      <c r="F19" s="5" t="str">
        <f>IF($B19="N/A","N/A",IF(E19&gt;1,"Yes","No"))</f>
        <v>Yes</v>
      </c>
      <c r="G19" s="5">
        <v>6.8480640906000003</v>
      </c>
      <c r="H19" s="5" t="str">
        <f>IF($B19="N/A","N/A",IF(G19&gt;1,"Yes","No"))</f>
        <v>Yes</v>
      </c>
      <c r="I19" s="6">
        <v>25.36</v>
      </c>
      <c r="J19" s="6">
        <v>122.5</v>
      </c>
      <c r="K19" s="105" t="str">
        <f t="shared" si="0"/>
        <v>No</v>
      </c>
    </row>
    <row r="20" spans="1:11" x14ac:dyDescent="0.2">
      <c r="A20" s="124" t="s">
        <v>857</v>
      </c>
      <c r="B20" s="22" t="s">
        <v>213</v>
      </c>
      <c r="C20" s="59">
        <v>134.65702390000001</v>
      </c>
      <c r="D20" s="5" t="str">
        <f>IF($B20="N/A","N/A",IF(C20&gt;15,"No",IF(C20&lt;-15,"No","Yes")))</f>
        <v>N/A</v>
      </c>
      <c r="E20" s="24">
        <v>130.50271892999999</v>
      </c>
      <c r="F20" s="5" t="str">
        <f>IF($B20="N/A","N/A",IF(E20&gt;15,"No",IF(E20&lt;-15,"No","Yes")))</f>
        <v>N/A</v>
      </c>
      <c r="G20" s="24">
        <v>117.48556440999999</v>
      </c>
      <c r="H20" s="5" t="str">
        <f>IF($B20="N/A","N/A",IF(G20&gt;15,"No",IF(G20&lt;-15,"No","Yes")))</f>
        <v>N/A</v>
      </c>
      <c r="I20" s="6">
        <v>-3.09</v>
      </c>
      <c r="J20" s="6">
        <v>-9.9700000000000006</v>
      </c>
      <c r="K20" s="105" t="str">
        <f t="shared" si="0"/>
        <v>Yes</v>
      </c>
    </row>
    <row r="21" spans="1:11" x14ac:dyDescent="0.2">
      <c r="A21" s="124" t="s">
        <v>34</v>
      </c>
      <c r="B21" s="22" t="s">
        <v>213</v>
      </c>
      <c r="C21" s="70">
        <v>29.145505261</v>
      </c>
      <c r="D21" s="5" t="str">
        <f>IF($B21="N/A","N/A",IF(C21&gt;15,"No",IF(C21&lt;-15,"No","Yes")))</f>
        <v>N/A</v>
      </c>
      <c r="E21" s="71">
        <v>29.83642545</v>
      </c>
      <c r="F21" s="5" t="str">
        <f>IF($B21="N/A","N/A",IF(E21&gt;15,"No",IF(E21&lt;-15,"No","Yes")))</f>
        <v>N/A</v>
      </c>
      <c r="G21" s="71">
        <v>36.878488322999999</v>
      </c>
      <c r="H21" s="5" t="str">
        <f>IF($B21="N/A","N/A",IF(G21&gt;15,"No",IF(G21&lt;-15,"No","Yes")))</f>
        <v>N/A</v>
      </c>
      <c r="I21" s="6">
        <v>2.371</v>
      </c>
      <c r="J21" s="6">
        <v>23.6</v>
      </c>
      <c r="K21" s="105" t="str">
        <f t="shared" si="0"/>
        <v>Yes</v>
      </c>
    </row>
    <row r="22" spans="1:11" x14ac:dyDescent="0.2">
      <c r="A22" s="124" t="s">
        <v>1685</v>
      </c>
      <c r="B22" s="22" t="s">
        <v>213</v>
      </c>
      <c r="C22" s="70">
        <v>33.200245936999998</v>
      </c>
      <c r="D22" s="5" t="str">
        <f>IF($B22="N/A","N/A",IF(C22&gt;15,"No",IF(C22&lt;-15,"No","Yes")))</f>
        <v>N/A</v>
      </c>
      <c r="E22" s="71">
        <v>32.174139738999997</v>
      </c>
      <c r="F22" s="5" t="str">
        <f>IF($B22="N/A","N/A",IF(E22&gt;15,"No",IF(E22&lt;-15,"No","Yes")))</f>
        <v>N/A</v>
      </c>
      <c r="G22" s="71">
        <v>35.008627322999999</v>
      </c>
      <c r="H22" s="5" t="str">
        <f>IF($B22="N/A","N/A",IF(G22&gt;15,"No",IF(G22&lt;-15,"No","Yes")))</f>
        <v>N/A</v>
      </c>
      <c r="I22" s="6">
        <v>-3.09</v>
      </c>
      <c r="J22" s="6">
        <v>8.81</v>
      </c>
      <c r="K22" s="105" t="str">
        <f t="shared" si="0"/>
        <v>Yes</v>
      </c>
    </row>
    <row r="23" spans="1:11" x14ac:dyDescent="0.2">
      <c r="A23" s="124" t="s">
        <v>35</v>
      </c>
      <c r="B23" s="22" t="s">
        <v>213</v>
      </c>
      <c r="C23" s="70">
        <v>0</v>
      </c>
      <c r="D23" s="5" t="str">
        <f>IF($B23="N/A","N/A",IF(C23&gt;15,"No",IF(C23&lt;-15,"No","Yes")))</f>
        <v>N/A</v>
      </c>
      <c r="E23" s="71">
        <v>1.9788839999999999E-4</v>
      </c>
      <c r="F23" s="5" t="str">
        <f>IF($B23="N/A","N/A",IF(E23&gt;15,"No",IF(E23&lt;-15,"No","Yes")))</f>
        <v>N/A</v>
      </c>
      <c r="G23" s="71">
        <v>0</v>
      </c>
      <c r="H23" s="5" t="str">
        <f>IF($B23="N/A","N/A",IF(G23&gt;15,"No",IF(G23&lt;-15,"No","Yes")))</f>
        <v>N/A</v>
      </c>
      <c r="I23" s="6" t="s">
        <v>1748</v>
      </c>
      <c r="J23" s="6">
        <v>-100</v>
      </c>
      <c r="K23" s="105" t="str">
        <f t="shared" si="0"/>
        <v>No</v>
      </c>
    </row>
    <row r="24" spans="1:11" x14ac:dyDescent="0.2">
      <c r="A24" s="124" t="s">
        <v>858</v>
      </c>
      <c r="B24" s="22" t="s">
        <v>243</v>
      </c>
      <c r="C24" s="59">
        <v>358.26173992999998</v>
      </c>
      <c r="D24" s="5" t="str">
        <f>IF($B24="N/A","N/A",IF(C24&gt;300,"No",IF(C24&lt;75,"No","Yes")))</f>
        <v>No</v>
      </c>
      <c r="E24" s="24">
        <v>384.26500038</v>
      </c>
      <c r="F24" s="5" t="str">
        <f>IF($B24="N/A","N/A",IF(E24&gt;300,"No",IF(E24&lt;75,"No","Yes")))</f>
        <v>No</v>
      </c>
      <c r="G24" s="24">
        <v>482.69040706999999</v>
      </c>
      <c r="H24" s="5" t="str">
        <f>IF($B24="N/A","N/A",IF(G24&gt;300,"No",IF(G24&lt;75,"No","Yes")))</f>
        <v>No</v>
      </c>
      <c r="I24" s="6">
        <v>7.258</v>
      </c>
      <c r="J24" s="6">
        <v>25.61</v>
      </c>
      <c r="K24" s="105" t="str">
        <f t="shared" si="0"/>
        <v>Yes</v>
      </c>
    </row>
    <row r="25" spans="1:11" x14ac:dyDescent="0.2">
      <c r="A25" s="124" t="s">
        <v>859</v>
      </c>
      <c r="B25" s="22" t="s">
        <v>244</v>
      </c>
      <c r="C25" s="59">
        <v>7.0971640629000001</v>
      </c>
      <c r="D25" s="5" t="str">
        <f>IF($B25="N/A","N/A",IF(C25&gt;250,"No",IF(C25&lt;20,"No","Yes")))</f>
        <v>No</v>
      </c>
      <c r="E25" s="24">
        <v>7.2483919180000003</v>
      </c>
      <c r="F25" s="5" t="str">
        <f>IF($B25="N/A","N/A",IF(E25&gt;250,"No",IF(E25&lt;20,"No","Yes")))</f>
        <v>No</v>
      </c>
      <c r="G25" s="24">
        <v>7.4020550859999998</v>
      </c>
      <c r="H25" s="5" t="str">
        <f>IF($B25="N/A","N/A",IF(G25&gt;250,"No",IF(G25&lt;20,"No","Yes")))</f>
        <v>No</v>
      </c>
      <c r="I25" s="6">
        <v>2.1309999999999998</v>
      </c>
      <c r="J25" s="6">
        <v>2.12</v>
      </c>
      <c r="K25" s="105" t="str">
        <f t="shared" si="0"/>
        <v>Yes</v>
      </c>
    </row>
    <row r="26" spans="1:11" x14ac:dyDescent="0.2">
      <c r="A26" s="124" t="s">
        <v>860</v>
      </c>
      <c r="B26" s="22" t="s">
        <v>245</v>
      </c>
      <c r="C26" s="59" t="s">
        <v>1748</v>
      </c>
      <c r="D26" s="5" t="str">
        <f>IF($B26="N/A","N/A",IF(C26&gt;5,"No",IF(C26&lt;3,"No","Yes")))</f>
        <v>No</v>
      </c>
      <c r="E26" s="24">
        <v>26.296296296000001</v>
      </c>
      <c r="F26" s="5" t="str">
        <f>IF($B26="N/A","N/A",IF(E26&gt;5,"No",IF(E26&lt;3,"No","Yes")))</f>
        <v>No</v>
      </c>
      <c r="G26" s="24" t="s">
        <v>1748</v>
      </c>
      <c r="H26" s="5" t="str">
        <f>IF($B26="N/A","N/A",IF(G26&gt;5,"No",IF(G26&lt;3,"No","Yes")))</f>
        <v>No</v>
      </c>
      <c r="I26" s="6" t="s">
        <v>1748</v>
      </c>
      <c r="J26" s="6" t="s">
        <v>1748</v>
      </c>
      <c r="K26" s="105" t="str">
        <f t="shared" si="0"/>
        <v>N/A</v>
      </c>
    </row>
    <row r="27" spans="1:11" x14ac:dyDescent="0.2">
      <c r="A27" s="124" t="s">
        <v>131</v>
      </c>
      <c r="B27" s="22" t="s">
        <v>213</v>
      </c>
      <c r="C27" s="56">
        <v>77301</v>
      </c>
      <c r="D27" s="22" t="s">
        <v>213</v>
      </c>
      <c r="E27" s="23">
        <v>97322</v>
      </c>
      <c r="F27" s="22" t="s">
        <v>213</v>
      </c>
      <c r="G27" s="23">
        <v>114148</v>
      </c>
      <c r="H27" s="5" t="str">
        <f>IF($B27="N/A","N/A",IF(G27&gt;15,"No",IF(G27&lt;-15,"No","Yes")))</f>
        <v>N/A</v>
      </c>
      <c r="I27" s="6">
        <v>25.9</v>
      </c>
      <c r="J27" s="6">
        <v>17.29</v>
      </c>
      <c r="K27" s="105" t="str">
        <f t="shared" si="0"/>
        <v>Yes</v>
      </c>
    </row>
    <row r="28" spans="1:11" x14ac:dyDescent="0.2">
      <c r="A28" s="124" t="s">
        <v>346</v>
      </c>
      <c r="B28" s="22" t="s">
        <v>213</v>
      </c>
      <c r="C28" s="57">
        <v>0.14787243489999999</v>
      </c>
      <c r="D28" s="22" t="s">
        <v>213</v>
      </c>
      <c r="E28" s="4">
        <v>0.19166684279999999</v>
      </c>
      <c r="F28" s="22" t="s">
        <v>213</v>
      </c>
      <c r="G28" s="4">
        <v>0.1528020239</v>
      </c>
      <c r="H28" s="5" t="str">
        <f>IF($B28="N/A","N/A",IF(G28&gt;15,"No",IF(G28&lt;-15,"No","Yes")))</f>
        <v>N/A</v>
      </c>
      <c r="I28" s="6">
        <v>29.62</v>
      </c>
      <c r="J28" s="6">
        <v>-20.3</v>
      </c>
      <c r="K28" s="105" t="str">
        <f t="shared" si="0"/>
        <v>Yes</v>
      </c>
    </row>
    <row r="29" spans="1:11" ht="25.5" x14ac:dyDescent="0.2">
      <c r="A29" s="124" t="s">
        <v>836</v>
      </c>
      <c r="B29" s="22" t="s">
        <v>213</v>
      </c>
      <c r="C29" s="24">
        <v>139.03831774</v>
      </c>
      <c r="D29" s="22" t="s">
        <v>213</v>
      </c>
      <c r="E29" s="24">
        <v>137.7464602</v>
      </c>
      <c r="F29" s="22" t="s">
        <v>213</v>
      </c>
      <c r="G29" s="24">
        <v>230.93756350999999</v>
      </c>
      <c r="H29" s="22" t="s">
        <v>213</v>
      </c>
      <c r="I29" s="6">
        <v>-0.92900000000000005</v>
      </c>
      <c r="J29" s="6">
        <v>67.650000000000006</v>
      </c>
      <c r="K29" s="105" t="str">
        <f t="shared" si="0"/>
        <v>No</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05" t="str">
        <f t="shared" si="0"/>
        <v>N/A</v>
      </c>
    </row>
    <row r="31" spans="1:11" x14ac:dyDescent="0.2">
      <c r="A31" s="124" t="s">
        <v>206</v>
      </c>
      <c r="B31" s="72" t="s">
        <v>213</v>
      </c>
      <c r="C31" s="56">
        <v>7716297</v>
      </c>
      <c r="D31" s="5" t="str">
        <f t="shared" ref="D31:F50" si="4">IF($B31="N/A","N/A",IF(C31&lt;0,"No","Yes"))</f>
        <v>N/A</v>
      </c>
      <c r="E31" s="56">
        <v>8141796</v>
      </c>
      <c r="F31" s="5" t="str">
        <f t="shared" si="4"/>
        <v>N/A</v>
      </c>
      <c r="G31" s="56">
        <v>13876257</v>
      </c>
      <c r="H31" s="5" t="str">
        <f t="shared" ref="H31:H50" si="5">IF($B31="N/A","N/A",IF(G31&lt;0,"No","Yes"))</f>
        <v>N/A</v>
      </c>
      <c r="I31" s="6">
        <v>5.5140000000000002</v>
      </c>
      <c r="J31" s="6">
        <v>70.430000000000007</v>
      </c>
      <c r="K31" s="105" t="str">
        <f t="shared" si="0"/>
        <v>No</v>
      </c>
    </row>
    <row r="32" spans="1:11" ht="25.5" x14ac:dyDescent="0.2">
      <c r="A32" s="128" t="s">
        <v>654</v>
      </c>
      <c r="B32" s="72" t="s">
        <v>213</v>
      </c>
      <c r="C32" s="57">
        <v>99.843111274999998</v>
      </c>
      <c r="D32" s="5" t="str">
        <f t="shared" si="4"/>
        <v>N/A</v>
      </c>
      <c r="E32" s="57">
        <v>99.775368972999999</v>
      </c>
      <c r="F32" s="5" t="str">
        <f t="shared" si="4"/>
        <v>N/A</v>
      </c>
      <c r="G32" s="57">
        <v>99.345889889000006</v>
      </c>
      <c r="H32" s="5" t="str">
        <f t="shared" si="5"/>
        <v>N/A</v>
      </c>
      <c r="I32" s="6">
        <v>-6.8000000000000005E-2</v>
      </c>
      <c r="J32" s="6">
        <v>-0.43</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1748</v>
      </c>
      <c r="J33" s="6" t="s">
        <v>1748</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1748</v>
      </c>
      <c r="J34" s="6" t="s">
        <v>1748</v>
      </c>
      <c r="K34" s="105" t="str">
        <f t="shared" si="0"/>
        <v>N/A</v>
      </c>
    </row>
    <row r="35" spans="1:11" x14ac:dyDescent="0.2">
      <c r="A35" s="128" t="s">
        <v>657</v>
      </c>
      <c r="B35" s="72" t="s">
        <v>213</v>
      </c>
      <c r="C35" s="57">
        <v>0.1568887253</v>
      </c>
      <c r="D35" s="5" t="str">
        <f t="shared" si="4"/>
        <v>N/A</v>
      </c>
      <c r="E35" s="57">
        <v>0.22463102739999999</v>
      </c>
      <c r="F35" s="5" t="str">
        <f t="shared" si="4"/>
        <v>N/A</v>
      </c>
      <c r="G35" s="57">
        <v>0.65411011050000001</v>
      </c>
      <c r="H35" s="5" t="str">
        <f t="shared" si="5"/>
        <v>N/A</v>
      </c>
      <c r="I35" s="6">
        <v>43.18</v>
      </c>
      <c r="J35" s="6">
        <v>191.2</v>
      </c>
      <c r="K35" s="105" t="str">
        <f t="shared" si="0"/>
        <v>No</v>
      </c>
    </row>
    <row r="36" spans="1:11" x14ac:dyDescent="0.2">
      <c r="A36" s="128" t="s">
        <v>349</v>
      </c>
      <c r="B36" s="72" t="s">
        <v>213</v>
      </c>
      <c r="C36" s="56">
        <v>8789793</v>
      </c>
      <c r="D36" s="5" t="str">
        <f t="shared" si="4"/>
        <v>N/A</v>
      </c>
      <c r="E36" s="56">
        <v>8779714</v>
      </c>
      <c r="F36" s="5" t="str">
        <f t="shared" si="4"/>
        <v>N/A</v>
      </c>
      <c r="G36" s="56">
        <v>13172685</v>
      </c>
      <c r="H36" s="5" t="str">
        <f t="shared" si="5"/>
        <v>N/A</v>
      </c>
      <c r="I36" s="6">
        <v>-0.115</v>
      </c>
      <c r="J36" s="6">
        <v>50.04</v>
      </c>
      <c r="K36" s="105" t="str">
        <f t="shared" si="0"/>
        <v>No</v>
      </c>
    </row>
    <row r="37" spans="1:11" x14ac:dyDescent="0.2">
      <c r="A37" s="128" t="s">
        <v>658</v>
      </c>
      <c r="B37" s="72" t="s">
        <v>213</v>
      </c>
      <c r="C37" s="57">
        <v>0</v>
      </c>
      <c r="D37" s="5" t="str">
        <f t="shared" si="4"/>
        <v>N/A</v>
      </c>
      <c r="E37" s="57">
        <v>0</v>
      </c>
      <c r="F37" s="5" t="str">
        <f t="shared" si="4"/>
        <v>N/A</v>
      </c>
      <c r="G37" s="57">
        <v>0</v>
      </c>
      <c r="H37" s="5" t="str">
        <f t="shared" si="5"/>
        <v>N/A</v>
      </c>
      <c r="I37" s="6" t="s">
        <v>1748</v>
      </c>
      <c r="J37" s="6" t="s">
        <v>1748</v>
      </c>
      <c r="K37" s="105" t="str">
        <f t="shared" si="0"/>
        <v>N/A</v>
      </c>
    </row>
    <row r="38" spans="1:11" x14ac:dyDescent="0.2">
      <c r="A38" s="128" t="s">
        <v>659</v>
      </c>
      <c r="B38" s="72" t="s">
        <v>213</v>
      </c>
      <c r="C38" s="57">
        <v>0</v>
      </c>
      <c r="D38" s="5" t="str">
        <f t="shared" si="4"/>
        <v>N/A</v>
      </c>
      <c r="E38" s="57">
        <v>0</v>
      </c>
      <c r="F38" s="5" t="str">
        <f t="shared" si="4"/>
        <v>N/A</v>
      </c>
      <c r="G38" s="57">
        <v>0</v>
      </c>
      <c r="H38" s="5" t="str">
        <f t="shared" si="5"/>
        <v>N/A</v>
      </c>
      <c r="I38" s="6" t="s">
        <v>1748</v>
      </c>
      <c r="J38" s="6" t="s">
        <v>1748</v>
      </c>
      <c r="K38" s="105" t="str">
        <f t="shared" si="0"/>
        <v>N/A</v>
      </c>
    </row>
    <row r="39" spans="1:11" x14ac:dyDescent="0.2">
      <c r="A39" s="128" t="s">
        <v>660</v>
      </c>
      <c r="B39" s="72" t="s">
        <v>213</v>
      </c>
      <c r="C39" s="57">
        <v>0</v>
      </c>
      <c r="D39" s="5" t="str">
        <f t="shared" si="4"/>
        <v>N/A</v>
      </c>
      <c r="E39" s="57">
        <v>0</v>
      </c>
      <c r="F39" s="5" t="str">
        <f t="shared" si="4"/>
        <v>N/A</v>
      </c>
      <c r="G39" s="57">
        <v>0</v>
      </c>
      <c r="H39" s="5" t="str">
        <f t="shared" si="5"/>
        <v>N/A</v>
      </c>
      <c r="I39" s="6" t="s">
        <v>1748</v>
      </c>
      <c r="J39" s="6" t="s">
        <v>1748</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1748</v>
      </c>
      <c r="J40" s="6" t="s">
        <v>1748</v>
      </c>
      <c r="K40" s="105" t="str">
        <f t="shared" si="0"/>
        <v>N/A</v>
      </c>
    </row>
    <row r="41" spans="1:11" x14ac:dyDescent="0.2">
      <c r="A41" s="128" t="s">
        <v>662</v>
      </c>
      <c r="B41" s="72" t="s">
        <v>213</v>
      </c>
      <c r="C41" s="57">
        <v>99.865616857999996</v>
      </c>
      <c r="D41" s="5" t="str">
        <f t="shared" si="4"/>
        <v>N/A</v>
      </c>
      <c r="E41" s="57">
        <v>99.894210677000004</v>
      </c>
      <c r="F41" s="5" t="str">
        <f t="shared" si="4"/>
        <v>N/A</v>
      </c>
      <c r="G41" s="57">
        <v>99.288057066999997</v>
      </c>
      <c r="H41" s="5" t="str">
        <f t="shared" si="5"/>
        <v>N/A</v>
      </c>
      <c r="I41" s="6">
        <v>2.86E-2</v>
      </c>
      <c r="J41" s="6">
        <v>-0.60699999999999998</v>
      </c>
      <c r="K41" s="105" t="str">
        <f t="shared" si="0"/>
        <v>Yes</v>
      </c>
    </row>
    <row r="42" spans="1:11" x14ac:dyDescent="0.2">
      <c r="A42" s="128" t="s">
        <v>663</v>
      </c>
      <c r="B42" s="72" t="s">
        <v>213</v>
      </c>
      <c r="C42" s="57">
        <v>99.865616857999996</v>
      </c>
      <c r="D42" s="5" t="str">
        <f t="shared" si="4"/>
        <v>N/A</v>
      </c>
      <c r="E42" s="57">
        <v>99.894210677000004</v>
      </c>
      <c r="F42" s="5" t="str">
        <f t="shared" si="4"/>
        <v>N/A</v>
      </c>
      <c r="G42" s="57">
        <v>99.288057066999997</v>
      </c>
      <c r="H42" s="5" t="str">
        <f t="shared" si="5"/>
        <v>N/A</v>
      </c>
      <c r="I42" s="6">
        <v>2.86E-2</v>
      </c>
      <c r="J42" s="6">
        <v>-0.60699999999999998</v>
      </c>
      <c r="K42" s="105" t="str">
        <f t="shared" si="0"/>
        <v>Yes</v>
      </c>
    </row>
    <row r="43" spans="1:11" x14ac:dyDescent="0.2">
      <c r="A43" s="128" t="s">
        <v>664</v>
      </c>
      <c r="B43" s="72" t="s">
        <v>213</v>
      </c>
      <c r="C43" s="57">
        <v>0</v>
      </c>
      <c r="D43" s="5" t="str">
        <f t="shared" si="4"/>
        <v>N/A</v>
      </c>
      <c r="E43" s="57">
        <v>0</v>
      </c>
      <c r="F43" s="5" t="str">
        <f t="shared" si="4"/>
        <v>N/A</v>
      </c>
      <c r="G43" s="57">
        <v>0</v>
      </c>
      <c r="H43" s="5" t="str">
        <f t="shared" si="5"/>
        <v>N/A</v>
      </c>
      <c r="I43" s="6" t="s">
        <v>1748</v>
      </c>
      <c r="J43" s="6" t="s">
        <v>1748</v>
      </c>
      <c r="K43" s="105" t="str">
        <f t="shared" si="0"/>
        <v>N/A</v>
      </c>
    </row>
    <row r="44" spans="1:11" x14ac:dyDescent="0.2">
      <c r="A44" s="128" t="s">
        <v>665</v>
      </c>
      <c r="B44" s="72" t="s">
        <v>213</v>
      </c>
      <c r="C44" s="57">
        <v>0</v>
      </c>
      <c r="D44" s="5" t="str">
        <f t="shared" si="4"/>
        <v>N/A</v>
      </c>
      <c r="E44" s="57">
        <v>0</v>
      </c>
      <c r="F44" s="5" t="str">
        <f t="shared" si="4"/>
        <v>N/A</v>
      </c>
      <c r="G44" s="57">
        <v>0</v>
      </c>
      <c r="H44" s="5" t="str">
        <f t="shared" si="5"/>
        <v>N/A</v>
      </c>
      <c r="I44" s="6" t="s">
        <v>1748</v>
      </c>
      <c r="J44" s="6" t="s">
        <v>1748</v>
      </c>
      <c r="K44" s="105" t="str">
        <f t="shared" si="0"/>
        <v>N/A</v>
      </c>
    </row>
    <row r="45" spans="1:11" x14ac:dyDescent="0.2">
      <c r="A45" s="128" t="s">
        <v>666</v>
      </c>
      <c r="B45" s="72" t="s">
        <v>213</v>
      </c>
      <c r="C45" s="57">
        <v>0.1343831419</v>
      </c>
      <c r="D45" s="5" t="str">
        <f t="shared" si="4"/>
        <v>N/A</v>
      </c>
      <c r="E45" s="57">
        <v>0.105789323</v>
      </c>
      <c r="F45" s="5" t="str">
        <f t="shared" si="4"/>
        <v>N/A</v>
      </c>
      <c r="G45" s="57">
        <v>0.71194293340000003</v>
      </c>
      <c r="H45" s="5" t="str">
        <f t="shared" si="5"/>
        <v>N/A</v>
      </c>
      <c r="I45" s="6">
        <v>-21.3</v>
      </c>
      <c r="J45" s="6">
        <v>573</v>
      </c>
      <c r="K45" s="105" t="str">
        <f t="shared" si="0"/>
        <v>No</v>
      </c>
    </row>
    <row r="46" spans="1:11" x14ac:dyDescent="0.2">
      <c r="A46" s="128" t="s">
        <v>350</v>
      </c>
      <c r="B46" s="72" t="s">
        <v>213</v>
      </c>
      <c r="C46" s="56">
        <v>0</v>
      </c>
      <c r="D46" s="5" t="str">
        <f t="shared" si="4"/>
        <v>N/A</v>
      </c>
      <c r="E46" s="56">
        <v>0</v>
      </c>
      <c r="F46" s="5" t="str">
        <f t="shared" si="4"/>
        <v>N/A</v>
      </c>
      <c r="G46" s="56">
        <v>0</v>
      </c>
      <c r="H46" s="5" t="str">
        <f t="shared" si="5"/>
        <v>N/A</v>
      </c>
      <c r="I46" s="6" t="s">
        <v>1748</v>
      </c>
      <c r="J46" s="6" t="s">
        <v>1748</v>
      </c>
      <c r="K46" s="105" t="str">
        <f t="shared" si="0"/>
        <v>N/A</v>
      </c>
    </row>
    <row r="47" spans="1:11" x14ac:dyDescent="0.2">
      <c r="A47" s="128" t="s">
        <v>667</v>
      </c>
      <c r="B47" s="72" t="s">
        <v>213</v>
      </c>
      <c r="C47" s="57" t="s">
        <v>1748</v>
      </c>
      <c r="D47" s="5" t="str">
        <f t="shared" si="4"/>
        <v>N/A</v>
      </c>
      <c r="E47" s="57" t="s">
        <v>1748</v>
      </c>
      <c r="F47" s="5" t="str">
        <f t="shared" si="4"/>
        <v>N/A</v>
      </c>
      <c r="G47" s="57" t="s">
        <v>1748</v>
      </c>
      <c r="H47" s="5" t="str">
        <f t="shared" si="5"/>
        <v>N/A</v>
      </c>
      <c r="I47" s="6" t="s">
        <v>1748</v>
      </c>
      <c r="J47" s="6" t="s">
        <v>1748</v>
      </c>
      <c r="K47" s="105" t="str">
        <f t="shared" si="0"/>
        <v>N/A</v>
      </c>
    </row>
    <row r="48" spans="1:11" x14ac:dyDescent="0.2">
      <c r="A48" s="128" t="s">
        <v>668</v>
      </c>
      <c r="B48" s="72" t="s">
        <v>213</v>
      </c>
      <c r="C48" s="57" t="s">
        <v>1748</v>
      </c>
      <c r="D48" s="5" t="str">
        <f t="shared" si="4"/>
        <v>N/A</v>
      </c>
      <c r="E48" s="57" t="s">
        <v>1748</v>
      </c>
      <c r="F48" s="5" t="str">
        <f t="shared" si="4"/>
        <v>N/A</v>
      </c>
      <c r="G48" s="57" t="s">
        <v>1748</v>
      </c>
      <c r="H48" s="5" t="str">
        <f t="shared" si="5"/>
        <v>N/A</v>
      </c>
      <c r="I48" s="6" t="s">
        <v>1748</v>
      </c>
      <c r="J48" s="6" t="s">
        <v>1748</v>
      </c>
      <c r="K48" s="105" t="str">
        <f t="shared" si="0"/>
        <v>N/A</v>
      </c>
    </row>
    <row r="49" spans="1:11" x14ac:dyDescent="0.2">
      <c r="A49" s="128" t="s">
        <v>669</v>
      </c>
      <c r="B49" s="72" t="s">
        <v>213</v>
      </c>
      <c r="C49" s="57" t="s">
        <v>1748</v>
      </c>
      <c r="D49" s="5" t="str">
        <f t="shared" si="4"/>
        <v>N/A</v>
      </c>
      <c r="E49" s="57" t="s">
        <v>1748</v>
      </c>
      <c r="F49" s="5" t="str">
        <f t="shared" si="4"/>
        <v>N/A</v>
      </c>
      <c r="G49" s="57" t="s">
        <v>1748</v>
      </c>
      <c r="H49" s="5" t="str">
        <f t="shared" si="5"/>
        <v>N/A</v>
      </c>
      <c r="I49" s="6" t="s">
        <v>1748</v>
      </c>
      <c r="J49" s="6" t="s">
        <v>1748</v>
      </c>
      <c r="K49" s="105" t="str">
        <f t="shared" si="0"/>
        <v>N/A</v>
      </c>
    </row>
    <row r="50" spans="1:11" x14ac:dyDescent="0.2">
      <c r="A50" s="128" t="s">
        <v>670</v>
      </c>
      <c r="B50" s="72" t="s">
        <v>213</v>
      </c>
      <c r="C50" s="57" t="s">
        <v>1748</v>
      </c>
      <c r="D50" s="5" t="str">
        <f t="shared" si="4"/>
        <v>N/A</v>
      </c>
      <c r="E50" s="57" t="s">
        <v>1748</v>
      </c>
      <c r="F50" s="5" t="str">
        <f t="shared" si="4"/>
        <v>N/A</v>
      </c>
      <c r="G50" s="57" t="s">
        <v>1748</v>
      </c>
      <c r="H50" s="5" t="str">
        <f t="shared" si="5"/>
        <v>N/A</v>
      </c>
      <c r="I50" s="6" t="s">
        <v>1748</v>
      </c>
      <c r="J50" s="6" t="s">
        <v>1748</v>
      </c>
      <c r="K50" s="105" t="str">
        <f t="shared" si="0"/>
        <v>N/A</v>
      </c>
    </row>
    <row r="51" spans="1:11" x14ac:dyDescent="0.2">
      <c r="A51" s="128" t="s">
        <v>351</v>
      </c>
      <c r="B51" s="22" t="s">
        <v>213</v>
      </c>
      <c r="C51" s="56">
        <v>25800379</v>
      </c>
      <c r="D51" s="22" t="s">
        <v>213</v>
      </c>
      <c r="E51" s="23">
        <v>23488541</v>
      </c>
      <c r="F51" s="22" t="s">
        <v>213</v>
      </c>
      <c r="G51" s="23">
        <v>37076231</v>
      </c>
      <c r="H51" s="22" t="s">
        <v>213</v>
      </c>
      <c r="I51" s="6">
        <v>-8.9600000000000009</v>
      </c>
      <c r="J51" s="6">
        <v>57.85</v>
      </c>
      <c r="K51" s="105" t="str">
        <f t="shared" si="0"/>
        <v>No</v>
      </c>
    </row>
    <row r="52" spans="1:11" x14ac:dyDescent="0.2">
      <c r="A52" s="128" t="s">
        <v>352</v>
      </c>
      <c r="B52" s="22" t="s">
        <v>213</v>
      </c>
      <c r="C52" s="57">
        <v>88.986774186999995</v>
      </c>
      <c r="D52" s="5" t="str">
        <f t="shared" ref="D52:D54" si="6">IF($B52="N/A","N/A",IF(C52&gt;15,"No",IF(C52&lt;-15,"No","Yes")))</f>
        <v>N/A</v>
      </c>
      <c r="E52" s="4">
        <v>91.847535358000002</v>
      </c>
      <c r="F52" s="5" t="str">
        <f t="shared" ref="F52:F54" si="7">IF($B52="N/A","N/A",IF(E52&gt;15,"No",IF(E52&lt;-15,"No","Yes")))</f>
        <v>N/A</v>
      </c>
      <c r="G52" s="4">
        <v>92.919142725</v>
      </c>
      <c r="H52" s="5" t="str">
        <f t="shared" ref="H52:H54" si="8">IF($B52="N/A","N/A",IF(G52&gt;15,"No",IF(G52&lt;-15,"No","Yes")))</f>
        <v>N/A</v>
      </c>
      <c r="I52" s="6">
        <v>3.2149999999999999</v>
      </c>
      <c r="J52" s="6">
        <v>1.167</v>
      </c>
      <c r="K52" s="105" t="str">
        <f t="shared" si="0"/>
        <v>Yes</v>
      </c>
    </row>
    <row r="53" spans="1:11" x14ac:dyDescent="0.2">
      <c r="A53" s="128" t="s">
        <v>353</v>
      </c>
      <c r="B53" s="22" t="s">
        <v>213</v>
      </c>
      <c r="C53" s="57">
        <v>10.536314215000001</v>
      </c>
      <c r="D53" s="5" t="str">
        <f t="shared" si="6"/>
        <v>N/A</v>
      </c>
      <c r="E53" s="4">
        <v>7.6653632934999996</v>
      </c>
      <c r="F53" s="5" t="str">
        <f t="shared" si="7"/>
        <v>N/A</v>
      </c>
      <c r="G53" s="4">
        <v>6.0074471971000003</v>
      </c>
      <c r="H53" s="5" t="str">
        <f t="shared" si="8"/>
        <v>N/A</v>
      </c>
      <c r="I53" s="6">
        <v>-27.2</v>
      </c>
      <c r="J53" s="6">
        <v>-21.6</v>
      </c>
      <c r="K53" s="105" t="str">
        <f t="shared" si="0"/>
        <v>Yes</v>
      </c>
    </row>
    <row r="54" spans="1:11" x14ac:dyDescent="0.2">
      <c r="A54" s="129" t="s">
        <v>354</v>
      </c>
      <c r="B54" s="113" t="s">
        <v>213</v>
      </c>
      <c r="C54" s="130">
        <v>0.4022421531</v>
      </c>
      <c r="D54" s="114" t="str">
        <f t="shared" si="6"/>
        <v>N/A</v>
      </c>
      <c r="E54" s="118">
        <v>0.42793632860000003</v>
      </c>
      <c r="F54" s="114" t="str">
        <f t="shared" si="7"/>
        <v>N/A</v>
      </c>
      <c r="G54" s="118">
        <v>1.0638567874</v>
      </c>
      <c r="H54" s="114" t="str">
        <f t="shared" si="8"/>
        <v>N/A</v>
      </c>
      <c r="I54" s="115">
        <v>6.3879999999999999</v>
      </c>
      <c r="J54" s="115">
        <v>148.6</v>
      </c>
      <c r="K54" s="116" t="str">
        <f t="shared" si="0"/>
        <v>No</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8488918</v>
      </c>
      <c r="D6" s="5" t="str">
        <f>IF($B6="N/A","N/A",IF(C6&gt;15,"No",IF(C6&lt;-15,"No","Yes")))</f>
        <v>N/A</v>
      </c>
      <c r="E6" s="23">
        <v>8914054</v>
      </c>
      <c r="F6" s="5" t="str">
        <f>IF($B6="N/A","N/A",IF(E6&gt;15,"No",IF(E6&lt;-15,"No","Yes")))</f>
        <v>N/A</v>
      </c>
      <c r="G6" s="23">
        <v>9309203</v>
      </c>
      <c r="H6" s="5" t="str">
        <f>IF($B6="N/A","N/A",IF(G6&gt;15,"No",IF(G6&lt;-15,"No","Yes")))</f>
        <v>N/A</v>
      </c>
      <c r="I6" s="6">
        <v>5.008</v>
      </c>
      <c r="J6" s="6">
        <v>4.4329999999999998</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2.7680559525000001</v>
      </c>
      <c r="D9" s="5" t="str">
        <f t="shared" ref="D9:D15" si="1">IF($B9="N/A","N/A",IF(C9&gt;15,"No",IF(C9&lt;-15,"No","Yes")))</f>
        <v>N/A</v>
      </c>
      <c r="E9" s="4">
        <v>2.6013080019000001</v>
      </c>
      <c r="F9" s="5" t="str">
        <f t="shared" ref="F9:F15" si="2">IF($B9="N/A","N/A",IF(E9&gt;15,"No",IF(E9&lt;-15,"No","Yes")))</f>
        <v>N/A</v>
      </c>
      <c r="G9" s="4">
        <v>7.2432838772999997</v>
      </c>
      <c r="H9" s="5" t="str">
        <f t="shared" ref="H9:H15" si="3">IF($B9="N/A","N/A",IF(G9&gt;15,"No",IF(G9&lt;-15,"No","Yes")))</f>
        <v>N/A</v>
      </c>
      <c r="I9" s="6">
        <v>-6.02</v>
      </c>
      <c r="J9" s="6">
        <v>178.4</v>
      </c>
      <c r="K9" s="105" t="str">
        <f t="shared" si="0"/>
        <v>No</v>
      </c>
    </row>
    <row r="10" spans="1:11" x14ac:dyDescent="0.2">
      <c r="A10" s="124" t="s">
        <v>36</v>
      </c>
      <c r="B10" s="22" t="s">
        <v>213</v>
      </c>
      <c r="C10" s="57">
        <v>0.27622082390000002</v>
      </c>
      <c r="D10" s="5" t="str">
        <f t="shared" si="1"/>
        <v>N/A</v>
      </c>
      <c r="E10" s="4">
        <v>0.90343852710000006</v>
      </c>
      <c r="F10" s="5" t="str">
        <f t="shared" si="2"/>
        <v>N/A</v>
      </c>
      <c r="G10" s="4">
        <v>27.377182922999999</v>
      </c>
      <c r="H10" s="5" t="str">
        <f t="shared" si="3"/>
        <v>N/A</v>
      </c>
      <c r="I10" s="6">
        <v>227.1</v>
      </c>
      <c r="J10" s="6">
        <v>2930</v>
      </c>
      <c r="K10" s="105" t="str">
        <f t="shared" si="0"/>
        <v>No</v>
      </c>
    </row>
    <row r="11" spans="1:11" x14ac:dyDescent="0.2">
      <c r="A11" s="124" t="s">
        <v>37</v>
      </c>
      <c r="B11" s="22" t="s">
        <v>213</v>
      </c>
      <c r="C11" s="57">
        <v>4.3631445E-3</v>
      </c>
      <c r="D11" s="5" t="str">
        <f t="shared" si="1"/>
        <v>N/A</v>
      </c>
      <c r="E11" s="4">
        <v>0.4685833291</v>
      </c>
      <c r="F11" s="5" t="str">
        <f t="shared" si="2"/>
        <v>N/A</v>
      </c>
      <c r="G11" s="4">
        <v>50.948114967999999</v>
      </c>
      <c r="H11" s="5" t="str">
        <f t="shared" si="3"/>
        <v>N/A</v>
      </c>
      <c r="I11" s="6">
        <v>10640</v>
      </c>
      <c r="J11" s="6">
        <v>10773</v>
      </c>
      <c r="K11" s="105" t="str">
        <f t="shared" si="0"/>
        <v>No</v>
      </c>
    </row>
    <row r="12" spans="1:11" x14ac:dyDescent="0.2">
      <c r="A12" s="124" t="s">
        <v>38</v>
      </c>
      <c r="B12" s="22" t="s">
        <v>213</v>
      </c>
      <c r="C12" s="57">
        <v>2.8710565137000001</v>
      </c>
      <c r="D12" s="5" t="str">
        <f t="shared" si="1"/>
        <v>N/A</v>
      </c>
      <c r="E12" s="4">
        <v>2.6784446978999998</v>
      </c>
      <c r="F12" s="5" t="str">
        <f t="shared" si="2"/>
        <v>N/A</v>
      </c>
      <c r="G12" s="4">
        <v>6.5967449244000003</v>
      </c>
      <c r="H12" s="5" t="str">
        <f t="shared" si="3"/>
        <v>N/A</v>
      </c>
      <c r="I12" s="6">
        <v>-6.71</v>
      </c>
      <c r="J12" s="6">
        <v>146.30000000000001</v>
      </c>
      <c r="K12" s="105" t="str">
        <f t="shared" si="0"/>
        <v>No</v>
      </c>
    </row>
    <row r="13" spans="1:11" x14ac:dyDescent="0.2">
      <c r="A13" s="124" t="s">
        <v>861</v>
      </c>
      <c r="B13" s="22" t="s">
        <v>213</v>
      </c>
      <c r="C13" s="57">
        <v>0.86428264939999999</v>
      </c>
      <c r="D13" s="5" t="str">
        <f t="shared" si="1"/>
        <v>N/A</v>
      </c>
      <c r="E13" s="4">
        <v>0.842061583</v>
      </c>
      <c r="F13" s="5" t="str">
        <f t="shared" si="2"/>
        <v>N/A</v>
      </c>
      <c r="G13" s="4">
        <v>1.2832543616000001</v>
      </c>
      <c r="H13" s="5" t="str">
        <f t="shared" si="3"/>
        <v>N/A</v>
      </c>
      <c r="I13" s="6">
        <v>-2.57</v>
      </c>
      <c r="J13" s="6">
        <v>52.39</v>
      </c>
      <c r="K13" s="105" t="str">
        <f t="shared" si="0"/>
        <v>No</v>
      </c>
    </row>
    <row r="14" spans="1:11" x14ac:dyDescent="0.2">
      <c r="A14" s="124" t="s">
        <v>862</v>
      </c>
      <c r="B14" s="22" t="s">
        <v>213</v>
      </c>
      <c r="C14" s="57">
        <v>0.86590205419999999</v>
      </c>
      <c r="D14" s="5" t="str">
        <f t="shared" si="1"/>
        <v>N/A</v>
      </c>
      <c r="E14" s="4">
        <v>0.85209491800000003</v>
      </c>
      <c r="F14" s="5" t="str">
        <f t="shared" si="2"/>
        <v>N/A</v>
      </c>
      <c r="G14" s="4">
        <v>1.7530891549000001</v>
      </c>
      <c r="H14" s="5" t="str">
        <f t="shared" si="3"/>
        <v>N/A</v>
      </c>
      <c r="I14" s="6">
        <v>-1.59</v>
      </c>
      <c r="J14" s="6">
        <v>105.7</v>
      </c>
      <c r="K14" s="105" t="str">
        <f t="shared" si="0"/>
        <v>No</v>
      </c>
    </row>
    <row r="15" spans="1:11" x14ac:dyDescent="0.2">
      <c r="A15" s="124" t="s">
        <v>161</v>
      </c>
      <c r="B15" s="22" t="s">
        <v>213</v>
      </c>
      <c r="C15" s="57">
        <v>77.934667292</v>
      </c>
      <c r="D15" s="5" t="str">
        <f t="shared" si="1"/>
        <v>N/A</v>
      </c>
      <c r="E15" s="4">
        <v>77.623211616000006</v>
      </c>
      <c r="F15" s="5" t="str">
        <f t="shared" si="2"/>
        <v>N/A</v>
      </c>
      <c r="G15" s="4">
        <v>83.792651207999995</v>
      </c>
      <c r="H15" s="5" t="str">
        <f t="shared" si="3"/>
        <v>N/A</v>
      </c>
      <c r="I15" s="6">
        <v>-0.4</v>
      </c>
      <c r="J15" s="6">
        <v>7.9480000000000004</v>
      </c>
      <c r="K15" s="105" t="str">
        <f t="shared" si="0"/>
        <v>Yes</v>
      </c>
    </row>
    <row r="16" spans="1:11" x14ac:dyDescent="0.2">
      <c r="A16" s="124" t="s">
        <v>162</v>
      </c>
      <c r="B16" s="22" t="s">
        <v>246</v>
      </c>
      <c r="C16" s="57">
        <v>34.053303376999999</v>
      </c>
      <c r="D16" s="5" t="str">
        <f>IF($B16="N/A","N/A",IF(C16&gt;95,"Yes","No"))</f>
        <v>No</v>
      </c>
      <c r="E16" s="4">
        <v>36.567065894000002</v>
      </c>
      <c r="F16" s="5" t="str">
        <f>IF($B16="N/A","N/A",IF(E16&gt;95,"Yes","No"))</f>
        <v>No</v>
      </c>
      <c r="G16" s="4">
        <v>38.203560498000002</v>
      </c>
      <c r="H16" s="5" t="str">
        <f>IF($B16="N/A","N/A",IF(G16&gt;95,"Yes","No"))</f>
        <v>No</v>
      </c>
      <c r="I16" s="6">
        <v>7.3819999999999997</v>
      </c>
      <c r="J16" s="6">
        <v>4.4749999999999996</v>
      </c>
      <c r="K16" s="105" t="str">
        <f t="shared" ref="K16:K26" si="4">IF(J16="Div by 0", "N/A", IF(J16="N/A","N/A", IF(J16&gt;30, "No", IF(J16&lt;-30, "No", "Yes"))))</f>
        <v>Yes</v>
      </c>
    </row>
    <row r="17" spans="1:11" x14ac:dyDescent="0.2">
      <c r="A17" s="124" t="s">
        <v>863</v>
      </c>
      <c r="B17" s="38" t="s">
        <v>247</v>
      </c>
      <c r="C17" s="57">
        <v>2.4248791188999999</v>
      </c>
      <c r="D17" s="5" t="str">
        <f>IF($B17="N/A","N/A",IF(C17&gt;90,"No",IF(C17&lt;50,"No","Yes")))</f>
        <v>No</v>
      </c>
      <c r="E17" s="4">
        <v>2.6966966993999999</v>
      </c>
      <c r="F17" s="5" t="str">
        <f>IF($B17="N/A","N/A",IF(E17&gt;90,"No",IF(E17&lt;50,"No","Yes")))</f>
        <v>No</v>
      </c>
      <c r="G17" s="4">
        <v>8.2747255592000002</v>
      </c>
      <c r="H17" s="5" t="str">
        <f>IF($B17="N/A","N/A",IF(G17&gt;90,"No",IF(G17&lt;50,"No","Yes")))</f>
        <v>No</v>
      </c>
      <c r="I17" s="6">
        <v>11.21</v>
      </c>
      <c r="J17" s="6">
        <v>206.8</v>
      </c>
      <c r="K17" s="105" t="str">
        <f t="shared" si="4"/>
        <v>No</v>
      </c>
    </row>
    <row r="18" spans="1:11" x14ac:dyDescent="0.2">
      <c r="A18" s="124" t="s">
        <v>864</v>
      </c>
      <c r="B18" s="38" t="s">
        <v>224</v>
      </c>
      <c r="C18" s="57">
        <v>11.623212757999999</v>
      </c>
      <c r="D18" s="5" t="str">
        <f t="shared" ref="D18:D23" si="5">IF($B18="N/A","N/A",IF(C18&gt;5,"No",IF(C18&lt;=0,"No","Yes")))</f>
        <v>No</v>
      </c>
      <c r="E18" s="4">
        <v>13.164504052</v>
      </c>
      <c r="F18" s="5" t="str">
        <f t="shared" ref="F18:F23" si="6">IF($B18="N/A","N/A",IF(E18&gt;5,"No",IF(E18&lt;=0,"No","Yes")))</f>
        <v>No</v>
      </c>
      <c r="G18" s="4">
        <v>14.220046549999999</v>
      </c>
      <c r="H18" s="5" t="str">
        <f t="shared" ref="H18:H23" si="7">IF($B18="N/A","N/A",IF(G18&gt;5,"No",IF(G18&lt;=0,"No","Yes")))</f>
        <v>No</v>
      </c>
      <c r="I18" s="6">
        <v>13.26</v>
      </c>
      <c r="J18" s="6">
        <v>8.0180000000000007</v>
      </c>
      <c r="K18" s="105" t="str">
        <f t="shared" si="4"/>
        <v>Yes</v>
      </c>
    </row>
    <row r="19" spans="1:11" x14ac:dyDescent="0.2">
      <c r="A19" s="124" t="s">
        <v>865</v>
      </c>
      <c r="B19" s="38" t="s">
        <v>224</v>
      </c>
      <c r="C19" s="57">
        <v>1.8084047932</v>
      </c>
      <c r="D19" s="5" t="str">
        <f t="shared" si="5"/>
        <v>Yes</v>
      </c>
      <c r="E19" s="4">
        <v>2.0591528836999999</v>
      </c>
      <c r="F19" s="5" t="str">
        <f t="shared" si="6"/>
        <v>Yes</v>
      </c>
      <c r="G19" s="4">
        <v>1.1701861051</v>
      </c>
      <c r="H19" s="5" t="str">
        <f t="shared" si="7"/>
        <v>Yes</v>
      </c>
      <c r="I19" s="6">
        <v>13.87</v>
      </c>
      <c r="J19" s="6">
        <v>-43.2</v>
      </c>
      <c r="K19" s="105" t="str">
        <f t="shared" si="4"/>
        <v>No</v>
      </c>
    </row>
    <row r="20" spans="1:11" x14ac:dyDescent="0.2">
      <c r="A20" s="124" t="s">
        <v>866</v>
      </c>
      <c r="B20" s="38" t="s">
        <v>224</v>
      </c>
      <c r="C20" s="57">
        <v>0.21955683870000001</v>
      </c>
      <c r="D20" s="5" t="str">
        <f t="shared" si="5"/>
        <v>Yes</v>
      </c>
      <c r="E20" s="4">
        <v>0.2114189571</v>
      </c>
      <c r="F20" s="5" t="str">
        <f t="shared" si="6"/>
        <v>Yes</v>
      </c>
      <c r="G20" s="4">
        <v>0.16308592690000001</v>
      </c>
      <c r="H20" s="5" t="str">
        <f t="shared" si="7"/>
        <v>Yes</v>
      </c>
      <c r="I20" s="6">
        <v>-3.71</v>
      </c>
      <c r="J20" s="6">
        <v>-22.9</v>
      </c>
      <c r="K20" s="105" t="str">
        <f t="shared" si="4"/>
        <v>Yes</v>
      </c>
    </row>
    <row r="21" spans="1:11" x14ac:dyDescent="0.2">
      <c r="A21" s="124" t="s">
        <v>867</v>
      </c>
      <c r="B21" s="22" t="s">
        <v>213</v>
      </c>
      <c r="C21" s="57">
        <v>0.29702254160000002</v>
      </c>
      <c r="D21" s="5" t="str">
        <f t="shared" si="5"/>
        <v>N/A</v>
      </c>
      <c r="E21" s="4">
        <v>4.4233521599999999E-2</v>
      </c>
      <c r="F21" s="5" t="str">
        <f t="shared" si="6"/>
        <v>N/A</v>
      </c>
      <c r="G21" s="4">
        <v>3.2655856800000001E-2</v>
      </c>
      <c r="H21" s="5" t="str">
        <f t="shared" si="7"/>
        <v>N/A</v>
      </c>
      <c r="I21" s="6">
        <v>-85.1</v>
      </c>
      <c r="J21" s="6">
        <v>-26.2</v>
      </c>
      <c r="K21" s="105" t="str">
        <f t="shared" si="4"/>
        <v>Yes</v>
      </c>
    </row>
    <row r="22" spans="1:11" x14ac:dyDescent="0.2">
      <c r="A22" s="124" t="s">
        <v>1703</v>
      </c>
      <c r="B22" s="22" t="s">
        <v>213</v>
      </c>
      <c r="C22" s="57">
        <v>4.5942251E-3</v>
      </c>
      <c r="D22" s="5" t="str">
        <f t="shared" si="5"/>
        <v>N/A</v>
      </c>
      <c r="E22" s="4">
        <v>3.5000909999999999E-3</v>
      </c>
      <c r="F22" s="5" t="str">
        <f t="shared" si="6"/>
        <v>N/A</v>
      </c>
      <c r="G22" s="4">
        <v>5.6718067000000004E-3</v>
      </c>
      <c r="H22" s="5" t="str">
        <f t="shared" si="7"/>
        <v>N/A</v>
      </c>
      <c r="I22" s="6">
        <v>-23.8</v>
      </c>
      <c r="J22" s="6">
        <v>62.05</v>
      </c>
      <c r="K22" s="105" t="str">
        <f t="shared" si="4"/>
        <v>No</v>
      </c>
    </row>
    <row r="23" spans="1:11" x14ac:dyDescent="0.2">
      <c r="A23" s="124" t="s">
        <v>868</v>
      </c>
      <c r="B23" s="22" t="s">
        <v>213</v>
      </c>
      <c r="C23" s="57">
        <v>2.27001839E-2</v>
      </c>
      <c r="D23" s="5" t="str">
        <f t="shared" si="5"/>
        <v>N/A</v>
      </c>
      <c r="E23" s="4">
        <v>4.1507490000000001E-4</v>
      </c>
      <c r="F23" s="5" t="str">
        <f t="shared" si="6"/>
        <v>N/A</v>
      </c>
      <c r="G23" s="4">
        <v>1.5361143E-3</v>
      </c>
      <c r="H23" s="5" t="str">
        <f t="shared" si="7"/>
        <v>N/A</v>
      </c>
      <c r="I23" s="6">
        <v>-98.2</v>
      </c>
      <c r="J23" s="6">
        <v>270.10000000000002</v>
      </c>
      <c r="K23" s="105" t="str">
        <f t="shared" si="4"/>
        <v>No</v>
      </c>
    </row>
    <row r="24" spans="1:11" x14ac:dyDescent="0.2">
      <c r="A24" s="124" t="s">
        <v>869</v>
      </c>
      <c r="B24" s="22" t="s">
        <v>232</v>
      </c>
      <c r="C24" s="57">
        <v>0.46118951790000001</v>
      </c>
      <c r="D24" s="5" t="str">
        <f>IF($B24="N/A","N/A",IF(C24&gt;10,"No",IF(C24&lt;1,"No","Yes")))</f>
        <v>No</v>
      </c>
      <c r="E24" s="4">
        <v>0.55549360589999996</v>
      </c>
      <c r="F24" s="5" t="str">
        <f>IF($B24="N/A","N/A",IF(E24&gt;10,"No",IF(E24&lt;1,"No","Yes")))</f>
        <v>No</v>
      </c>
      <c r="G24" s="4">
        <v>0.38644554209999998</v>
      </c>
      <c r="H24" s="5" t="str">
        <f>IF($B24="N/A","N/A",IF(G24&gt;10,"No",IF(G24&lt;1,"No","Yes")))</f>
        <v>No</v>
      </c>
      <c r="I24" s="6">
        <v>20.45</v>
      </c>
      <c r="J24" s="6">
        <v>-30.4</v>
      </c>
      <c r="K24" s="105" t="str">
        <f t="shared" si="4"/>
        <v>No</v>
      </c>
    </row>
    <row r="25" spans="1:11" x14ac:dyDescent="0.2">
      <c r="A25" s="124" t="s">
        <v>870</v>
      </c>
      <c r="B25" s="60" t="s">
        <v>239</v>
      </c>
      <c r="C25" s="57">
        <v>6.6771878347999998</v>
      </c>
      <c r="D25" s="5" t="str">
        <f>IF($B25="N/A","N/A",IF(C25&gt;10,"No",IF(C25&lt;=0,"No","Yes")))</f>
        <v>Yes</v>
      </c>
      <c r="E25" s="4">
        <v>7.6372209547000001</v>
      </c>
      <c r="F25" s="5" t="str">
        <f>IF($B25="N/A","N/A",IF(E25&gt;10,"No",IF(E25&lt;=0,"No","Yes")))</f>
        <v>Yes</v>
      </c>
      <c r="G25" s="4">
        <v>4.6281405615000004</v>
      </c>
      <c r="H25" s="5" t="str">
        <f>IF($B25="N/A","N/A",IF(G25&gt;10,"No",IF(G25&lt;=0,"No","Yes")))</f>
        <v>Yes</v>
      </c>
      <c r="I25" s="6">
        <v>14.38</v>
      </c>
      <c r="J25" s="6">
        <v>-39.4</v>
      </c>
      <c r="K25" s="105" t="str">
        <f t="shared" si="4"/>
        <v>No</v>
      </c>
    </row>
    <row r="26" spans="1:11" x14ac:dyDescent="0.2">
      <c r="A26" s="124" t="s">
        <v>871</v>
      </c>
      <c r="B26" s="38" t="s">
        <v>248</v>
      </c>
      <c r="C26" s="57">
        <v>65.946319661000004</v>
      </c>
      <c r="D26" s="5" t="str">
        <f>IF($B26="N/A","N/A",IF(C26&gt;=5,"No",IF(C26&lt;0,"No","Yes")))</f>
        <v>No</v>
      </c>
      <c r="E26" s="4">
        <v>63.432777051000002</v>
      </c>
      <c r="F26" s="5" t="str">
        <f>IF($B26="N/A","N/A",IF(E26&gt;=5,"No",IF(E26&lt;0,"No","Yes")))</f>
        <v>No</v>
      </c>
      <c r="G26" s="4">
        <v>61.796396534000003</v>
      </c>
      <c r="H26" s="5" t="str">
        <f>IF($B26="N/A","N/A",IF(G26&gt;=5,"No",IF(G26&lt;0,"No","Yes")))</f>
        <v>No</v>
      </c>
      <c r="I26" s="6">
        <v>-3.81</v>
      </c>
      <c r="J26" s="6">
        <v>-2.58</v>
      </c>
      <c r="K26" s="105" t="str">
        <f t="shared" si="4"/>
        <v>Yes</v>
      </c>
    </row>
    <row r="27" spans="1:11" x14ac:dyDescent="0.2">
      <c r="A27" s="124" t="s">
        <v>14</v>
      </c>
      <c r="B27" s="38" t="s">
        <v>249</v>
      </c>
      <c r="C27" s="57">
        <v>0.1206396386</v>
      </c>
      <c r="D27" s="5" t="str">
        <f>IF($B27="N/A","N/A",IF(C27&gt;15,"No",IF(C27&lt;=0,"No","Yes")))</f>
        <v>Yes</v>
      </c>
      <c r="E27" s="4">
        <v>0.166276758</v>
      </c>
      <c r="F27" s="5" t="str">
        <f>IF($B27="N/A","N/A",IF(E27&gt;15,"No",IF(E27&lt;=0,"No","Yes")))</f>
        <v>Yes</v>
      </c>
      <c r="G27" s="4">
        <v>0.19002700880000001</v>
      </c>
      <c r="H27" s="5" t="str">
        <f>IF($B27="N/A","N/A",IF(G27&gt;15,"No",IF(G27&lt;=0,"No","Yes")))</f>
        <v>Yes</v>
      </c>
      <c r="I27" s="6">
        <v>37.83</v>
      </c>
      <c r="J27" s="6">
        <v>14.28</v>
      </c>
      <c r="K27" s="105" t="str">
        <f>IF(J27="Div by 0", "N/A", IF(J27="N/A","N/A", IF(J27&gt;30, "No", IF(J27&lt;-30, "No", "Yes"))))</f>
        <v>Yes</v>
      </c>
    </row>
    <row r="28" spans="1:11" x14ac:dyDescent="0.2">
      <c r="A28" s="124" t="s">
        <v>872</v>
      </c>
      <c r="B28" s="22" t="s">
        <v>213</v>
      </c>
      <c r="C28" s="59">
        <v>93.534811054000002</v>
      </c>
      <c r="D28" s="5" t="str">
        <f>IF($B28="N/A","N/A",IF(C28&gt;15,"No",IF(C28&lt;-15,"No","Yes")))</f>
        <v>N/A</v>
      </c>
      <c r="E28" s="24">
        <v>76.285791391000004</v>
      </c>
      <c r="F28" s="5" t="str">
        <f>IF($B28="N/A","N/A",IF(E28&gt;15,"No",IF(E28&lt;-15,"No","Yes")))</f>
        <v>N/A</v>
      </c>
      <c r="G28" s="24">
        <v>67.596099491000004</v>
      </c>
      <c r="H28" s="5" t="str">
        <f>IF($B28="N/A","N/A",IF(G28&gt;15,"No",IF(G28&lt;-15,"No","Yes")))</f>
        <v>N/A</v>
      </c>
      <c r="I28" s="6">
        <v>-18.399999999999999</v>
      </c>
      <c r="J28" s="6">
        <v>-11.4</v>
      </c>
      <c r="K28" s="105" t="str">
        <f>IF(J28="Div by 0", "N/A", IF(J28="N/A","N/A", IF(J28&gt;30, "No", IF(J28&lt;-30, "No", "Yes"))))</f>
        <v>Yes</v>
      </c>
    </row>
    <row r="29" spans="1:11" x14ac:dyDescent="0.2">
      <c r="A29" s="124" t="s">
        <v>376</v>
      </c>
      <c r="B29" s="22" t="s">
        <v>250</v>
      </c>
      <c r="C29" s="57">
        <v>3.0527683268999999</v>
      </c>
      <c r="D29" s="5" t="str">
        <f>IF($B29="N/A","N/A",IF(C29&gt;35,"No",IF(C29&lt;10,"No","Yes")))</f>
        <v>No</v>
      </c>
      <c r="E29" s="4">
        <v>3.2734264343000001</v>
      </c>
      <c r="F29" s="5" t="str">
        <f>IF($B29="N/A","N/A",IF(E29&gt;35,"No",IF(E29&lt;10,"No","Yes")))</f>
        <v>No</v>
      </c>
      <c r="G29" s="4">
        <v>2.4389091096</v>
      </c>
      <c r="H29" s="5" t="str">
        <f>IF($B29="N/A","N/A",IF(G29&gt;35,"No",IF(G29&lt;10,"No","Yes")))</f>
        <v>No</v>
      </c>
      <c r="I29" s="6">
        <v>7.2279999999999998</v>
      </c>
      <c r="J29" s="6">
        <v>-25.5</v>
      </c>
      <c r="K29" s="105" t="str">
        <f t="shared" ref="K29:K54" si="8">IF(J29="Div by 0", "N/A", IF(J29="N/A","N/A", IF(J29&gt;30, "No", IF(J29&lt;-30, "No", "Yes"))))</f>
        <v>Yes</v>
      </c>
    </row>
    <row r="30" spans="1:11" x14ac:dyDescent="0.2">
      <c r="A30" s="124" t="s">
        <v>377</v>
      </c>
      <c r="B30" s="22" t="s">
        <v>251</v>
      </c>
      <c r="C30" s="57">
        <v>0.58497443370000002</v>
      </c>
      <c r="D30" s="5" t="str">
        <f>IF($B30="N/A","N/A",IF(C30&gt;20,"No",IF(C30&lt;2,"No","Yes")))</f>
        <v>No</v>
      </c>
      <c r="E30" s="4">
        <v>0.64251349609999997</v>
      </c>
      <c r="F30" s="5" t="str">
        <f>IF($B30="N/A","N/A",IF(E30&gt;20,"No",IF(E30&lt;2,"No","Yes")))</f>
        <v>No</v>
      </c>
      <c r="G30" s="4">
        <v>0.56757812669999996</v>
      </c>
      <c r="H30" s="5" t="str">
        <f>IF($B30="N/A","N/A",IF(G30&gt;20,"No",IF(G30&lt;2,"No","Yes")))</f>
        <v>No</v>
      </c>
      <c r="I30" s="6">
        <v>9.8360000000000003</v>
      </c>
      <c r="J30" s="6">
        <v>-11.7</v>
      </c>
      <c r="K30" s="105" t="str">
        <f t="shared" si="8"/>
        <v>Yes</v>
      </c>
    </row>
    <row r="31" spans="1:11" x14ac:dyDescent="0.2">
      <c r="A31" s="124" t="s">
        <v>378</v>
      </c>
      <c r="B31" s="22" t="s">
        <v>252</v>
      </c>
      <c r="C31" s="57">
        <v>2.6288391523999999</v>
      </c>
      <c r="D31" s="5" t="str">
        <f>IF($B31="N/A","N/A",IF(C31&gt;8,"No",IF(C31&lt;0.5,"No","Yes")))</f>
        <v>Yes</v>
      </c>
      <c r="E31" s="4">
        <v>2.3049220927</v>
      </c>
      <c r="F31" s="5" t="str">
        <f>IF($B31="N/A","N/A",IF(E31&gt;8,"No",IF(E31&lt;0.5,"No","Yes")))</f>
        <v>Yes</v>
      </c>
      <c r="G31" s="4">
        <v>0.87033229379999999</v>
      </c>
      <c r="H31" s="5" t="str">
        <f>IF($B31="N/A","N/A",IF(G31&gt;8,"No",IF(G31&lt;0.5,"No","Yes")))</f>
        <v>Yes</v>
      </c>
      <c r="I31" s="6">
        <v>-12.3</v>
      </c>
      <c r="J31" s="6">
        <v>-62.2</v>
      </c>
      <c r="K31" s="105" t="str">
        <f t="shared" si="8"/>
        <v>No</v>
      </c>
    </row>
    <row r="32" spans="1:11" x14ac:dyDescent="0.2">
      <c r="A32" s="124" t="s">
        <v>379</v>
      </c>
      <c r="B32" s="22" t="s">
        <v>253</v>
      </c>
      <c r="C32" s="57">
        <v>2.7763373376999998</v>
      </c>
      <c r="D32" s="5" t="str">
        <f>IF($B32="N/A","N/A",IF(C32&gt;25,"No",IF(C32&lt;3,"No","Yes")))</f>
        <v>No</v>
      </c>
      <c r="E32" s="4">
        <v>3.2458744359999998</v>
      </c>
      <c r="F32" s="5" t="str">
        <f>IF($B32="N/A","N/A",IF(E32&gt;25,"No",IF(E32&lt;3,"No","Yes")))</f>
        <v>Yes</v>
      </c>
      <c r="G32" s="4">
        <v>1.8828786954000001</v>
      </c>
      <c r="H32" s="5" t="str">
        <f>IF($B32="N/A","N/A",IF(G32&gt;25,"No",IF(G32&lt;3,"No","Yes")))</f>
        <v>No</v>
      </c>
      <c r="I32" s="6">
        <v>16.91</v>
      </c>
      <c r="J32" s="6">
        <v>-42</v>
      </c>
      <c r="K32" s="105" t="str">
        <f t="shared" si="8"/>
        <v>No</v>
      </c>
    </row>
    <row r="33" spans="1:11" x14ac:dyDescent="0.2">
      <c r="A33" s="124" t="s">
        <v>380</v>
      </c>
      <c r="B33" s="22" t="s">
        <v>254</v>
      </c>
      <c r="C33" s="57">
        <v>0.56664465369999995</v>
      </c>
      <c r="D33" s="5" t="str">
        <f>IF($B33="N/A","N/A",IF(C33&gt;25,"No",IF(C33&lt;2,"No","Yes")))</f>
        <v>No</v>
      </c>
      <c r="E33" s="4">
        <v>0.74954672700000002</v>
      </c>
      <c r="F33" s="5" t="str">
        <f>IF($B33="N/A","N/A",IF(E33&gt;25,"No",IF(E33&lt;2,"No","Yes")))</f>
        <v>No</v>
      </c>
      <c r="G33" s="4">
        <v>8.1331022644999997</v>
      </c>
      <c r="H33" s="5" t="str">
        <f>IF($B33="N/A","N/A",IF(G33&gt;25,"No",IF(G33&lt;2,"No","Yes")))</f>
        <v>Yes</v>
      </c>
      <c r="I33" s="6">
        <v>32.28</v>
      </c>
      <c r="J33" s="6">
        <v>985.1</v>
      </c>
      <c r="K33" s="105" t="str">
        <f t="shared" si="8"/>
        <v>No</v>
      </c>
    </row>
    <row r="34" spans="1:11" x14ac:dyDescent="0.2">
      <c r="A34" s="124" t="s">
        <v>381</v>
      </c>
      <c r="B34" s="22" t="s">
        <v>255</v>
      </c>
      <c r="C34" s="57">
        <v>1.0799609562000001</v>
      </c>
      <c r="D34" s="5" t="str">
        <f>IF($B34="N/A","N/A",IF(C34&gt;25,"No",IF(C34&lt;=0,"No","Yes")))</f>
        <v>Yes</v>
      </c>
      <c r="E34" s="4">
        <v>0.88341398869999999</v>
      </c>
      <c r="F34" s="5" t="str">
        <f>IF($B34="N/A","N/A",IF(E34&gt;25,"No",IF(E34&lt;=0,"No","Yes")))</f>
        <v>Yes</v>
      </c>
      <c r="G34" s="4">
        <v>0.57555947590000001</v>
      </c>
      <c r="H34" s="5" t="str">
        <f>IF($B34="N/A","N/A",IF(G34&gt;25,"No",IF(G34&lt;=0,"No","Yes")))</f>
        <v>Yes</v>
      </c>
      <c r="I34" s="6">
        <v>-18.2</v>
      </c>
      <c r="J34" s="6">
        <v>-34.799999999999997</v>
      </c>
      <c r="K34" s="105" t="str">
        <f t="shared" si="8"/>
        <v>No</v>
      </c>
    </row>
    <row r="35" spans="1:11" x14ac:dyDescent="0.2">
      <c r="A35" s="124" t="s">
        <v>382</v>
      </c>
      <c r="B35" s="22" t="s">
        <v>256</v>
      </c>
      <c r="C35" s="57">
        <v>4.2641830207</v>
      </c>
      <c r="D35" s="5" t="str">
        <f>IF($B35="N/A","N/A",IF(C35&gt;20,"No",IF(C35&lt;4,"No","Yes")))</f>
        <v>Yes</v>
      </c>
      <c r="E35" s="4">
        <v>4.8528312707000003</v>
      </c>
      <c r="F35" s="5" t="str">
        <f>IF($B35="N/A","N/A",IF(E35&gt;20,"No",IF(E35&lt;4,"No","Yes")))</f>
        <v>Yes</v>
      </c>
      <c r="G35" s="4">
        <v>3.1202348900999999</v>
      </c>
      <c r="H35" s="5" t="str">
        <f>IF($B35="N/A","N/A",IF(G35&gt;20,"No",IF(G35&lt;4,"No","Yes")))</f>
        <v>No</v>
      </c>
      <c r="I35" s="6">
        <v>13.8</v>
      </c>
      <c r="J35" s="6">
        <v>-35.700000000000003</v>
      </c>
      <c r="K35" s="105" t="str">
        <f t="shared" si="8"/>
        <v>No</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05" t="str">
        <f t="shared" si="8"/>
        <v>N/A</v>
      </c>
    </row>
    <row r="37" spans="1:11" x14ac:dyDescent="0.2">
      <c r="A37" s="124" t="s">
        <v>384</v>
      </c>
      <c r="B37" s="22" t="s">
        <v>258</v>
      </c>
      <c r="C37" s="57">
        <v>41.211424117999996</v>
      </c>
      <c r="D37" s="5" t="str">
        <f>IF($B37="N/A","N/A",IF(C37&gt;=25,"No",IF(C37&lt;0,"No","Yes")))</f>
        <v>No</v>
      </c>
      <c r="E37" s="4">
        <v>46.473288136000001</v>
      </c>
      <c r="F37" s="5" t="str">
        <f>IF($B37="N/A","N/A",IF(E37&gt;=25,"No",IF(E37&lt;0,"No","Yes")))</f>
        <v>No</v>
      </c>
      <c r="G37" s="4">
        <v>47.310795564000003</v>
      </c>
      <c r="H37" s="5" t="str">
        <f>IF($B37="N/A","N/A",IF(G37&gt;=25,"No",IF(G37&lt;0,"No","Yes")))</f>
        <v>No</v>
      </c>
      <c r="I37" s="6">
        <v>12.77</v>
      </c>
      <c r="J37" s="6">
        <v>1.802</v>
      </c>
      <c r="K37" s="105" t="str">
        <f t="shared" si="8"/>
        <v>Yes</v>
      </c>
    </row>
    <row r="38" spans="1:11" x14ac:dyDescent="0.2">
      <c r="A38" s="124" t="s">
        <v>385</v>
      </c>
      <c r="B38" s="22" t="s">
        <v>221</v>
      </c>
      <c r="C38" s="57">
        <v>1.9648204870999999</v>
      </c>
      <c r="D38" s="5" t="str">
        <f>IF($B38="N/A","N/A",IF(C38&gt;3,"Yes","No"))</f>
        <v>No</v>
      </c>
      <c r="E38" s="4">
        <v>2.1391389371999998</v>
      </c>
      <c r="F38" s="5" t="str">
        <f>IF($B38="N/A","N/A",IF(E38&gt;3,"Yes","No"))</f>
        <v>No</v>
      </c>
      <c r="G38" s="4">
        <v>1.7698292754</v>
      </c>
      <c r="H38" s="5" t="str">
        <f>IF($B38="N/A","N/A",IF(G38&gt;3,"Yes","No"))</f>
        <v>No</v>
      </c>
      <c r="I38" s="6">
        <v>8.8719999999999999</v>
      </c>
      <c r="J38" s="6">
        <v>-17.3</v>
      </c>
      <c r="K38" s="105" t="str">
        <f t="shared" si="8"/>
        <v>Yes</v>
      </c>
    </row>
    <row r="39" spans="1:11" x14ac:dyDescent="0.2">
      <c r="A39" s="124" t="s">
        <v>386</v>
      </c>
      <c r="B39" s="22" t="s">
        <v>220</v>
      </c>
      <c r="C39" s="57">
        <v>0.77087562870000004</v>
      </c>
      <c r="D39" s="5" t="str">
        <f>IF($B39="N/A","N/A",IF(C39&gt;1,"Yes","No"))</f>
        <v>No</v>
      </c>
      <c r="E39" s="4">
        <v>0.76409678469999998</v>
      </c>
      <c r="F39" s="5" t="str">
        <f>IF($B39="N/A","N/A",IF(E39&gt;1,"Yes","No"))</f>
        <v>No</v>
      </c>
      <c r="G39" s="4">
        <v>0.71452948230000002</v>
      </c>
      <c r="H39" s="5" t="str">
        <f>IF($B39="N/A","N/A",IF(G39&gt;1,"Yes","No"))</f>
        <v>No</v>
      </c>
      <c r="I39" s="6">
        <v>-0.879</v>
      </c>
      <c r="J39" s="6">
        <v>-6.49</v>
      </c>
      <c r="K39" s="105" t="str">
        <f t="shared" si="8"/>
        <v>Yes</v>
      </c>
    </row>
    <row r="40" spans="1:11" x14ac:dyDescent="0.2">
      <c r="A40" s="124" t="s">
        <v>387</v>
      </c>
      <c r="B40" s="22" t="s">
        <v>213</v>
      </c>
      <c r="C40" s="57">
        <v>1.00837351E-2</v>
      </c>
      <c r="D40" s="5" t="str">
        <f>IF($B40="N/A","N/A",IF(C40&gt;15,"No",IF(C40&lt;-15,"No","Yes")))</f>
        <v>N/A</v>
      </c>
      <c r="E40" s="4">
        <v>1.04329635E-2</v>
      </c>
      <c r="F40" s="5" t="str">
        <f>IF($B40="N/A","N/A",IF(E40&gt;15,"No",IF(E40&lt;-15,"No","Yes")))</f>
        <v>N/A</v>
      </c>
      <c r="G40" s="4">
        <v>6.8964012999999996E-3</v>
      </c>
      <c r="H40" s="5" t="str">
        <f>IF($B40="N/A","N/A",IF(G40&gt;15,"No",IF(G40&lt;-15,"No","Yes")))</f>
        <v>N/A</v>
      </c>
      <c r="I40" s="6">
        <v>3.4630000000000001</v>
      </c>
      <c r="J40" s="6">
        <v>-33.9</v>
      </c>
      <c r="K40" s="105" t="str">
        <f t="shared" si="8"/>
        <v>No</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05" t="str">
        <f t="shared" si="8"/>
        <v>N/A</v>
      </c>
    </row>
    <row r="42" spans="1:11" x14ac:dyDescent="0.2">
      <c r="A42" s="124" t="s">
        <v>389</v>
      </c>
      <c r="B42" s="22" t="s">
        <v>259</v>
      </c>
      <c r="C42" s="57">
        <v>0</v>
      </c>
      <c r="D42" s="5" t="str">
        <f>IF($B42="N/A","N/A",IF(C42&gt;0,"Yes","No"))</f>
        <v>No</v>
      </c>
      <c r="E42" s="4">
        <v>0</v>
      </c>
      <c r="F42" s="5" t="str">
        <f>IF($B42="N/A","N/A",IF(E42&gt;0,"Yes","No"))</f>
        <v>No</v>
      </c>
      <c r="G42" s="4">
        <v>0</v>
      </c>
      <c r="H42" s="5" t="str">
        <f>IF($B42="N/A","N/A",IF(G42&gt;0,"Yes","No"))</f>
        <v>No</v>
      </c>
      <c r="I42" s="6" t="s">
        <v>1748</v>
      </c>
      <c r="J42" s="6" t="s">
        <v>1748</v>
      </c>
      <c r="K42" s="105" t="str">
        <f t="shared" si="8"/>
        <v>N/A</v>
      </c>
    </row>
    <row r="43" spans="1:11" x14ac:dyDescent="0.2">
      <c r="A43" s="124" t="s">
        <v>390</v>
      </c>
      <c r="B43" s="22" t="s">
        <v>259</v>
      </c>
      <c r="C43" s="57">
        <v>0.55440516679999996</v>
      </c>
      <c r="D43" s="5" t="str">
        <f>IF($B43="N/A","N/A",IF(C43&gt;0,"Yes","No"))</f>
        <v>Yes</v>
      </c>
      <c r="E43" s="4">
        <v>0.1117673283</v>
      </c>
      <c r="F43" s="5" t="str">
        <f>IF($B43="N/A","N/A",IF(E43&gt;0,"Yes","No"))</f>
        <v>Yes</v>
      </c>
      <c r="G43" s="4">
        <v>8.6881766400000005E-2</v>
      </c>
      <c r="H43" s="5" t="str">
        <f>IF($B43="N/A","N/A",IF(G43&gt;0,"Yes","No"))</f>
        <v>Yes</v>
      </c>
      <c r="I43" s="6">
        <v>-79.8</v>
      </c>
      <c r="J43" s="6">
        <v>-22.3</v>
      </c>
      <c r="K43" s="105" t="str">
        <f t="shared" si="8"/>
        <v>Yes</v>
      </c>
    </row>
    <row r="44" spans="1:11" x14ac:dyDescent="0.2">
      <c r="A44" s="124" t="s">
        <v>391</v>
      </c>
      <c r="B44" s="22" t="s">
        <v>259</v>
      </c>
      <c r="C44" s="57">
        <v>0</v>
      </c>
      <c r="D44" s="5" t="str">
        <f>IF($B44="N/A","N/A",IF(C44&gt;0,"Yes","No"))</f>
        <v>No</v>
      </c>
      <c r="E44" s="4">
        <v>1.0769511000000001E-3</v>
      </c>
      <c r="F44" s="5" t="str">
        <f>IF($B44="N/A","N/A",IF(E44&gt;0,"Yes","No"))</f>
        <v>Yes</v>
      </c>
      <c r="G44" s="4">
        <v>0.1011687037</v>
      </c>
      <c r="H44" s="5" t="str">
        <f>IF($B44="N/A","N/A",IF(G44&gt;0,"Yes","No"))</f>
        <v>Yes</v>
      </c>
      <c r="I44" s="6" t="s">
        <v>1748</v>
      </c>
      <c r="J44" s="6">
        <v>9294</v>
      </c>
      <c r="K44" s="105" t="str">
        <f t="shared" si="8"/>
        <v>No</v>
      </c>
    </row>
    <row r="45" spans="1:11" x14ac:dyDescent="0.2">
      <c r="A45" s="124" t="s">
        <v>392</v>
      </c>
      <c r="B45" s="22" t="s">
        <v>220</v>
      </c>
      <c r="C45" s="57">
        <v>3.6046997000000001E-3</v>
      </c>
      <c r="D45" s="5" t="str">
        <f>IF($B45="N/A","N/A",IF(C45&gt;1,"Yes","No"))</f>
        <v>No</v>
      </c>
      <c r="E45" s="4">
        <v>3.6122734000000002E-3</v>
      </c>
      <c r="F45" s="5" t="str">
        <f>IF($B45="N/A","N/A",IF(E45&gt;1,"Yes","No"))</f>
        <v>No</v>
      </c>
      <c r="G45" s="4">
        <v>1.24715295E-2</v>
      </c>
      <c r="H45" s="5" t="str">
        <f>IF($B45="N/A","N/A",IF(G45&gt;1,"Yes","No"))</f>
        <v>No</v>
      </c>
      <c r="I45" s="6">
        <v>0.21010000000000001</v>
      </c>
      <c r="J45" s="6">
        <v>245.3</v>
      </c>
      <c r="K45" s="105" t="str">
        <f t="shared" si="8"/>
        <v>No</v>
      </c>
    </row>
    <row r="46" spans="1:11" x14ac:dyDescent="0.2">
      <c r="A46" s="124" t="s">
        <v>393</v>
      </c>
      <c r="B46" s="22" t="s">
        <v>259</v>
      </c>
      <c r="C46" s="57">
        <v>0.1089420348</v>
      </c>
      <c r="D46" s="5" t="str">
        <f>IF($B46="N/A","N/A",IF(C46&gt;0,"Yes","No"))</f>
        <v>Yes</v>
      </c>
      <c r="E46" s="4">
        <v>0.1135398103</v>
      </c>
      <c r="F46" s="5" t="str">
        <f>IF($B46="N/A","N/A",IF(E46&gt;0,"Yes","No"))</f>
        <v>Yes</v>
      </c>
      <c r="G46" s="4">
        <v>8.7751873100000002E-2</v>
      </c>
      <c r="H46" s="5" t="str">
        <f>IF($B46="N/A","N/A",IF(G46&gt;0,"Yes","No"))</f>
        <v>Yes</v>
      </c>
      <c r="I46" s="6">
        <v>4.22</v>
      </c>
      <c r="J46" s="6">
        <v>-22.7</v>
      </c>
      <c r="K46" s="105" t="str">
        <f t="shared" si="8"/>
        <v>Yes</v>
      </c>
    </row>
    <row r="47" spans="1:11" x14ac:dyDescent="0.2">
      <c r="A47" s="124" t="s">
        <v>394</v>
      </c>
      <c r="B47" s="22" t="s">
        <v>213</v>
      </c>
      <c r="C47" s="57">
        <v>0</v>
      </c>
      <c r="D47" s="5" t="str">
        <f>IF($B47="N/A","N/A",IF(C47&gt;15,"No",IF(C47&lt;-15,"No","Yes")))</f>
        <v>N/A</v>
      </c>
      <c r="E47" s="4">
        <v>0</v>
      </c>
      <c r="F47" s="5" t="str">
        <f>IF($B47="N/A","N/A",IF(E47&gt;15,"No",IF(E47&lt;-15,"No","Yes")))</f>
        <v>N/A</v>
      </c>
      <c r="G47" s="4">
        <v>0</v>
      </c>
      <c r="H47" s="5" t="str">
        <f>IF($B47="N/A","N/A",IF(G47&gt;15,"No",IF(G47&lt;-15,"No","Yes")))</f>
        <v>N/A</v>
      </c>
      <c r="I47" s="6" t="s">
        <v>1748</v>
      </c>
      <c r="J47" s="6" t="s">
        <v>1748</v>
      </c>
      <c r="K47" s="105" t="str">
        <f t="shared" si="8"/>
        <v>N/A</v>
      </c>
    </row>
    <row r="48" spans="1:11" x14ac:dyDescent="0.2">
      <c r="A48" s="124" t="s">
        <v>395</v>
      </c>
      <c r="B48" s="22" t="s">
        <v>213</v>
      </c>
      <c r="C48" s="57">
        <v>0.1969626753</v>
      </c>
      <c r="D48" s="5" t="str">
        <f>IF($B48="N/A","N/A",IF(C48&gt;15,"No",IF(C48&lt;-15,"No","Yes")))</f>
        <v>N/A</v>
      </c>
      <c r="E48" s="4">
        <v>0.26515432820000001</v>
      </c>
      <c r="F48" s="5" t="str">
        <f>IF($B48="N/A","N/A",IF(E48&gt;15,"No",IF(E48&lt;-15,"No","Yes")))</f>
        <v>N/A</v>
      </c>
      <c r="G48" s="4">
        <v>0.2427382881</v>
      </c>
      <c r="H48" s="5" t="str">
        <f>IF($B48="N/A","N/A",IF(G48&gt;15,"No",IF(G48&lt;-15,"No","Yes")))</f>
        <v>N/A</v>
      </c>
      <c r="I48" s="6">
        <v>34.619999999999997</v>
      </c>
      <c r="J48" s="6">
        <v>-8.4499999999999993</v>
      </c>
      <c r="K48" s="105" t="str">
        <f t="shared" si="8"/>
        <v>Yes</v>
      </c>
    </row>
    <row r="49" spans="1:11" x14ac:dyDescent="0.2">
      <c r="A49" s="124" t="s">
        <v>396</v>
      </c>
      <c r="B49" s="22" t="s">
        <v>213</v>
      </c>
      <c r="C49" s="57">
        <v>0</v>
      </c>
      <c r="D49" s="5" t="str">
        <f>IF($B49="N/A","N/A",IF(C49&gt;15,"No",IF(C49&lt;-15,"No","Yes")))</f>
        <v>N/A</v>
      </c>
      <c r="E49" s="4">
        <v>0</v>
      </c>
      <c r="F49" s="5" t="str">
        <f>IF($B49="N/A","N/A",IF(E49&gt;15,"No",IF(E49&lt;-15,"No","Yes")))</f>
        <v>N/A</v>
      </c>
      <c r="G49" s="4">
        <v>1.1708843E-3</v>
      </c>
      <c r="H49" s="5" t="str">
        <f>IF($B49="N/A","N/A",IF(G49&gt;15,"No",IF(G49&lt;-15,"No","Yes")))</f>
        <v>N/A</v>
      </c>
      <c r="I49" s="6" t="s">
        <v>1748</v>
      </c>
      <c r="J49" s="6" t="s">
        <v>1748</v>
      </c>
      <c r="K49" s="105" t="str">
        <f t="shared" si="8"/>
        <v>N/A</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11.5356162</v>
      </c>
      <c r="D51" s="5" t="str">
        <f>IF($B51="N/A","N/A",IF(C51&gt;15,"No",IF(C51&lt;-15,"No","Yes")))</f>
        <v>N/A</v>
      </c>
      <c r="E51" s="4">
        <v>11.805548856</v>
      </c>
      <c r="F51" s="5" t="str">
        <f>IF($B51="N/A","N/A",IF(E51&gt;15,"No",IF(E51&lt;-15,"No","Yes")))</f>
        <v>N/A</v>
      </c>
      <c r="G51" s="4">
        <v>12.431440157000001</v>
      </c>
      <c r="H51" s="5" t="str">
        <f>IF($B51="N/A","N/A",IF(G51&gt;15,"No",IF(G51&lt;-15,"No","Yes")))</f>
        <v>N/A</v>
      </c>
      <c r="I51" s="6">
        <v>2.34</v>
      </c>
      <c r="J51" s="6">
        <v>5.3019999999999996</v>
      </c>
      <c r="K51" s="105" t="str">
        <f t="shared" si="8"/>
        <v>Yes</v>
      </c>
    </row>
    <row r="52" spans="1:11" x14ac:dyDescent="0.2">
      <c r="A52" s="124" t="s">
        <v>399</v>
      </c>
      <c r="B52" s="22" t="s">
        <v>220</v>
      </c>
      <c r="C52" s="57">
        <v>11.493902992000001</v>
      </c>
      <c r="D52" s="5" t="str">
        <f>IF($B52="N/A","N/A",IF(C52&gt;1,"Yes","No"))</f>
        <v>Yes</v>
      </c>
      <c r="E52" s="4">
        <v>5.3848002267000004</v>
      </c>
      <c r="F52" s="5" t="str">
        <f>IF($B52="N/A","N/A",IF(E52&gt;1,"Yes","No"))</f>
        <v>Yes</v>
      </c>
      <c r="G52" s="4">
        <v>3.9976676843000001</v>
      </c>
      <c r="H52" s="5" t="str">
        <f>IF($B52="N/A","N/A",IF(G52&gt;1,"Yes","No"))</f>
        <v>Yes</v>
      </c>
      <c r="I52" s="6">
        <v>-53.2</v>
      </c>
      <c r="J52" s="6">
        <v>-25.8</v>
      </c>
      <c r="K52" s="105" t="str">
        <f t="shared" si="8"/>
        <v>Yes</v>
      </c>
    </row>
    <row r="53" spans="1:11" x14ac:dyDescent="0.2">
      <c r="A53" s="124" t="s">
        <v>400</v>
      </c>
      <c r="B53" s="22" t="s">
        <v>259</v>
      </c>
      <c r="C53" s="57">
        <v>17.195642600999999</v>
      </c>
      <c r="D53" s="5" t="str">
        <f>IF($B53="N/A","N/A",IF(C53&gt;0,"Yes","No"))</f>
        <v>Yes</v>
      </c>
      <c r="E53" s="4">
        <v>16.975014959999999</v>
      </c>
      <c r="F53" s="5" t="str">
        <f>IF($B53="N/A","N/A",IF(E53&gt;0,"Yes","No"))</f>
        <v>Yes</v>
      </c>
      <c r="G53" s="4">
        <v>15.648063535</v>
      </c>
      <c r="H53" s="5" t="str">
        <f>IF($B53="N/A","N/A",IF(G53&gt;0,"Yes","No"))</f>
        <v>Yes</v>
      </c>
      <c r="I53" s="6">
        <v>-1.28</v>
      </c>
      <c r="J53" s="6">
        <v>-7.82</v>
      </c>
      <c r="K53" s="105" t="str">
        <f t="shared" si="8"/>
        <v>Yes</v>
      </c>
    </row>
    <row r="54" spans="1:11" x14ac:dyDescent="0.2">
      <c r="A54" s="124" t="s">
        <v>401</v>
      </c>
      <c r="B54" s="22" t="s">
        <v>260</v>
      </c>
      <c r="C54" s="57">
        <v>1.1780099999999999E-5</v>
      </c>
      <c r="D54" s="5" t="str">
        <f>IF($B54="N/A","N/A",IF(C54&gt;=1,"No",IF(C54&lt;0,"No","Yes")))</f>
        <v>Yes</v>
      </c>
      <c r="E54" s="4">
        <v>0</v>
      </c>
      <c r="F54" s="5" t="str">
        <f>IF($B54="N/A","N/A",IF(E54&gt;=1,"No",IF(E54&lt;0,"No","Yes")))</f>
        <v>Yes</v>
      </c>
      <c r="G54" s="4">
        <v>0</v>
      </c>
      <c r="H54" s="5" t="str">
        <f>IF($B54="N/A","N/A",IF(G54&gt;=1,"No",IF(G54&lt;0,"No","Yes")))</f>
        <v>Yes</v>
      </c>
      <c r="I54" s="6">
        <v>-100</v>
      </c>
      <c r="J54" s="6" t="s">
        <v>1748</v>
      </c>
      <c r="K54" s="105" t="str">
        <f t="shared" si="8"/>
        <v>N/A</v>
      </c>
    </row>
    <row r="55" spans="1:11" x14ac:dyDescent="0.2">
      <c r="A55" s="124" t="s">
        <v>873</v>
      </c>
      <c r="B55" s="22" t="s">
        <v>213</v>
      </c>
      <c r="C55" s="59">
        <v>112.78082329999999</v>
      </c>
      <c r="D55" s="5" t="str">
        <f>IF($B55="N/A","N/A",IF(C55&gt;15,"No",IF(C55&lt;-15,"No","Yes")))</f>
        <v>N/A</v>
      </c>
      <c r="E55" s="24">
        <v>111.68493123</v>
      </c>
      <c r="F55" s="5" t="str">
        <f>IF($B55="N/A","N/A",IF(E55&gt;15,"No",IF(E55&lt;-15,"No","Yes")))</f>
        <v>N/A</v>
      </c>
      <c r="G55" s="24">
        <v>115.86645452</v>
      </c>
      <c r="H55" s="5" t="str">
        <f>IF($B55="N/A","N/A",IF(G55&gt;15,"No",IF(G55&lt;-15,"No","Yes")))</f>
        <v>N/A</v>
      </c>
      <c r="I55" s="6">
        <v>-0.97199999999999998</v>
      </c>
      <c r="J55" s="6">
        <v>3.7440000000000002</v>
      </c>
      <c r="K55" s="105" t="str">
        <f t="shared" ref="K55:K74" si="9">IF(J55="Div by 0", "N/A", IF(J55="N/A","N/A", IF(J55&gt;30, "No", IF(J55&lt;-30, "No", "Yes"))))</f>
        <v>Yes</v>
      </c>
    </row>
    <row r="56" spans="1:11" x14ac:dyDescent="0.2">
      <c r="A56" s="124" t="s">
        <v>874</v>
      </c>
      <c r="B56" s="22" t="s">
        <v>261</v>
      </c>
      <c r="C56" s="59">
        <v>85.299459380000002</v>
      </c>
      <c r="D56" s="5" t="str">
        <f>IF($B56="N/A","N/A",IF(C56&gt;90,"No",IF(C56&lt;20,"No","Yes")))</f>
        <v>Yes</v>
      </c>
      <c r="E56" s="24">
        <v>85.429849723000004</v>
      </c>
      <c r="F56" s="5" t="str">
        <f>IF($B56="N/A","N/A",IF(E56&gt;90,"No",IF(E56&lt;20,"No","Yes")))</f>
        <v>Yes</v>
      </c>
      <c r="G56" s="24">
        <v>83.682333302999993</v>
      </c>
      <c r="H56" s="5" t="str">
        <f>IF($B56="N/A","N/A",IF(G56&gt;90,"No",IF(G56&lt;20,"No","Yes")))</f>
        <v>Yes</v>
      </c>
      <c r="I56" s="6">
        <v>0.15290000000000001</v>
      </c>
      <c r="J56" s="6">
        <v>-2.0499999999999998</v>
      </c>
      <c r="K56" s="105" t="str">
        <f t="shared" si="9"/>
        <v>Yes</v>
      </c>
    </row>
    <row r="57" spans="1:11" x14ac:dyDescent="0.2">
      <c r="A57" s="124" t="s">
        <v>875</v>
      </c>
      <c r="B57" s="22" t="s">
        <v>262</v>
      </c>
      <c r="C57" s="59">
        <v>42.554210802</v>
      </c>
      <c r="D57" s="5" t="str">
        <f>IF($B57="N/A","N/A",IF(C57&gt;60,"No",IF(C57&lt;10,"No","Yes")))</f>
        <v>Yes</v>
      </c>
      <c r="E57" s="24">
        <v>42.16581695</v>
      </c>
      <c r="F57" s="5" t="str">
        <f>IF($B57="N/A","N/A",IF(E57&gt;60,"No",IF(E57&lt;10,"No","Yes")))</f>
        <v>Yes</v>
      </c>
      <c r="G57" s="24">
        <v>40.576224994</v>
      </c>
      <c r="H57" s="5" t="str">
        <f>IF($B57="N/A","N/A",IF(G57&gt;60,"No",IF(G57&lt;10,"No","Yes")))</f>
        <v>Yes</v>
      </c>
      <c r="I57" s="6">
        <v>-0.91300000000000003</v>
      </c>
      <c r="J57" s="6">
        <v>-3.77</v>
      </c>
      <c r="K57" s="105" t="str">
        <f t="shared" si="9"/>
        <v>Yes</v>
      </c>
    </row>
    <row r="58" spans="1:11" ht="25.5" x14ac:dyDescent="0.2">
      <c r="A58" s="124" t="s">
        <v>876</v>
      </c>
      <c r="B58" s="22" t="s">
        <v>263</v>
      </c>
      <c r="C58" s="59">
        <v>63.125994802000001</v>
      </c>
      <c r="D58" s="5" t="str">
        <f>IF($B58="N/A","N/A",IF(C58&gt;100,"No",IF(C58&lt;10,"No","Yes")))</f>
        <v>Yes</v>
      </c>
      <c r="E58" s="24">
        <v>64.482916548999995</v>
      </c>
      <c r="F58" s="5" t="str">
        <f>IF($B58="N/A","N/A",IF(E58&gt;100,"No",IF(E58&lt;10,"No","Yes")))</f>
        <v>Yes</v>
      </c>
      <c r="G58" s="24">
        <v>64.918070623999995</v>
      </c>
      <c r="H58" s="5" t="str">
        <f>IF($B58="N/A","N/A",IF(G58&gt;100,"No",IF(G58&lt;10,"No","Yes")))</f>
        <v>Yes</v>
      </c>
      <c r="I58" s="6">
        <v>2.15</v>
      </c>
      <c r="J58" s="6">
        <v>0.67479999999999996</v>
      </c>
      <c r="K58" s="105" t="str">
        <f t="shared" si="9"/>
        <v>Yes</v>
      </c>
    </row>
    <row r="59" spans="1:11" x14ac:dyDescent="0.2">
      <c r="A59" s="124" t="s">
        <v>877</v>
      </c>
      <c r="B59" s="22" t="s">
        <v>264</v>
      </c>
      <c r="C59" s="59">
        <v>149.16969123999999</v>
      </c>
      <c r="D59" s="5" t="str">
        <f>IF($B59="N/A","N/A",IF(C59&gt;100,"No",IF(C59&lt;20,"No","Yes")))</f>
        <v>No</v>
      </c>
      <c r="E59" s="24">
        <v>130.70163027000001</v>
      </c>
      <c r="F59" s="5" t="str">
        <f>IF($B59="N/A","N/A",IF(E59&gt;100,"No",IF(E59&lt;20,"No","Yes")))</f>
        <v>No</v>
      </c>
      <c r="G59" s="24">
        <v>127.84557368</v>
      </c>
      <c r="H59" s="5" t="str">
        <f>IF($B59="N/A","N/A",IF(G59&gt;100,"No",IF(G59&lt;20,"No","Yes")))</f>
        <v>No</v>
      </c>
      <c r="I59" s="6">
        <v>-12.4</v>
      </c>
      <c r="J59" s="6">
        <v>-2.19</v>
      </c>
      <c r="K59" s="105" t="str">
        <f t="shared" si="9"/>
        <v>Yes</v>
      </c>
    </row>
    <row r="60" spans="1:11" x14ac:dyDescent="0.2">
      <c r="A60" s="124" t="s">
        <v>878</v>
      </c>
      <c r="B60" s="22" t="s">
        <v>264</v>
      </c>
      <c r="C60" s="59">
        <v>146.46403476</v>
      </c>
      <c r="D60" s="5" t="str">
        <f>IF($B60="N/A","N/A",IF(C60&gt;100,"No",IF(C60&lt;20,"No","Yes")))</f>
        <v>No</v>
      </c>
      <c r="E60" s="24">
        <v>148.18162089</v>
      </c>
      <c r="F60" s="5" t="str">
        <f>IF($B60="N/A","N/A",IF(E60&gt;100,"No",IF(E60&lt;20,"No","Yes")))</f>
        <v>No</v>
      </c>
      <c r="G60" s="24">
        <v>95.122053500000007</v>
      </c>
      <c r="H60" s="5" t="str">
        <f>IF($B60="N/A","N/A",IF(G60&gt;100,"No",IF(G60&lt;20,"No","Yes")))</f>
        <v>Yes</v>
      </c>
      <c r="I60" s="6">
        <v>1.173</v>
      </c>
      <c r="J60" s="6">
        <v>-35.799999999999997</v>
      </c>
      <c r="K60" s="105" t="str">
        <f t="shared" si="9"/>
        <v>No</v>
      </c>
    </row>
    <row r="61" spans="1:11" ht="25.5" x14ac:dyDescent="0.2">
      <c r="A61" s="124" t="s">
        <v>879</v>
      </c>
      <c r="B61" s="22" t="s">
        <v>213</v>
      </c>
      <c r="C61" s="59">
        <v>54.717988153999997</v>
      </c>
      <c r="D61" s="5" t="str">
        <f>IF($B61="N/A","N/A",IF(C61&gt;15,"No",IF(C61&lt;-15,"No","Yes")))</f>
        <v>N/A</v>
      </c>
      <c r="E61" s="24">
        <v>63.080268705000002</v>
      </c>
      <c r="F61" s="5" t="str">
        <f>IF($B61="N/A","N/A",IF(E61&gt;15,"No",IF(E61&lt;-15,"No","Yes")))</f>
        <v>N/A</v>
      </c>
      <c r="G61" s="24">
        <v>68.412933930999998</v>
      </c>
      <c r="H61" s="5" t="str">
        <f>IF($B61="N/A","N/A",IF(G61&gt;15,"No",IF(G61&lt;-15,"No","Yes")))</f>
        <v>N/A</v>
      </c>
      <c r="I61" s="6">
        <v>15.28</v>
      </c>
      <c r="J61" s="6">
        <v>8.4540000000000006</v>
      </c>
      <c r="K61" s="105" t="str">
        <f t="shared" si="9"/>
        <v>Yes</v>
      </c>
    </row>
    <row r="62" spans="1:11" x14ac:dyDescent="0.2">
      <c r="A62" s="124" t="s">
        <v>880</v>
      </c>
      <c r="B62" s="22" t="s">
        <v>265</v>
      </c>
      <c r="C62" s="59">
        <v>61.565335941000001</v>
      </c>
      <c r="D62" s="5" t="str">
        <f>IF($B62="N/A","N/A",IF(C62&gt;60,"No",IF(C62&lt;10,"No","Yes")))</f>
        <v>No</v>
      </c>
      <c r="E62" s="24">
        <v>60.817219315000003</v>
      </c>
      <c r="F62" s="5" t="str">
        <f>IF($B62="N/A","N/A",IF(E62&gt;60,"No",IF(E62&lt;10,"No","Yes")))</f>
        <v>No</v>
      </c>
      <c r="G62" s="24">
        <v>51.101738912000002</v>
      </c>
      <c r="H62" s="5" t="str">
        <f>IF($B62="N/A","N/A",IF(G62&gt;60,"No",IF(G62&lt;10,"No","Yes")))</f>
        <v>Yes</v>
      </c>
      <c r="I62" s="6">
        <v>-1.22</v>
      </c>
      <c r="J62" s="6">
        <v>-16</v>
      </c>
      <c r="K62" s="105" t="str">
        <f t="shared" si="9"/>
        <v>Yes</v>
      </c>
    </row>
    <row r="63" spans="1:11" x14ac:dyDescent="0.2">
      <c r="A63" s="124" t="s">
        <v>881</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05" t="str">
        <f t="shared" si="9"/>
        <v>N/A</v>
      </c>
    </row>
    <row r="64" spans="1:11" x14ac:dyDescent="0.2">
      <c r="A64" s="124" t="s">
        <v>882</v>
      </c>
      <c r="B64" s="22" t="s">
        <v>213</v>
      </c>
      <c r="C64" s="59">
        <v>115.85802783</v>
      </c>
      <c r="D64" s="5" t="str">
        <f t="shared" ref="D64:D74" si="10">IF($B64="N/A","N/A",IF(C64&gt;15,"No",IF(C64&lt;-15,"No","Yes")))</f>
        <v>N/A</v>
      </c>
      <c r="E64" s="24">
        <v>116.11564374</v>
      </c>
      <c r="F64" s="5" t="str">
        <f>IF($B64="N/A","N/A",IF(E64&gt;15,"No",IF(E64&lt;-15,"No","Yes")))</f>
        <v>N/A</v>
      </c>
      <c r="G64" s="24">
        <v>121.39664706000001</v>
      </c>
      <c r="H64" s="5" t="str">
        <f>IF($B64="N/A","N/A",IF(G64&gt;15,"No",IF(G64&lt;-15,"No","Yes")))</f>
        <v>N/A</v>
      </c>
      <c r="I64" s="6">
        <v>0.22239999999999999</v>
      </c>
      <c r="J64" s="6">
        <v>4.548</v>
      </c>
      <c r="K64" s="105" t="str">
        <f t="shared" si="9"/>
        <v>Yes</v>
      </c>
    </row>
    <row r="65" spans="1:11" ht="24.95" customHeight="1" x14ac:dyDescent="0.2">
      <c r="A65" s="124" t="s">
        <v>883</v>
      </c>
      <c r="B65" s="22" t="s">
        <v>213</v>
      </c>
      <c r="C65" s="59">
        <v>197.45256366999999</v>
      </c>
      <c r="D65" s="5" t="str">
        <f t="shared" si="10"/>
        <v>N/A</v>
      </c>
      <c r="E65" s="24">
        <v>177.07880577</v>
      </c>
      <c r="F65" s="5" t="str">
        <f t="shared" ref="F65:F73" si="11">IF($B65="N/A","N/A",IF(E65&gt;15,"No",IF(E65&lt;-15,"No","Yes")))</f>
        <v>N/A</v>
      </c>
      <c r="G65" s="24">
        <v>190.91993663</v>
      </c>
      <c r="H65" s="5" t="str">
        <f t="shared" ref="H65:H86" si="12">IF($B65="N/A","N/A",IF(G65&gt;15,"No",IF(G65&lt;-15,"No","Yes")))</f>
        <v>N/A</v>
      </c>
      <c r="I65" s="6">
        <v>-10.3</v>
      </c>
      <c r="J65" s="6">
        <v>7.8159999999999998</v>
      </c>
      <c r="K65" s="105" t="str">
        <f t="shared" si="9"/>
        <v>Yes</v>
      </c>
    </row>
    <row r="66" spans="1:11" ht="25.5" x14ac:dyDescent="0.2">
      <c r="A66" s="124" t="s">
        <v>884</v>
      </c>
      <c r="B66" s="22" t="s">
        <v>213</v>
      </c>
      <c r="C66" s="59">
        <v>66.812818043999997</v>
      </c>
      <c r="D66" s="5" t="str">
        <f t="shared" si="10"/>
        <v>N/A</v>
      </c>
      <c r="E66" s="24">
        <v>66.615735846999996</v>
      </c>
      <c r="F66" s="5" t="str">
        <f t="shared" si="11"/>
        <v>N/A</v>
      </c>
      <c r="G66" s="24">
        <v>57.151735647000002</v>
      </c>
      <c r="H66" s="5" t="str">
        <f t="shared" si="12"/>
        <v>N/A</v>
      </c>
      <c r="I66" s="6">
        <v>-0.29499999999999998</v>
      </c>
      <c r="J66" s="6">
        <v>-14.2</v>
      </c>
      <c r="K66" s="105" t="str">
        <f t="shared" si="9"/>
        <v>Yes</v>
      </c>
    </row>
    <row r="67" spans="1:11" ht="25.5" x14ac:dyDescent="0.2">
      <c r="A67" s="124" t="s">
        <v>885</v>
      </c>
      <c r="B67" s="22" t="s">
        <v>213</v>
      </c>
      <c r="C67" s="59" t="s">
        <v>1748</v>
      </c>
      <c r="D67" s="5" t="str">
        <f t="shared" si="10"/>
        <v>N/A</v>
      </c>
      <c r="E67" s="24" t="s">
        <v>1748</v>
      </c>
      <c r="F67" s="5" t="str">
        <f t="shared" si="11"/>
        <v>N/A</v>
      </c>
      <c r="G67" s="24" t="s">
        <v>1748</v>
      </c>
      <c r="H67" s="5" t="str">
        <f t="shared" si="12"/>
        <v>N/A</v>
      </c>
      <c r="I67" s="6" t="s">
        <v>1748</v>
      </c>
      <c r="J67" s="6" t="s">
        <v>1748</v>
      </c>
      <c r="K67" s="105" t="str">
        <f t="shared" si="9"/>
        <v>N/A</v>
      </c>
    </row>
    <row r="68" spans="1:11" ht="25.5" x14ac:dyDescent="0.2">
      <c r="A68" s="124" t="s">
        <v>886</v>
      </c>
      <c r="B68" s="22" t="s">
        <v>213</v>
      </c>
      <c r="C68" s="59">
        <v>321.38006502000002</v>
      </c>
      <c r="D68" s="5" t="str">
        <f t="shared" si="10"/>
        <v>N/A</v>
      </c>
      <c r="E68" s="24">
        <v>203.75117936000001</v>
      </c>
      <c r="F68" s="5" t="str">
        <f t="shared" si="11"/>
        <v>N/A</v>
      </c>
      <c r="G68" s="24">
        <v>221.76582590999999</v>
      </c>
      <c r="H68" s="5" t="str">
        <f t="shared" si="12"/>
        <v>N/A</v>
      </c>
      <c r="I68" s="6">
        <v>-36.6</v>
      </c>
      <c r="J68" s="6">
        <v>8.8409999999999993</v>
      </c>
      <c r="K68" s="105" t="str">
        <f t="shared" si="9"/>
        <v>Yes</v>
      </c>
    </row>
    <row r="69" spans="1:11" ht="25.5" x14ac:dyDescent="0.2">
      <c r="A69" s="124" t="s">
        <v>887</v>
      </c>
      <c r="B69" s="22" t="s">
        <v>213</v>
      </c>
      <c r="C69" s="59" t="s">
        <v>1748</v>
      </c>
      <c r="D69" s="5" t="str">
        <f t="shared" si="10"/>
        <v>N/A</v>
      </c>
      <c r="E69" s="24">
        <v>3865.5520833</v>
      </c>
      <c r="F69" s="5" t="str">
        <f t="shared" si="11"/>
        <v>N/A</v>
      </c>
      <c r="G69" s="24">
        <v>242.30271819999999</v>
      </c>
      <c r="H69" s="5" t="str">
        <f t="shared" si="12"/>
        <v>N/A</v>
      </c>
      <c r="I69" s="6" t="s">
        <v>1748</v>
      </c>
      <c r="J69" s="6">
        <v>-93.7</v>
      </c>
      <c r="K69" s="105" t="str">
        <f t="shared" si="9"/>
        <v>No</v>
      </c>
    </row>
    <row r="70" spans="1:11" ht="25.5" x14ac:dyDescent="0.2">
      <c r="A70" s="124" t="s">
        <v>888</v>
      </c>
      <c r="B70" s="22" t="s">
        <v>213</v>
      </c>
      <c r="C70" s="59">
        <v>26.241830064999998</v>
      </c>
      <c r="D70" s="5" t="str">
        <f t="shared" si="10"/>
        <v>N/A</v>
      </c>
      <c r="E70" s="24">
        <v>27.664596273000001</v>
      </c>
      <c r="F70" s="5" t="str">
        <f t="shared" si="11"/>
        <v>N/A</v>
      </c>
      <c r="G70" s="24">
        <v>35.190353143999999</v>
      </c>
      <c r="H70" s="5" t="str">
        <f t="shared" si="12"/>
        <v>N/A</v>
      </c>
      <c r="I70" s="6">
        <v>5.4219999999999997</v>
      </c>
      <c r="J70" s="6">
        <v>27.2</v>
      </c>
      <c r="K70" s="105" t="str">
        <f t="shared" si="9"/>
        <v>Yes</v>
      </c>
    </row>
    <row r="71" spans="1:11" x14ac:dyDescent="0.2">
      <c r="A71" s="124" t="s">
        <v>889</v>
      </c>
      <c r="B71" s="22" t="s">
        <v>213</v>
      </c>
      <c r="C71" s="59">
        <v>2562.1659817999998</v>
      </c>
      <c r="D71" s="5" t="str">
        <f t="shared" si="10"/>
        <v>N/A</v>
      </c>
      <c r="E71" s="24">
        <v>2366.2240885000001</v>
      </c>
      <c r="F71" s="5" t="str">
        <f t="shared" si="11"/>
        <v>N/A</v>
      </c>
      <c r="G71" s="24">
        <v>2488.3492471999998</v>
      </c>
      <c r="H71" s="5" t="str">
        <f t="shared" si="12"/>
        <v>N/A</v>
      </c>
      <c r="I71" s="6">
        <v>-7.65</v>
      </c>
      <c r="J71" s="6">
        <v>5.1609999999999996</v>
      </c>
      <c r="K71" s="105" t="str">
        <f t="shared" si="9"/>
        <v>Yes</v>
      </c>
    </row>
    <row r="72" spans="1:11" ht="25.5" x14ac:dyDescent="0.2">
      <c r="A72" s="124" t="s">
        <v>890</v>
      </c>
      <c r="B72" s="22" t="s">
        <v>213</v>
      </c>
      <c r="C72" s="59">
        <v>171.70505969000001</v>
      </c>
      <c r="D72" s="5" t="str">
        <f t="shared" si="10"/>
        <v>N/A</v>
      </c>
      <c r="E72" s="24">
        <v>168.10488305999999</v>
      </c>
      <c r="F72" s="5" t="str">
        <f t="shared" si="11"/>
        <v>N/A</v>
      </c>
      <c r="G72" s="24">
        <v>167.91233145999999</v>
      </c>
      <c r="H72" s="5" t="str">
        <f t="shared" si="12"/>
        <v>N/A</v>
      </c>
      <c r="I72" s="6">
        <v>-2.1</v>
      </c>
      <c r="J72" s="6">
        <v>-0.115</v>
      </c>
      <c r="K72" s="105" t="str">
        <f t="shared" si="9"/>
        <v>Yes</v>
      </c>
    </row>
    <row r="73" spans="1:11" x14ac:dyDescent="0.2">
      <c r="A73" s="124" t="s">
        <v>891</v>
      </c>
      <c r="B73" s="22" t="s">
        <v>213</v>
      </c>
      <c r="C73" s="59">
        <v>106.74452909999999</v>
      </c>
      <c r="D73" s="5" t="str">
        <f t="shared" si="10"/>
        <v>N/A</v>
      </c>
      <c r="E73" s="24">
        <v>111.38121766</v>
      </c>
      <c r="F73" s="5" t="str">
        <f t="shared" si="11"/>
        <v>N/A</v>
      </c>
      <c r="G73" s="24">
        <v>146.11838743000001</v>
      </c>
      <c r="H73" s="5" t="str">
        <f t="shared" si="12"/>
        <v>N/A</v>
      </c>
      <c r="I73" s="6">
        <v>4.3440000000000003</v>
      </c>
      <c r="J73" s="6">
        <v>31.19</v>
      </c>
      <c r="K73" s="105" t="str">
        <f t="shared" si="9"/>
        <v>No</v>
      </c>
    </row>
    <row r="74" spans="1:11" x14ac:dyDescent="0.2">
      <c r="A74" s="124" t="s">
        <v>892</v>
      </c>
      <c r="B74" s="22" t="s">
        <v>213</v>
      </c>
      <c r="C74" s="59">
        <v>65.047591874000005</v>
      </c>
      <c r="D74" s="5" t="str">
        <f t="shared" si="10"/>
        <v>N/A</v>
      </c>
      <c r="E74" s="24">
        <v>65.207490011000004</v>
      </c>
      <c r="F74" s="5" t="str">
        <f>IF($B74="N/A","N/A",IF(E74&gt;15,"No",IF(E74&lt;-15,"No","Yes")))</f>
        <v>N/A</v>
      </c>
      <c r="G74" s="24">
        <v>65.197983125999997</v>
      </c>
      <c r="H74" s="5" t="str">
        <f t="shared" si="12"/>
        <v>N/A</v>
      </c>
      <c r="I74" s="6">
        <v>0.24579999999999999</v>
      </c>
      <c r="J74" s="6">
        <v>-1.4999999999999999E-2</v>
      </c>
      <c r="K74" s="105" t="str">
        <f t="shared" si="9"/>
        <v>Yes</v>
      </c>
    </row>
    <row r="75" spans="1:11" x14ac:dyDescent="0.2">
      <c r="A75" s="124" t="s">
        <v>893</v>
      </c>
      <c r="B75" s="22" t="s">
        <v>213</v>
      </c>
      <c r="C75" s="57">
        <v>3.9310074600000001E-2</v>
      </c>
      <c r="D75" s="5" t="str">
        <f t="shared" ref="D75:D80" si="13">IF($B75="N/A","N/A",IF(C75&gt;15,"No",IF(C75&lt;-15,"No","Yes")))</f>
        <v>N/A</v>
      </c>
      <c r="E75" s="4">
        <v>3.9185313399999998E-2</v>
      </c>
      <c r="F75" s="5" t="str">
        <f>IF($B75="N/A","N/A",IF(E75&gt;15,"No",IF(E75&lt;-15,"No","Yes")))</f>
        <v>N/A</v>
      </c>
      <c r="G75" s="4">
        <v>2.6779951E-2</v>
      </c>
      <c r="H75" s="5" t="str">
        <f t="shared" si="12"/>
        <v>N/A</v>
      </c>
      <c r="I75" s="6">
        <v>-0.317</v>
      </c>
      <c r="J75" s="6">
        <v>-31.7</v>
      </c>
      <c r="K75" s="105" t="str">
        <f t="shared" ref="K75:K80" si="14">IF(J75="Div by 0", "N/A", IF(J75="N/A","N/A", IF(J75&gt;30, "No", IF(J75&lt;-30, "No", "Yes"))))</f>
        <v>No</v>
      </c>
    </row>
    <row r="76" spans="1:11" x14ac:dyDescent="0.2">
      <c r="A76" s="124" t="s">
        <v>894</v>
      </c>
      <c r="B76" s="22" t="s">
        <v>213</v>
      </c>
      <c r="C76" s="57">
        <v>0.1601028541</v>
      </c>
      <c r="D76" s="5" t="str">
        <f t="shared" si="13"/>
        <v>N/A</v>
      </c>
      <c r="E76" s="4">
        <v>0.31034140020000001</v>
      </c>
      <c r="F76" s="5" t="str">
        <f t="shared" ref="F76:F86" si="15">IF($B76="N/A","N/A",IF(E76&gt;15,"No",IF(E76&lt;-15,"No","Yes")))</f>
        <v>N/A</v>
      </c>
      <c r="G76" s="4">
        <v>5.6084285599999999E-2</v>
      </c>
      <c r="H76" s="5" t="str">
        <f t="shared" si="12"/>
        <v>N/A</v>
      </c>
      <c r="I76" s="6">
        <v>93.84</v>
      </c>
      <c r="J76" s="6">
        <v>-81.900000000000006</v>
      </c>
      <c r="K76" s="105" t="str">
        <f t="shared" si="14"/>
        <v>No</v>
      </c>
    </row>
    <row r="77" spans="1:11" x14ac:dyDescent="0.2">
      <c r="A77" s="124" t="s">
        <v>895</v>
      </c>
      <c r="B77" s="22" t="s">
        <v>213</v>
      </c>
      <c r="C77" s="57">
        <v>7.0645045700000006E-2</v>
      </c>
      <c r="D77" s="5" t="str">
        <f t="shared" si="13"/>
        <v>N/A</v>
      </c>
      <c r="E77" s="4">
        <v>0.16038718190000001</v>
      </c>
      <c r="F77" s="5" t="str">
        <f t="shared" si="15"/>
        <v>N/A</v>
      </c>
      <c r="G77" s="4">
        <v>2.5059395525000001</v>
      </c>
      <c r="H77" s="5" t="str">
        <f t="shared" si="12"/>
        <v>N/A</v>
      </c>
      <c r="I77" s="6">
        <v>127</v>
      </c>
      <c r="J77" s="6">
        <v>1462</v>
      </c>
      <c r="K77" s="105" t="str">
        <f t="shared" si="14"/>
        <v>No</v>
      </c>
    </row>
    <row r="78" spans="1:11" x14ac:dyDescent="0.2">
      <c r="A78" s="124" t="s">
        <v>896</v>
      </c>
      <c r="B78" s="22" t="s">
        <v>213</v>
      </c>
      <c r="C78" s="57">
        <v>0</v>
      </c>
      <c r="D78" s="5" t="str">
        <f t="shared" si="13"/>
        <v>N/A</v>
      </c>
      <c r="E78" s="4">
        <v>0</v>
      </c>
      <c r="F78" s="5" t="str">
        <f t="shared" si="15"/>
        <v>N/A</v>
      </c>
      <c r="G78" s="4">
        <v>0</v>
      </c>
      <c r="H78" s="5" t="str">
        <f t="shared" si="12"/>
        <v>N/A</v>
      </c>
      <c r="I78" s="6" t="s">
        <v>1748</v>
      </c>
      <c r="J78" s="6" t="s">
        <v>1748</v>
      </c>
      <c r="K78" s="105" t="str">
        <f t="shared" si="14"/>
        <v>N/A</v>
      </c>
    </row>
    <row r="79" spans="1:11" ht="25.5" x14ac:dyDescent="0.2">
      <c r="A79" s="124" t="s">
        <v>897</v>
      </c>
      <c r="B79" s="22" t="s">
        <v>213</v>
      </c>
      <c r="C79" s="57">
        <v>62.073175874999997</v>
      </c>
      <c r="D79" s="5" t="str">
        <f t="shared" si="13"/>
        <v>N/A</v>
      </c>
      <c r="E79" s="4">
        <v>66.721000344000004</v>
      </c>
      <c r="F79" s="5" t="str">
        <f t="shared" si="15"/>
        <v>N/A</v>
      </c>
      <c r="G79" s="4">
        <v>61.723200149</v>
      </c>
      <c r="H79" s="5" t="str">
        <f t="shared" si="12"/>
        <v>N/A</v>
      </c>
      <c r="I79" s="6">
        <v>7.4880000000000004</v>
      </c>
      <c r="J79" s="6">
        <v>-7.49</v>
      </c>
      <c r="K79" s="105" t="str">
        <f t="shared" si="14"/>
        <v>Yes</v>
      </c>
    </row>
    <row r="80" spans="1:11" ht="25.5" x14ac:dyDescent="0.2">
      <c r="A80" s="124" t="s">
        <v>898</v>
      </c>
      <c r="B80" s="22" t="s">
        <v>213</v>
      </c>
      <c r="C80" s="61">
        <v>54.525806469000003</v>
      </c>
      <c r="D80" s="5" t="str">
        <f t="shared" si="13"/>
        <v>N/A</v>
      </c>
      <c r="E80" s="61">
        <v>60.297413499999998</v>
      </c>
      <c r="F80" s="5" t="str">
        <f t="shared" si="15"/>
        <v>N/A</v>
      </c>
      <c r="G80" s="61">
        <v>59.793378660000002</v>
      </c>
      <c r="H80" s="5" t="str">
        <f t="shared" si="12"/>
        <v>N/A</v>
      </c>
      <c r="I80" s="6">
        <v>10.59</v>
      </c>
      <c r="J80" s="62">
        <v>-0.83599999999999997</v>
      </c>
      <c r="K80" s="105" t="str">
        <f t="shared" si="14"/>
        <v>Yes</v>
      </c>
    </row>
    <row r="81" spans="1:11" x14ac:dyDescent="0.2">
      <c r="A81" s="124" t="s">
        <v>899</v>
      </c>
      <c r="B81" s="22" t="s">
        <v>213</v>
      </c>
      <c r="C81" s="63">
        <v>71.144740784999996</v>
      </c>
      <c r="D81" s="5" t="str">
        <f t="shared" ref="D81:D86" si="16">IF($B81="N/A","N/A",IF(C81&gt;15,"No",IF(C81&lt;-15,"No","Yes")))</f>
        <v>N/A</v>
      </c>
      <c r="E81" s="64">
        <v>78.484397365999996</v>
      </c>
      <c r="F81" s="5" t="str">
        <f t="shared" si="15"/>
        <v>N/A</v>
      </c>
      <c r="G81" s="64">
        <v>67.905736060999999</v>
      </c>
      <c r="H81" s="5" t="str">
        <f>IF($B81="N/A","N/A",IF(G81&gt;15,"No",IF(G81&lt;-15,"No","Yes")))</f>
        <v>N/A</v>
      </c>
      <c r="I81" s="6">
        <v>10.32</v>
      </c>
      <c r="J81" s="6">
        <v>-13.5</v>
      </c>
      <c r="K81" s="105" t="str">
        <f t="shared" ref="K81:K86" si="17">IF(J81="Div by 0", "N/A", IF(J81="N/A","N/A", IF(J81&gt;30, "No", IF(J81&lt;-30, "No", "Yes"))))</f>
        <v>Yes</v>
      </c>
    </row>
    <row r="82" spans="1:11" x14ac:dyDescent="0.2">
      <c r="A82" s="124" t="s">
        <v>900</v>
      </c>
      <c r="B82" s="22" t="s">
        <v>213</v>
      </c>
      <c r="C82" s="63">
        <v>127.01368553</v>
      </c>
      <c r="D82" s="5" t="str">
        <f t="shared" si="16"/>
        <v>N/A</v>
      </c>
      <c r="E82" s="64">
        <v>115.65041209</v>
      </c>
      <c r="F82" s="5" t="str">
        <f t="shared" si="15"/>
        <v>N/A</v>
      </c>
      <c r="G82" s="64">
        <v>147.01130051999999</v>
      </c>
      <c r="H82" s="5" t="str">
        <f t="shared" si="12"/>
        <v>N/A</v>
      </c>
      <c r="I82" s="6">
        <v>-8.9499999999999993</v>
      </c>
      <c r="J82" s="6">
        <v>27.12</v>
      </c>
      <c r="K82" s="105" t="str">
        <f t="shared" si="17"/>
        <v>Yes</v>
      </c>
    </row>
    <row r="83" spans="1:11" x14ac:dyDescent="0.2">
      <c r="A83" s="124" t="s">
        <v>901</v>
      </c>
      <c r="B83" s="22" t="s">
        <v>213</v>
      </c>
      <c r="C83" s="63">
        <v>136.00083375</v>
      </c>
      <c r="D83" s="5" t="str">
        <f t="shared" si="16"/>
        <v>N/A</v>
      </c>
      <c r="E83" s="64">
        <v>133.12289290999999</v>
      </c>
      <c r="F83" s="5" t="str">
        <f t="shared" si="15"/>
        <v>N/A</v>
      </c>
      <c r="G83" s="64">
        <v>104.1679548</v>
      </c>
      <c r="H83" s="5" t="str">
        <f t="shared" si="12"/>
        <v>N/A</v>
      </c>
      <c r="I83" s="6">
        <v>-2.12</v>
      </c>
      <c r="J83" s="6">
        <v>-21.8</v>
      </c>
      <c r="K83" s="105" t="str">
        <f t="shared" si="17"/>
        <v>Yes</v>
      </c>
    </row>
    <row r="84" spans="1:11" x14ac:dyDescent="0.2">
      <c r="A84" s="124" t="s">
        <v>902</v>
      </c>
      <c r="B84" s="22" t="s">
        <v>213</v>
      </c>
      <c r="C84" s="63" t="s">
        <v>1748</v>
      </c>
      <c r="D84" s="5" t="str">
        <f t="shared" si="16"/>
        <v>N/A</v>
      </c>
      <c r="E84" s="64" t="s">
        <v>1748</v>
      </c>
      <c r="F84" s="5" t="str">
        <f t="shared" si="15"/>
        <v>N/A</v>
      </c>
      <c r="G84" s="64" t="s">
        <v>1748</v>
      </c>
      <c r="H84" s="5" t="str">
        <f t="shared" si="12"/>
        <v>N/A</v>
      </c>
      <c r="I84" s="6" t="s">
        <v>1748</v>
      </c>
      <c r="J84" s="6" t="s">
        <v>1748</v>
      </c>
      <c r="K84" s="105" t="str">
        <f t="shared" si="17"/>
        <v>N/A</v>
      </c>
    </row>
    <row r="85" spans="1:11" x14ac:dyDescent="0.2">
      <c r="A85" s="124" t="s">
        <v>903</v>
      </c>
      <c r="B85" s="22" t="s">
        <v>213</v>
      </c>
      <c r="C85" s="63">
        <v>105.32266065</v>
      </c>
      <c r="D85" s="5" t="str">
        <f t="shared" si="16"/>
        <v>N/A</v>
      </c>
      <c r="E85" s="64">
        <v>108.25516406</v>
      </c>
      <c r="F85" s="5" t="str">
        <f t="shared" si="15"/>
        <v>N/A</v>
      </c>
      <c r="G85" s="64">
        <v>119.32148589000001</v>
      </c>
      <c r="H85" s="5" t="str">
        <f t="shared" si="12"/>
        <v>N/A</v>
      </c>
      <c r="I85" s="6">
        <v>2.7839999999999998</v>
      </c>
      <c r="J85" s="6">
        <v>10.220000000000001</v>
      </c>
      <c r="K85" s="105" t="str">
        <f t="shared" si="17"/>
        <v>Yes</v>
      </c>
    </row>
    <row r="86" spans="1:11" ht="25.5" x14ac:dyDescent="0.2">
      <c r="A86" s="124" t="s">
        <v>904</v>
      </c>
      <c r="B86" s="22" t="s">
        <v>213</v>
      </c>
      <c r="C86" s="65">
        <v>113.79102637</v>
      </c>
      <c r="D86" s="5" t="str">
        <f t="shared" si="16"/>
        <v>N/A</v>
      </c>
      <c r="E86" s="65">
        <v>115.04229551</v>
      </c>
      <c r="F86" s="5" t="str">
        <f t="shared" si="15"/>
        <v>N/A</v>
      </c>
      <c r="G86" s="65">
        <v>121.75659124000001</v>
      </c>
      <c r="H86" s="5" t="str">
        <f t="shared" si="12"/>
        <v>N/A</v>
      </c>
      <c r="I86" s="6">
        <v>1.1000000000000001</v>
      </c>
      <c r="J86" s="6">
        <v>5.8360000000000003</v>
      </c>
      <c r="K86" s="105" t="str">
        <f t="shared" si="17"/>
        <v>Yes</v>
      </c>
    </row>
    <row r="87" spans="1:11" x14ac:dyDescent="0.2">
      <c r="A87" s="124" t="s">
        <v>32</v>
      </c>
      <c r="B87" s="22" t="s">
        <v>266</v>
      </c>
      <c r="C87" s="57">
        <v>99.404352828</v>
      </c>
      <c r="D87" s="5" t="str">
        <f>IF($B87="N/A","N/A",IF(C87&gt;60,"Yes","No"))</f>
        <v>Yes</v>
      </c>
      <c r="E87" s="4">
        <v>99.091344970999998</v>
      </c>
      <c r="F87" s="5" t="str">
        <f>IF($B87="N/A","N/A",IF(E87&gt;60,"Yes","No"))</f>
        <v>Yes</v>
      </c>
      <c r="G87" s="4">
        <v>92.887038771999997</v>
      </c>
      <c r="H87" s="5" t="str">
        <f>IF($B87="N/A","N/A",IF(G87&gt;60,"Yes","No"))</f>
        <v>Yes</v>
      </c>
      <c r="I87" s="6">
        <v>-0.315</v>
      </c>
      <c r="J87" s="6">
        <v>-6.26</v>
      </c>
      <c r="K87" s="105" t="str">
        <f t="shared" ref="K87:K105" si="18">IF(J87="Div by 0", "N/A", IF(J87="N/A","N/A", IF(J87&gt;30, "No", IF(J87&lt;-30, "No", "Yes"))))</f>
        <v>Yes</v>
      </c>
    </row>
    <row r="88" spans="1:11" x14ac:dyDescent="0.2">
      <c r="A88" s="124" t="s">
        <v>39</v>
      </c>
      <c r="B88" s="22" t="s">
        <v>267</v>
      </c>
      <c r="C88" s="57">
        <v>99.867386218999997</v>
      </c>
      <c r="D88" s="5" t="str">
        <f>IF($B88="N/A","N/A",IF(C88&gt;100,"No",IF(C88&lt;85,"No","Yes")))</f>
        <v>Yes</v>
      </c>
      <c r="E88" s="4">
        <v>96.867654707</v>
      </c>
      <c r="F88" s="5" t="str">
        <f>IF($B88="N/A","N/A",IF(E88&gt;100,"No",IF(E88&lt;85,"No","Yes")))</f>
        <v>Yes</v>
      </c>
      <c r="G88" s="4">
        <v>52.616798813000003</v>
      </c>
      <c r="H88" s="5" t="str">
        <f>IF($B88="N/A","N/A",IF(G88&gt;100,"No",IF(G88&lt;85,"No","Yes")))</f>
        <v>No</v>
      </c>
      <c r="I88" s="6">
        <v>-3</v>
      </c>
      <c r="J88" s="6">
        <v>-45.7</v>
      </c>
      <c r="K88" s="105" t="str">
        <f t="shared" si="18"/>
        <v>No</v>
      </c>
    </row>
    <row r="89" spans="1:11" x14ac:dyDescent="0.2">
      <c r="A89" s="124" t="s">
        <v>905</v>
      </c>
      <c r="B89" s="22" t="s">
        <v>213</v>
      </c>
      <c r="C89" s="57">
        <v>28.429015895999999</v>
      </c>
      <c r="D89" s="5" t="str">
        <f>IF($B89="N/A","N/A",IF(C89&gt;15,"No",IF(C89&lt;-15,"No","Yes")))</f>
        <v>N/A</v>
      </c>
      <c r="E89" s="4">
        <v>30.043747033999999</v>
      </c>
      <c r="F89" s="5" t="str">
        <f>IF($B89="N/A","N/A",IF(E89&gt;15,"No",IF(E89&lt;-15,"No","Yes")))</f>
        <v>N/A</v>
      </c>
      <c r="G89" s="4">
        <v>28.055486714000001</v>
      </c>
      <c r="H89" s="5" t="str">
        <f>IF($B89="N/A","N/A",IF(G89&gt;15,"No",IF(G89&lt;-15,"No","Yes")))</f>
        <v>N/A</v>
      </c>
      <c r="I89" s="6">
        <v>5.68</v>
      </c>
      <c r="J89" s="6">
        <v>-6.62</v>
      </c>
      <c r="K89" s="105" t="str">
        <f t="shared" si="18"/>
        <v>Yes</v>
      </c>
    </row>
    <row r="90" spans="1:11" x14ac:dyDescent="0.2">
      <c r="A90" s="124" t="s">
        <v>846</v>
      </c>
      <c r="B90" s="22" t="s">
        <v>268</v>
      </c>
      <c r="C90" s="57">
        <v>25.514964173999999</v>
      </c>
      <c r="D90" s="5" t="str">
        <f>IF($B90="N/A","N/A",IF(C90&gt;25,"No",IF(C90&lt;5,"No","Yes")))</f>
        <v>No</v>
      </c>
      <c r="E90" s="4">
        <v>27.242440214999998</v>
      </c>
      <c r="F90" s="5" t="str">
        <f>IF($B90="N/A","N/A",IF(E90&gt;25,"No",IF(E90&lt;5,"No","Yes")))</f>
        <v>No</v>
      </c>
      <c r="G90" s="4">
        <v>27.484621043000001</v>
      </c>
      <c r="H90" s="5" t="str">
        <f>IF($B90="N/A","N/A",IF(G90&gt;25,"No",IF(G90&lt;5,"No","Yes")))</f>
        <v>No</v>
      </c>
      <c r="I90" s="6">
        <v>6.77</v>
      </c>
      <c r="J90" s="6">
        <v>0.88900000000000001</v>
      </c>
      <c r="K90" s="105" t="str">
        <f t="shared" si="18"/>
        <v>Yes</v>
      </c>
    </row>
    <row r="91" spans="1:11" x14ac:dyDescent="0.2">
      <c r="A91" s="124" t="s">
        <v>847</v>
      </c>
      <c r="B91" s="22" t="s">
        <v>269</v>
      </c>
      <c r="C91" s="57">
        <v>38.699525997999999</v>
      </c>
      <c r="D91" s="5" t="str">
        <f>IF($B91="N/A","N/A",IF(C91&gt;70,"No",IF(C91&lt;40,"No","Yes")))</f>
        <v>No</v>
      </c>
      <c r="E91" s="4">
        <v>39.439759014000003</v>
      </c>
      <c r="F91" s="5" t="str">
        <f>IF($B91="N/A","N/A",IF(E91&gt;70,"No",IF(E91&lt;40,"No","Yes")))</f>
        <v>No</v>
      </c>
      <c r="G91" s="4">
        <v>36.935979154999998</v>
      </c>
      <c r="H91" s="5" t="str">
        <f>IF($B91="N/A","N/A",IF(G91&gt;70,"No",IF(G91&lt;40,"No","Yes")))</f>
        <v>No</v>
      </c>
      <c r="I91" s="6">
        <v>1.913</v>
      </c>
      <c r="J91" s="6">
        <v>-6.35</v>
      </c>
      <c r="K91" s="105" t="str">
        <f t="shared" si="18"/>
        <v>Yes</v>
      </c>
    </row>
    <row r="92" spans="1:11" x14ac:dyDescent="0.2">
      <c r="A92" s="124" t="s">
        <v>848</v>
      </c>
      <c r="B92" s="22" t="s">
        <v>270</v>
      </c>
      <c r="C92" s="57">
        <v>35.785509828000002</v>
      </c>
      <c r="D92" s="5" t="str">
        <f>IF($B92="N/A","N/A",IF(C92&gt;55,"No",IF(C92&lt;20,"No","Yes")))</f>
        <v>Yes</v>
      </c>
      <c r="E92" s="4">
        <v>33.317800769999998</v>
      </c>
      <c r="F92" s="5" t="str">
        <f>IF($B92="N/A","N/A",IF(E92&gt;55,"No",IF(E92&lt;20,"No","Yes")))</f>
        <v>Yes</v>
      </c>
      <c r="G92" s="4">
        <v>35.579399801999998</v>
      </c>
      <c r="H92" s="5" t="str">
        <f>IF($B92="N/A","N/A",IF(G92&gt;55,"No",IF(G92&lt;20,"No","Yes")))</f>
        <v>Yes</v>
      </c>
      <c r="I92" s="6">
        <v>-6.9</v>
      </c>
      <c r="J92" s="6">
        <v>6.7880000000000003</v>
      </c>
      <c r="K92" s="105" t="str">
        <f t="shared" si="18"/>
        <v>Yes</v>
      </c>
    </row>
    <row r="93" spans="1:11" x14ac:dyDescent="0.2">
      <c r="A93" s="124" t="s">
        <v>163</v>
      </c>
      <c r="B93" s="22" t="s">
        <v>246</v>
      </c>
      <c r="C93" s="57">
        <v>90.381306546000005</v>
      </c>
      <c r="D93" s="5" t="str">
        <f>IF($B93="N/A","N/A",IF(C93&gt;95,"Yes","No"))</f>
        <v>No</v>
      </c>
      <c r="E93" s="4">
        <v>91.514926877999997</v>
      </c>
      <c r="F93" s="5" t="str">
        <f>IF($B93="N/A","N/A",IF(E93&gt;95,"Yes","No"))</f>
        <v>No</v>
      </c>
      <c r="G93" s="4">
        <v>93.441629750999994</v>
      </c>
      <c r="H93" s="5" t="str">
        <f>IF($B93="N/A","N/A",IF(G93&gt;95,"Yes","No"))</f>
        <v>No</v>
      </c>
      <c r="I93" s="6">
        <v>1.254</v>
      </c>
      <c r="J93" s="6">
        <v>2.105</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31.105948056999999</v>
      </c>
      <c r="D95" s="5" t="str">
        <f>IF($B95="N/A","N/A",IF(C95&gt;15,"No",IF(C95&lt;-15,"No","Yes")))</f>
        <v>N/A</v>
      </c>
      <c r="E95" s="4">
        <v>35.717732513999998</v>
      </c>
      <c r="F95" s="5" t="str">
        <f>IF($B95="N/A","N/A",IF(E95&gt;15,"No",IF(E95&lt;-15,"No","Yes")))</f>
        <v>N/A</v>
      </c>
      <c r="G95" s="4">
        <v>72.752892869999997</v>
      </c>
      <c r="H95" s="5" t="str">
        <f>IF($B95="N/A","N/A",IF(G95&gt;15,"No",IF(G95&lt;-15,"No","Yes")))</f>
        <v>N/A</v>
      </c>
      <c r="I95" s="6">
        <v>14.83</v>
      </c>
      <c r="J95" s="6">
        <v>103.7</v>
      </c>
      <c r="K95" s="105" t="str">
        <f t="shared" si="18"/>
        <v>No</v>
      </c>
    </row>
    <row r="96" spans="1:11" x14ac:dyDescent="0.2">
      <c r="A96" s="124" t="s">
        <v>906</v>
      </c>
      <c r="B96" s="22" t="s">
        <v>213</v>
      </c>
      <c r="C96" s="57">
        <v>87.841174066999997</v>
      </c>
      <c r="D96" s="5" t="str">
        <f>IF($B96="N/A","N/A",IF(C96&gt;15,"No",IF(C96&lt;-15,"No","Yes")))</f>
        <v>N/A</v>
      </c>
      <c r="E96" s="4">
        <v>90.372466223999993</v>
      </c>
      <c r="F96" s="5" t="str">
        <f>IF($B96="N/A","N/A",IF(E96&gt;15,"No",IF(E96&lt;-15,"No","Yes")))</f>
        <v>N/A</v>
      </c>
      <c r="G96" s="4">
        <v>96.903795341999995</v>
      </c>
      <c r="H96" s="5" t="str">
        <f>IF($B96="N/A","N/A",IF(G96&gt;15,"No",IF(G96&lt;-15,"No","Yes")))</f>
        <v>N/A</v>
      </c>
      <c r="I96" s="6">
        <v>2.8820000000000001</v>
      </c>
      <c r="J96" s="6">
        <v>7.2270000000000003</v>
      </c>
      <c r="K96" s="105" t="str">
        <f t="shared" si="18"/>
        <v>Yes</v>
      </c>
    </row>
    <row r="97" spans="1:11" x14ac:dyDescent="0.2">
      <c r="A97" s="124" t="s">
        <v>907</v>
      </c>
      <c r="B97" s="22" t="s">
        <v>213</v>
      </c>
      <c r="C97" s="57">
        <v>86.869934858999997</v>
      </c>
      <c r="D97" s="5" t="str">
        <f>IF($B97="N/A","N/A",IF(C97&gt;15,"No",IF(C97&lt;-15,"No","Yes")))</f>
        <v>N/A</v>
      </c>
      <c r="E97" s="4">
        <v>89.650762079000003</v>
      </c>
      <c r="F97" s="5" t="str">
        <f>IF($B97="N/A","N/A",IF(E97&gt;15,"No",IF(E97&lt;-15,"No","Yes")))</f>
        <v>N/A</v>
      </c>
      <c r="G97" s="4">
        <v>96.178893015</v>
      </c>
      <c r="H97" s="5" t="str">
        <f>IF($B97="N/A","N/A",IF(G97&gt;15,"No",IF(G97&lt;-15,"No","Yes")))</f>
        <v>N/A</v>
      </c>
      <c r="I97" s="6">
        <v>3.2010000000000001</v>
      </c>
      <c r="J97" s="6">
        <v>7.282</v>
      </c>
      <c r="K97" s="105" t="str">
        <f t="shared" si="18"/>
        <v>Yes</v>
      </c>
    </row>
    <row r="98" spans="1:11" x14ac:dyDescent="0.2">
      <c r="A98" s="124" t="s">
        <v>43</v>
      </c>
      <c r="B98" s="22" t="s">
        <v>223</v>
      </c>
      <c r="C98" s="57">
        <v>91.610844005000004</v>
      </c>
      <c r="D98" s="5" t="str">
        <f>IF($B98="N/A","N/A",IF(C98&gt;100,"No",IF(C98&lt;98,"No","Yes")))</f>
        <v>No</v>
      </c>
      <c r="E98" s="4">
        <v>92.650896031000002</v>
      </c>
      <c r="F98" s="5" t="str">
        <f>IF($B98="N/A","N/A",IF(E98&gt;100,"No",IF(E98&lt;98,"No","Yes")))</f>
        <v>No</v>
      </c>
      <c r="G98" s="4">
        <v>94.243454706999998</v>
      </c>
      <c r="H98" s="5" t="str">
        <f>IF($B98="N/A","N/A",IF(G98&gt;100,"No",IF(G98&lt;98,"No","Yes")))</f>
        <v>No</v>
      </c>
      <c r="I98" s="6">
        <v>1.135</v>
      </c>
      <c r="J98" s="6">
        <v>1.7190000000000001</v>
      </c>
      <c r="K98" s="105" t="str">
        <f t="shared" si="18"/>
        <v>Yes</v>
      </c>
    </row>
    <row r="99" spans="1:11" x14ac:dyDescent="0.2">
      <c r="A99" s="124" t="s">
        <v>44</v>
      </c>
      <c r="B99" s="22" t="s">
        <v>213</v>
      </c>
      <c r="C99" s="57">
        <v>32.374493231999999</v>
      </c>
      <c r="D99" s="5" t="str">
        <f>IF($B99="N/A","N/A",IF(C99&gt;15,"No",IF(C99&lt;-15,"No","Yes")))</f>
        <v>N/A</v>
      </c>
      <c r="E99" s="4">
        <v>27.851928671</v>
      </c>
      <c r="F99" s="5" t="str">
        <f>IF($B99="N/A","N/A",IF(E99&gt;15,"No",IF(E99&lt;-15,"No","Yes")))</f>
        <v>N/A</v>
      </c>
      <c r="G99" s="4">
        <v>23.161756549</v>
      </c>
      <c r="H99" s="5" t="str">
        <f>IF($B99="N/A","N/A",IF(G99&gt;15,"No",IF(G99&lt;-15,"No","Yes")))</f>
        <v>N/A</v>
      </c>
      <c r="I99" s="6">
        <v>-14</v>
      </c>
      <c r="J99" s="6">
        <v>-16.8</v>
      </c>
      <c r="K99" s="105" t="str">
        <f t="shared" si="18"/>
        <v>Yes</v>
      </c>
    </row>
    <row r="100" spans="1:11" x14ac:dyDescent="0.2">
      <c r="A100" s="124" t="s">
        <v>45</v>
      </c>
      <c r="B100" s="22" t="s">
        <v>213</v>
      </c>
      <c r="C100" s="57">
        <v>67.625506767999994</v>
      </c>
      <c r="D100" s="5" t="str">
        <f>IF($B100="N/A","N/A",IF(C100&gt;15,"No",IF(C100&lt;-15,"No","Yes")))</f>
        <v>N/A</v>
      </c>
      <c r="E100" s="4">
        <v>72.148071329000004</v>
      </c>
      <c r="F100" s="5" t="str">
        <f>IF($B100="N/A","N/A",IF(E100&gt;15,"No",IF(E100&lt;-15,"No","Yes")))</f>
        <v>N/A</v>
      </c>
      <c r="G100" s="4">
        <v>76.838243450999997</v>
      </c>
      <c r="H100" s="5" t="str">
        <f>IF($B100="N/A","N/A",IF(G100&gt;15,"No",IF(G100&lt;-15,"No","Yes")))</f>
        <v>N/A</v>
      </c>
      <c r="I100" s="6">
        <v>6.6879999999999997</v>
      </c>
      <c r="J100" s="6">
        <v>6.5010000000000003</v>
      </c>
      <c r="K100" s="105" t="str">
        <f t="shared" si="18"/>
        <v>Yes</v>
      </c>
    </row>
    <row r="101" spans="1:11" x14ac:dyDescent="0.2">
      <c r="A101" s="124" t="s">
        <v>355</v>
      </c>
      <c r="B101" s="22" t="s">
        <v>213</v>
      </c>
      <c r="C101" s="57">
        <v>100</v>
      </c>
      <c r="D101" s="5" t="str">
        <f>IF($B101="N/A","N/A",IF(C101&gt;15,"No",IF(C101&lt;-15,"No","Yes")))</f>
        <v>N/A</v>
      </c>
      <c r="E101" s="4">
        <v>100</v>
      </c>
      <c r="F101" s="5" t="str">
        <f>IF($B101="N/A","N/A",IF(E101&gt;15,"No",IF(E101&lt;-15,"No","Yes")))</f>
        <v>N/A</v>
      </c>
      <c r="G101" s="4">
        <v>100</v>
      </c>
      <c r="H101" s="5" t="str">
        <f>IF($B101="N/A","N/A",IF(G101&gt;15,"No",IF(G101&lt;-15,"No","Yes")))</f>
        <v>N/A</v>
      </c>
      <c r="I101" s="6">
        <v>0</v>
      </c>
      <c r="J101" s="6">
        <v>0</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05" t="str">
        <f t="shared" si="18"/>
        <v>N/A</v>
      </c>
    </row>
    <row r="104" spans="1:11" x14ac:dyDescent="0.2">
      <c r="A104" s="124" t="s">
        <v>33</v>
      </c>
      <c r="B104" s="22" t="s">
        <v>223</v>
      </c>
      <c r="C104" s="57">
        <v>99.999959740999998</v>
      </c>
      <c r="D104" s="5" t="str">
        <f>IF($B104="N/A","N/A",IF(C104&gt;100,"No",IF(C104&lt;98,"No","Yes")))</f>
        <v>Yes</v>
      </c>
      <c r="E104" s="4">
        <v>100</v>
      </c>
      <c r="F104" s="5" t="str">
        <f>IF($B104="N/A","N/A",IF(E104&gt;100,"No",IF(E104&lt;98,"No","Yes")))</f>
        <v>Yes</v>
      </c>
      <c r="G104" s="4">
        <v>99.999851098999997</v>
      </c>
      <c r="H104" s="5" t="str">
        <f>IF($B104="N/A","N/A",IF(G104&gt;100,"No",IF(G104&lt;98,"No","Yes")))</f>
        <v>Yes</v>
      </c>
      <c r="I104" s="6">
        <v>0</v>
      </c>
      <c r="J104" s="6">
        <v>0</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100</v>
      </c>
      <c r="D106" s="5" t="str">
        <f>IF($B106="N/A","N/A",IF(C106&gt;15,"No",IF(C106&lt;-15,"No","Yes")))</f>
        <v>N/A</v>
      </c>
      <c r="E106" s="4">
        <v>100</v>
      </c>
      <c r="F106" s="5" t="str">
        <f>IF($B106="N/A","N/A",IF(E106&gt;15,"No",IF(E106&lt;-15,"No","Yes")))</f>
        <v>N/A</v>
      </c>
      <c r="G106" s="4">
        <v>100</v>
      </c>
      <c r="H106" s="5" t="str">
        <f>IF($B106="N/A","N/A",IF(G106&gt;15,"No",IF(G106&lt;-15,"No","Yes")))</f>
        <v>N/A</v>
      </c>
      <c r="I106" s="6">
        <v>0</v>
      </c>
      <c r="J106" s="6">
        <v>0</v>
      </c>
      <c r="K106" s="105" t="str">
        <f>IF(J106="Div by 0", "N/A", IF(J106="N/A","N/A", IF(J106&gt;30, "No", IF(J106&lt;-30, "No", "Yes"))))</f>
        <v>Yes</v>
      </c>
    </row>
    <row r="107" spans="1:11" x14ac:dyDescent="0.2">
      <c r="A107" s="124" t="s">
        <v>908</v>
      </c>
      <c r="B107" s="22" t="s">
        <v>213</v>
      </c>
      <c r="C107" s="66">
        <v>34.044480108999998</v>
      </c>
      <c r="D107" s="5" t="str">
        <f t="shared" ref="D107:D130" si="19">IF($B107="N/A","N/A",IF(C107&gt;15,"No",IF(C107&lt;-15,"No","Yes")))</f>
        <v>N/A</v>
      </c>
      <c r="E107" s="5">
        <v>29.728875324000001</v>
      </c>
      <c r="F107" s="5" t="str">
        <f t="shared" ref="F107:F130" si="20">IF($B107="N/A","N/A",IF(E107&gt;15,"No",IF(E107&lt;-15,"No","Yes")))</f>
        <v>N/A</v>
      </c>
      <c r="G107" s="4">
        <v>37.293235522000003</v>
      </c>
      <c r="H107" s="5" t="str">
        <f t="shared" ref="H107:H130" si="21">IF($B107="N/A","N/A",IF(G107&gt;15,"No",IF(G107&lt;-15,"No","Yes")))</f>
        <v>N/A</v>
      </c>
      <c r="I107" s="6">
        <v>-12.7</v>
      </c>
      <c r="J107" s="6">
        <v>25.44</v>
      </c>
      <c r="K107" s="105" t="str">
        <f t="shared" ref="K107:K130" si="22">IF(J107="Div by 0", "N/A", IF(J107="N/A","N/A", IF(J107&gt;30, "No", IF(J107&lt;-30, "No", "Yes"))))</f>
        <v>Yes</v>
      </c>
    </row>
    <row r="108" spans="1:11" x14ac:dyDescent="0.2">
      <c r="A108" s="124" t="s">
        <v>909</v>
      </c>
      <c r="B108" s="22" t="s">
        <v>213</v>
      </c>
      <c r="C108" s="66">
        <v>3.8983766836</v>
      </c>
      <c r="D108" s="22" t="s">
        <v>213</v>
      </c>
      <c r="E108" s="5">
        <v>3.5739967471999998</v>
      </c>
      <c r="F108" s="22" t="s">
        <v>213</v>
      </c>
      <c r="G108" s="4">
        <v>1.1186886783000001</v>
      </c>
      <c r="H108" s="22" t="s">
        <v>213</v>
      </c>
      <c r="I108" s="6">
        <v>-8.32</v>
      </c>
      <c r="J108" s="6">
        <v>-68.7</v>
      </c>
      <c r="K108" s="105" t="str">
        <f t="shared" si="22"/>
        <v>No</v>
      </c>
    </row>
    <row r="109" spans="1:11" x14ac:dyDescent="0.2">
      <c r="A109" s="124" t="s">
        <v>910</v>
      </c>
      <c r="B109" s="22" t="s">
        <v>213</v>
      </c>
      <c r="C109" s="66">
        <v>0</v>
      </c>
      <c r="D109" s="5" t="str">
        <f t="shared" si="19"/>
        <v>N/A</v>
      </c>
      <c r="E109" s="5">
        <v>0</v>
      </c>
      <c r="F109" s="5" t="str">
        <f t="shared" si="20"/>
        <v>N/A</v>
      </c>
      <c r="G109" s="4">
        <v>0</v>
      </c>
      <c r="H109" s="5" t="str">
        <f t="shared" si="21"/>
        <v>N/A</v>
      </c>
      <c r="I109" s="6" t="s">
        <v>1748</v>
      </c>
      <c r="J109" s="6" t="s">
        <v>1748</v>
      </c>
      <c r="K109" s="105" t="str">
        <f t="shared" si="22"/>
        <v>N/A</v>
      </c>
    </row>
    <row r="110" spans="1:11" x14ac:dyDescent="0.2">
      <c r="A110" s="124" t="s">
        <v>911</v>
      </c>
      <c r="B110" s="22" t="s">
        <v>213</v>
      </c>
      <c r="C110" s="66">
        <v>0</v>
      </c>
      <c r="D110" s="5" t="str">
        <f t="shared" si="19"/>
        <v>N/A</v>
      </c>
      <c r="E110" s="5">
        <v>0</v>
      </c>
      <c r="F110" s="5" t="str">
        <f t="shared" si="20"/>
        <v>N/A</v>
      </c>
      <c r="G110" s="4">
        <v>1.1708843E-3</v>
      </c>
      <c r="H110" s="5" t="str">
        <f t="shared" si="21"/>
        <v>N/A</v>
      </c>
      <c r="I110" s="6" t="s">
        <v>1748</v>
      </c>
      <c r="J110" s="6" t="s">
        <v>1748</v>
      </c>
      <c r="K110" s="105" t="str">
        <f t="shared" si="22"/>
        <v>N/A</v>
      </c>
    </row>
    <row r="111" spans="1:11" x14ac:dyDescent="0.2">
      <c r="A111" s="124" t="s">
        <v>912</v>
      </c>
      <c r="B111" s="22" t="s">
        <v>213</v>
      </c>
      <c r="C111" s="66">
        <v>0</v>
      </c>
      <c r="D111" s="5" t="str">
        <f t="shared" si="19"/>
        <v>N/A</v>
      </c>
      <c r="E111" s="5">
        <v>2.3558300000000001E-4</v>
      </c>
      <c r="F111" s="5" t="str">
        <f t="shared" si="20"/>
        <v>N/A</v>
      </c>
      <c r="G111" s="4">
        <v>3.3525963499999999E-2</v>
      </c>
      <c r="H111" s="5" t="str">
        <f t="shared" si="21"/>
        <v>N/A</v>
      </c>
      <c r="I111" s="6" t="s">
        <v>1748</v>
      </c>
      <c r="J111" s="6">
        <v>14131</v>
      </c>
      <c r="K111" s="105" t="str">
        <f t="shared" si="22"/>
        <v>No</v>
      </c>
    </row>
    <row r="112" spans="1:11" x14ac:dyDescent="0.2">
      <c r="A112" s="124" t="s">
        <v>913</v>
      </c>
      <c r="B112" s="22" t="s">
        <v>213</v>
      </c>
      <c r="C112" s="66">
        <v>1.0798902758</v>
      </c>
      <c r="D112" s="5" t="str">
        <f t="shared" si="19"/>
        <v>N/A</v>
      </c>
      <c r="E112" s="5">
        <v>0.88255018419999998</v>
      </c>
      <c r="F112" s="5" t="str">
        <f t="shared" si="20"/>
        <v>N/A</v>
      </c>
      <c r="G112" s="4">
        <v>0.57549502360000004</v>
      </c>
      <c r="H112" s="5" t="str">
        <f t="shared" si="21"/>
        <v>N/A</v>
      </c>
      <c r="I112" s="6">
        <v>-18.3</v>
      </c>
      <c r="J112" s="6">
        <v>-34.799999999999997</v>
      </c>
      <c r="K112" s="105" t="str">
        <f t="shared" si="22"/>
        <v>No</v>
      </c>
    </row>
    <row r="113" spans="1:11" x14ac:dyDescent="0.2">
      <c r="A113" s="124" t="s">
        <v>914</v>
      </c>
      <c r="B113" s="22" t="s">
        <v>213</v>
      </c>
      <c r="C113" s="66">
        <v>1.0437137000000001E-2</v>
      </c>
      <c r="D113" s="5" t="str">
        <f t="shared" si="19"/>
        <v>N/A</v>
      </c>
      <c r="E113" s="5">
        <v>1.0354435800000001E-2</v>
      </c>
      <c r="F113" s="5" t="str">
        <f t="shared" si="20"/>
        <v>N/A</v>
      </c>
      <c r="G113" s="4">
        <v>5.8383086100000002E-2</v>
      </c>
      <c r="H113" s="5" t="str">
        <f t="shared" si="21"/>
        <v>N/A</v>
      </c>
      <c r="I113" s="6">
        <v>-0.79200000000000004</v>
      </c>
      <c r="J113" s="6">
        <v>463.8</v>
      </c>
      <c r="K113" s="105" t="str">
        <f t="shared" si="22"/>
        <v>No</v>
      </c>
    </row>
    <row r="114" spans="1:11" x14ac:dyDescent="0.2">
      <c r="A114" s="124" t="s">
        <v>915</v>
      </c>
      <c r="B114" s="22" t="s">
        <v>213</v>
      </c>
      <c r="C114" s="66">
        <v>0</v>
      </c>
      <c r="D114" s="5" t="str">
        <f t="shared" si="19"/>
        <v>N/A</v>
      </c>
      <c r="E114" s="5">
        <v>8.0771330000000004E-4</v>
      </c>
      <c r="F114" s="5" t="str">
        <f t="shared" si="20"/>
        <v>N/A</v>
      </c>
      <c r="G114" s="4">
        <v>1.2944180099999999E-2</v>
      </c>
      <c r="H114" s="5" t="str">
        <f t="shared" si="21"/>
        <v>N/A</v>
      </c>
      <c r="I114" s="6" t="s">
        <v>1748</v>
      </c>
      <c r="J114" s="6">
        <v>1503</v>
      </c>
      <c r="K114" s="105" t="str">
        <f t="shared" si="22"/>
        <v>No</v>
      </c>
    </row>
    <row r="115" spans="1:11" x14ac:dyDescent="0.2">
      <c r="A115" s="124" t="s">
        <v>916</v>
      </c>
      <c r="B115" s="22" t="s">
        <v>213</v>
      </c>
      <c r="C115" s="66">
        <v>0.356076004</v>
      </c>
      <c r="D115" s="5" t="str">
        <f t="shared" si="19"/>
        <v>N/A</v>
      </c>
      <c r="E115" s="5">
        <v>0.1023776612</v>
      </c>
      <c r="F115" s="5" t="str">
        <f t="shared" si="20"/>
        <v>N/A</v>
      </c>
      <c r="G115" s="4">
        <v>1.00867926E-2</v>
      </c>
      <c r="H115" s="5" t="str">
        <f t="shared" si="21"/>
        <v>N/A</v>
      </c>
      <c r="I115" s="6">
        <v>-71.2</v>
      </c>
      <c r="J115" s="6">
        <v>-90.1</v>
      </c>
      <c r="K115" s="105" t="str">
        <f t="shared" si="22"/>
        <v>No</v>
      </c>
    </row>
    <row r="116" spans="1:11" x14ac:dyDescent="0.2">
      <c r="A116" s="124" t="s">
        <v>917</v>
      </c>
      <c r="B116" s="22" t="s">
        <v>213</v>
      </c>
      <c r="C116" s="66">
        <v>0.74323959780000004</v>
      </c>
      <c r="D116" s="5" t="str">
        <f t="shared" si="19"/>
        <v>N/A</v>
      </c>
      <c r="E116" s="5">
        <v>0.73379631759999997</v>
      </c>
      <c r="F116" s="5" t="str">
        <f t="shared" si="20"/>
        <v>N/A</v>
      </c>
      <c r="G116" s="4">
        <v>0.1127379003</v>
      </c>
      <c r="H116" s="5" t="str">
        <f t="shared" si="21"/>
        <v>N/A</v>
      </c>
      <c r="I116" s="6">
        <v>-1.27</v>
      </c>
      <c r="J116" s="6">
        <v>-84.6</v>
      </c>
      <c r="K116" s="105" t="str">
        <f t="shared" si="22"/>
        <v>No</v>
      </c>
    </row>
    <row r="117" spans="1:11" x14ac:dyDescent="0.2">
      <c r="A117" s="124" t="s">
        <v>918</v>
      </c>
      <c r="B117" s="22" t="s">
        <v>213</v>
      </c>
      <c r="C117" s="66">
        <v>0.10818811070000001</v>
      </c>
      <c r="D117" s="5" t="str">
        <f t="shared" si="19"/>
        <v>N/A</v>
      </c>
      <c r="E117" s="5">
        <v>0.1122609309</v>
      </c>
      <c r="F117" s="5" t="str">
        <f t="shared" si="20"/>
        <v>N/A</v>
      </c>
      <c r="G117" s="4">
        <v>2.4277051399999999E-2</v>
      </c>
      <c r="H117" s="5" t="str">
        <f t="shared" si="21"/>
        <v>N/A</v>
      </c>
      <c r="I117" s="6">
        <v>3.7650000000000001</v>
      </c>
      <c r="J117" s="6">
        <v>-78.400000000000006</v>
      </c>
      <c r="K117" s="105" t="str">
        <f t="shared" si="22"/>
        <v>No</v>
      </c>
    </row>
    <row r="118" spans="1:11" x14ac:dyDescent="0.2">
      <c r="A118" s="124" t="s">
        <v>919</v>
      </c>
      <c r="B118" s="22" t="s">
        <v>213</v>
      </c>
      <c r="C118" s="66">
        <v>1.6005455582999999</v>
      </c>
      <c r="D118" s="5" t="str">
        <f t="shared" si="19"/>
        <v>N/A</v>
      </c>
      <c r="E118" s="5">
        <v>1.7316139210999999</v>
      </c>
      <c r="F118" s="5" t="str">
        <f t="shared" si="20"/>
        <v>N/A</v>
      </c>
      <c r="G118" s="4">
        <v>0.29006779640000002</v>
      </c>
      <c r="H118" s="5" t="str">
        <f t="shared" si="21"/>
        <v>N/A</v>
      </c>
      <c r="I118" s="6">
        <v>8.1890000000000001</v>
      </c>
      <c r="J118" s="6">
        <v>-83.2</v>
      </c>
      <c r="K118" s="105" t="str">
        <f t="shared" si="22"/>
        <v>No</v>
      </c>
    </row>
    <row r="119" spans="1:11" x14ac:dyDescent="0.2">
      <c r="A119" s="124" t="s">
        <v>920</v>
      </c>
      <c r="B119" s="22" t="s">
        <v>213</v>
      </c>
      <c r="C119" s="66">
        <v>62.057143207000003</v>
      </c>
      <c r="D119" s="5" t="str">
        <f t="shared" si="19"/>
        <v>N/A</v>
      </c>
      <c r="E119" s="5">
        <v>66.697127929000004</v>
      </c>
      <c r="F119" s="5" t="str">
        <f t="shared" si="20"/>
        <v>N/A</v>
      </c>
      <c r="G119" s="4">
        <v>61.588075799999999</v>
      </c>
      <c r="H119" s="5" t="str">
        <f t="shared" si="21"/>
        <v>N/A</v>
      </c>
      <c r="I119" s="6">
        <v>7.4770000000000003</v>
      </c>
      <c r="J119" s="6">
        <v>-7.66</v>
      </c>
      <c r="K119" s="105" t="str">
        <f t="shared" si="22"/>
        <v>Yes</v>
      </c>
    </row>
    <row r="120" spans="1:11" x14ac:dyDescent="0.2">
      <c r="A120" s="124" t="s">
        <v>921</v>
      </c>
      <c r="B120" s="22" t="s">
        <v>213</v>
      </c>
      <c r="C120" s="66">
        <v>33.192581197999999</v>
      </c>
      <c r="D120" s="5" t="str">
        <f t="shared" si="19"/>
        <v>N/A</v>
      </c>
      <c r="E120" s="5">
        <v>37.754034247</v>
      </c>
      <c r="F120" s="5" t="str">
        <f t="shared" si="20"/>
        <v>N/A</v>
      </c>
      <c r="G120" s="4">
        <v>33.415524400999999</v>
      </c>
      <c r="H120" s="5" t="str">
        <f t="shared" si="21"/>
        <v>N/A</v>
      </c>
      <c r="I120" s="6">
        <v>13.74</v>
      </c>
      <c r="J120" s="6">
        <v>-11.5</v>
      </c>
      <c r="K120" s="105" t="str">
        <f t="shared" si="22"/>
        <v>Yes</v>
      </c>
    </row>
    <row r="121" spans="1:11" x14ac:dyDescent="0.2">
      <c r="A121" s="124" t="s">
        <v>922</v>
      </c>
      <c r="B121" s="22" t="s">
        <v>213</v>
      </c>
      <c r="C121" s="66">
        <v>0</v>
      </c>
      <c r="D121" s="5" t="str">
        <f t="shared" si="19"/>
        <v>N/A</v>
      </c>
      <c r="E121" s="5">
        <v>0</v>
      </c>
      <c r="F121" s="5" t="str">
        <f t="shared" si="20"/>
        <v>N/A</v>
      </c>
      <c r="G121" s="4">
        <v>0</v>
      </c>
      <c r="H121" s="5" t="str">
        <f t="shared" si="21"/>
        <v>N/A</v>
      </c>
      <c r="I121" s="6" t="s">
        <v>1748</v>
      </c>
      <c r="J121" s="6" t="s">
        <v>1748</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1748</v>
      </c>
      <c r="J122" s="6" t="s">
        <v>1748</v>
      </c>
      <c r="K122" s="105" t="str">
        <f t="shared" si="22"/>
        <v>N/A</v>
      </c>
    </row>
    <row r="123" spans="1:11" x14ac:dyDescent="0.2">
      <c r="A123" s="124" t="s">
        <v>924</v>
      </c>
      <c r="B123" s="22" t="s">
        <v>213</v>
      </c>
      <c r="C123" s="66">
        <v>17.192143922</v>
      </c>
      <c r="D123" s="5" t="str">
        <f t="shared" si="19"/>
        <v>N/A</v>
      </c>
      <c r="E123" s="5">
        <v>16.969260001999999</v>
      </c>
      <c r="F123" s="5" t="str">
        <f t="shared" si="20"/>
        <v>N/A</v>
      </c>
      <c r="G123" s="4">
        <v>15.609220252</v>
      </c>
      <c r="H123" s="5" t="str">
        <f t="shared" si="21"/>
        <v>N/A</v>
      </c>
      <c r="I123" s="6">
        <v>-1.3</v>
      </c>
      <c r="J123" s="6">
        <v>-8.01</v>
      </c>
      <c r="K123" s="105" t="str">
        <f t="shared" si="22"/>
        <v>Yes</v>
      </c>
    </row>
    <row r="124" spans="1:11" x14ac:dyDescent="0.2">
      <c r="A124" s="124" t="s">
        <v>925</v>
      </c>
      <c r="B124" s="22" t="s">
        <v>213</v>
      </c>
      <c r="C124" s="66">
        <v>0</v>
      </c>
      <c r="D124" s="5" t="str">
        <f t="shared" si="19"/>
        <v>N/A</v>
      </c>
      <c r="E124" s="5">
        <v>0</v>
      </c>
      <c r="F124" s="5" t="str">
        <f t="shared" si="20"/>
        <v>N/A</v>
      </c>
      <c r="G124" s="4">
        <v>0</v>
      </c>
      <c r="H124" s="5" t="str">
        <f t="shared" si="21"/>
        <v>N/A</v>
      </c>
      <c r="I124" s="6" t="s">
        <v>1748</v>
      </c>
      <c r="J124" s="6" t="s">
        <v>1748</v>
      </c>
      <c r="K124" s="105" t="str">
        <f t="shared" si="22"/>
        <v>N/A</v>
      </c>
    </row>
    <row r="125" spans="1:11" x14ac:dyDescent="0.2">
      <c r="A125" s="124" t="s">
        <v>926</v>
      </c>
      <c r="B125" s="22" t="s">
        <v>213</v>
      </c>
      <c r="C125" s="66">
        <v>11.524271998</v>
      </c>
      <c r="D125" s="5" t="str">
        <f t="shared" si="19"/>
        <v>N/A</v>
      </c>
      <c r="E125" s="5">
        <v>11.790550068</v>
      </c>
      <c r="F125" s="5" t="str">
        <f t="shared" si="20"/>
        <v>N/A</v>
      </c>
      <c r="G125" s="4">
        <v>12.367567878999999</v>
      </c>
      <c r="H125" s="5" t="str">
        <f t="shared" si="21"/>
        <v>N/A</v>
      </c>
      <c r="I125" s="6">
        <v>2.3109999999999999</v>
      </c>
      <c r="J125" s="6">
        <v>4.8940000000000001</v>
      </c>
      <c r="K125" s="105" t="str">
        <f t="shared" si="22"/>
        <v>Yes</v>
      </c>
    </row>
    <row r="126" spans="1:11" x14ac:dyDescent="0.2">
      <c r="A126" s="124" t="s">
        <v>927</v>
      </c>
      <c r="B126" s="22" t="s">
        <v>213</v>
      </c>
      <c r="C126" s="66">
        <v>0</v>
      </c>
      <c r="D126" s="5" t="str">
        <f t="shared" si="19"/>
        <v>N/A</v>
      </c>
      <c r="E126" s="5">
        <v>0</v>
      </c>
      <c r="F126" s="5" t="str">
        <f t="shared" si="20"/>
        <v>N/A</v>
      </c>
      <c r="G126" s="4">
        <v>0</v>
      </c>
      <c r="H126" s="5" t="str">
        <f t="shared" si="21"/>
        <v>N/A</v>
      </c>
      <c r="I126" s="6" t="s">
        <v>1748</v>
      </c>
      <c r="J126" s="6" t="s">
        <v>1748</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1748</v>
      </c>
      <c r="J127" s="6" t="s">
        <v>1748</v>
      </c>
      <c r="K127" s="105" t="str">
        <f t="shared" si="22"/>
        <v>N/A</v>
      </c>
    </row>
    <row r="128" spans="1:11" x14ac:dyDescent="0.2">
      <c r="A128" s="124" t="s">
        <v>929</v>
      </c>
      <c r="B128" s="22" t="s">
        <v>213</v>
      </c>
      <c r="C128" s="66">
        <v>0</v>
      </c>
      <c r="D128" s="5" t="str">
        <f t="shared" si="19"/>
        <v>N/A</v>
      </c>
      <c r="E128" s="5">
        <v>0</v>
      </c>
      <c r="F128" s="5" t="str">
        <f t="shared" si="20"/>
        <v>N/A</v>
      </c>
      <c r="G128" s="4">
        <v>8.5936500000000006E-5</v>
      </c>
      <c r="H128" s="5" t="str">
        <f t="shared" si="21"/>
        <v>N/A</v>
      </c>
      <c r="I128" s="6" t="s">
        <v>1748</v>
      </c>
      <c r="J128" s="6" t="s">
        <v>1748</v>
      </c>
      <c r="K128" s="105" t="str">
        <f t="shared" si="22"/>
        <v>N/A</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0.14814608879999999</v>
      </c>
      <c r="D130" s="114" t="str">
        <f t="shared" si="19"/>
        <v>N/A</v>
      </c>
      <c r="E130" s="114">
        <v>0.18328361039999999</v>
      </c>
      <c r="F130" s="114" t="str">
        <f t="shared" si="20"/>
        <v>N/A</v>
      </c>
      <c r="G130" s="118">
        <v>0.19567733130000001</v>
      </c>
      <c r="H130" s="114" t="str">
        <f t="shared" si="21"/>
        <v>N/A</v>
      </c>
      <c r="I130" s="115">
        <v>23.72</v>
      </c>
      <c r="J130" s="115">
        <v>6.7619999999999996</v>
      </c>
      <c r="K130" s="116" t="str">
        <f t="shared" si="22"/>
        <v>Yes</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1480076</v>
      </c>
      <c r="D6" s="5" t="str">
        <f>IF($B6="N/A","N/A",IF(C6&gt;15,"No",IF(C6&lt;-15,"No","Yes")))</f>
        <v>N/A</v>
      </c>
      <c r="E6" s="23">
        <v>1452544</v>
      </c>
      <c r="F6" s="5" t="str">
        <f>IF($B6="N/A","N/A",IF(E6&gt;15,"No",IF(E6&lt;-15,"No","Yes")))</f>
        <v>N/A</v>
      </c>
      <c r="G6" s="23">
        <v>1268823</v>
      </c>
      <c r="H6" s="5" t="str">
        <f>IF($B6="N/A","N/A",IF(G6&gt;15,"No",IF(G6&lt;-15,"No","Yes")))</f>
        <v>N/A</v>
      </c>
      <c r="I6" s="6">
        <v>-1.86</v>
      </c>
      <c r="J6" s="6">
        <v>-12.6</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31.328503400999999</v>
      </c>
      <c r="D9" s="5" t="str">
        <f t="shared" ref="D9:D17" si="1">IF($B9="N/A","N/A",IF(C9&gt;15,"No",IF(C9&lt;-15,"No","Yes")))</f>
        <v>N/A</v>
      </c>
      <c r="E9" s="24">
        <v>32.489151446999998</v>
      </c>
      <c r="F9" s="5" t="str">
        <f>IF($B9="N/A","N/A",IF(E9&gt;15,"No",IF(E9&lt;-15,"No","Yes")))</f>
        <v>N/A</v>
      </c>
      <c r="G9" s="24">
        <v>34.797870940000003</v>
      </c>
      <c r="H9" s="5" t="str">
        <f>IF($B9="N/A","N/A",IF(G9&gt;15,"No",IF(G9&lt;-15,"No","Yes")))</f>
        <v>N/A</v>
      </c>
      <c r="I9" s="6">
        <v>3.7050000000000001</v>
      </c>
      <c r="J9" s="6">
        <v>7.1059999999999999</v>
      </c>
      <c r="K9" s="105" t="str">
        <f t="shared" si="0"/>
        <v>Yes</v>
      </c>
    </row>
    <row r="10" spans="1:11" x14ac:dyDescent="0.2">
      <c r="A10" s="124" t="s">
        <v>16</v>
      </c>
      <c r="B10" s="22" t="s">
        <v>213</v>
      </c>
      <c r="C10" s="57">
        <v>3.6494747567000001</v>
      </c>
      <c r="D10" s="5" t="str">
        <f t="shared" si="1"/>
        <v>N/A</v>
      </c>
      <c r="E10" s="4">
        <v>4.4560440165999999</v>
      </c>
      <c r="F10" s="5" t="str">
        <f>IF($B10="N/A","N/A",IF(E10&gt;15,"No",IF(E10&lt;-15,"No","Yes")))</f>
        <v>N/A</v>
      </c>
      <c r="G10" s="4">
        <v>5.8562147753999998</v>
      </c>
      <c r="H10" s="5" t="str">
        <f>IF($B10="N/A","N/A",IF(G10&gt;15,"No",IF(G10&lt;-15,"No","Yes")))</f>
        <v>N/A</v>
      </c>
      <c r="I10" s="6">
        <v>22.1</v>
      </c>
      <c r="J10" s="6">
        <v>31.42</v>
      </c>
      <c r="K10" s="105" t="str">
        <f t="shared" si="0"/>
        <v>No</v>
      </c>
    </row>
    <row r="11" spans="1:11" x14ac:dyDescent="0.2">
      <c r="A11" s="124" t="s">
        <v>36</v>
      </c>
      <c r="B11" s="22" t="s">
        <v>213</v>
      </c>
      <c r="C11" s="57">
        <v>0.1875535867</v>
      </c>
      <c r="D11" s="5" t="str">
        <f t="shared" si="1"/>
        <v>N/A</v>
      </c>
      <c r="E11" s="4">
        <v>0.2566360278</v>
      </c>
      <c r="F11" s="5" t="str">
        <f>IF($B11="N/A","N/A",IF(E11&gt;15,"No",IF(E11&lt;-15,"No","Yes")))</f>
        <v>N/A</v>
      </c>
      <c r="G11" s="4">
        <v>11.006131549999999</v>
      </c>
      <c r="H11" s="5" t="str">
        <f>IF($B11="N/A","N/A",IF(G11&gt;15,"No",IF(G11&lt;-15,"No","Yes")))</f>
        <v>N/A</v>
      </c>
      <c r="I11" s="6">
        <v>36.83</v>
      </c>
      <c r="J11" s="6">
        <v>4189</v>
      </c>
      <c r="K11" s="105" t="str">
        <f t="shared" si="0"/>
        <v>No</v>
      </c>
    </row>
    <row r="12" spans="1:11" x14ac:dyDescent="0.2">
      <c r="A12" s="124" t="s">
        <v>37</v>
      </c>
      <c r="B12" s="22" t="s">
        <v>213</v>
      </c>
      <c r="C12" s="57">
        <v>0</v>
      </c>
      <c r="D12" s="5" t="str">
        <f t="shared" si="1"/>
        <v>N/A</v>
      </c>
      <c r="E12" s="4">
        <v>0</v>
      </c>
      <c r="F12" s="5" t="str">
        <f>IF($B12="N/A","N/A",IF(E12&gt;15,"No",IF(E12&lt;-15,"No","Yes")))</f>
        <v>N/A</v>
      </c>
      <c r="G12" s="4" t="s">
        <v>1748</v>
      </c>
      <c r="H12" s="5" t="str">
        <f>IF($B12="N/A","N/A",IF(G12&gt;15,"No",IF(G12&lt;-15,"No","Yes")))</f>
        <v>N/A</v>
      </c>
      <c r="I12" s="6" t="s">
        <v>1748</v>
      </c>
      <c r="J12" s="6" t="s">
        <v>1748</v>
      </c>
      <c r="K12" s="105" t="str">
        <f t="shared" si="0"/>
        <v>N/A</v>
      </c>
    </row>
    <row r="13" spans="1:11" x14ac:dyDescent="0.2">
      <c r="A13" s="124" t="s">
        <v>38</v>
      </c>
      <c r="B13" s="22" t="s">
        <v>213</v>
      </c>
      <c r="C13" s="57">
        <v>3.932861044</v>
      </c>
      <c r="D13" s="5" t="str">
        <f t="shared" si="1"/>
        <v>N/A</v>
      </c>
      <c r="E13" s="4">
        <v>4.7437595952000002</v>
      </c>
      <c r="F13" s="5" t="str">
        <f>IF($B13="N/A","N/A",IF(E13&gt;15,"No",IF(E13&lt;-15,"No","Yes")))</f>
        <v>N/A</v>
      </c>
      <c r="G13" s="4">
        <v>5.5474941586000002</v>
      </c>
      <c r="H13" s="5" t="str">
        <f>IF($B13="N/A","N/A",IF(G13&gt;15,"No",IF(G13&lt;-15,"No","Yes")))</f>
        <v>N/A</v>
      </c>
      <c r="I13" s="6">
        <v>20.62</v>
      </c>
      <c r="J13" s="6">
        <v>16.940000000000001</v>
      </c>
      <c r="K13" s="105" t="str">
        <f t="shared" si="0"/>
        <v>Yes</v>
      </c>
    </row>
    <row r="14" spans="1:11" x14ac:dyDescent="0.2">
      <c r="A14" s="124" t="s">
        <v>671</v>
      </c>
      <c r="B14" s="22" t="s">
        <v>213</v>
      </c>
      <c r="C14" s="57">
        <v>25.818268792000001</v>
      </c>
      <c r="D14" s="5" t="str">
        <f t="shared" si="1"/>
        <v>N/A</v>
      </c>
      <c r="E14" s="4">
        <v>25.086368924999999</v>
      </c>
      <c r="F14" s="5" t="str">
        <f t="shared" ref="F14:F33" si="2">IF($B14="N/A","N/A",IF(E14&gt;15,"No",IF(E14&lt;-15,"No","Yes")))</f>
        <v>N/A</v>
      </c>
      <c r="G14" s="4">
        <v>27.506515880999999</v>
      </c>
      <c r="H14" s="5" t="str">
        <f t="shared" ref="H14:H33" si="3">IF($B14="N/A","N/A",IF(G14&gt;15,"No",IF(G14&lt;-15,"No","Yes")))</f>
        <v>N/A</v>
      </c>
      <c r="I14" s="6">
        <v>-2.83</v>
      </c>
      <c r="J14" s="6">
        <v>9.6470000000000002</v>
      </c>
      <c r="K14" s="105" t="str">
        <f t="shared" ref="K14:K30" si="4">IF(J14="Div by 0", "N/A", IF(J14="N/A","N/A", IF(J14&gt;30, "No", IF(J14&lt;-30, "No", "Yes"))))</f>
        <v>Yes</v>
      </c>
    </row>
    <row r="15" spans="1:11" x14ac:dyDescent="0.2">
      <c r="A15" s="124" t="s">
        <v>672</v>
      </c>
      <c r="B15" s="22" t="s">
        <v>213</v>
      </c>
      <c r="C15" s="57">
        <v>2.7021585377999999</v>
      </c>
      <c r="D15" s="5" t="str">
        <f t="shared" si="1"/>
        <v>N/A</v>
      </c>
      <c r="E15" s="4">
        <v>2.8952350790999999</v>
      </c>
      <c r="F15" s="5" t="str">
        <f t="shared" si="2"/>
        <v>N/A</v>
      </c>
      <c r="G15" s="4">
        <v>2.1077013893999998</v>
      </c>
      <c r="H15" s="5" t="str">
        <f t="shared" si="3"/>
        <v>N/A</v>
      </c>
      <c r="I15" s="6">
        <v>7.1449999999999996</v>
      </c>
      <c r="J15" s="6">
        <v>-27.2</v>
      </c>
      <c r="K15" s="105" t="str">
        <f t="shared" si="4"/>
        <v>Yes</v>
      </c>
    </row>
    <row r="16" spans="1:11" x14ac:dyDescent="0.2">
      <c r="A16" s="124" t="s">
        <v>379</v>
      </c>
      <c r="B16" s="22" t="s">
        <v>213</v>
      </c>
      <c r="C16" s="57">
        <v>7.5650169315999998</v>
      </c>
      <c r="D16" s="5" t="str">
        <f t="shared" si="1"/>
        <v>N/A</v>
      </c>
      <c r="E16" s="4">
        <v>6.4116104070000004</v>
      </c>
      <c r="F16" s="5" t="str">
        <f t="shared" si="2"/>
        <v>N/A</v>
      </c>
      <c r="G16" s="4">
        <v>5.6556351832000002</v>
      </c>
      <c r="H16" s="5" t="str">
        <f t="shared" si="3"/>
        <v>N/A</v>
      </c>
      <c r="I16" s="6">
        <v>-15.2</v>
      </c>
      <c r="J16" s="6">
        <v>-11.8</v>
      </c>
      <c r="K16" s="105" t="str">
        <f t="shared" si="4"/>
        <v>Yes</v>
      </c>
    </row>
    <row r="17" spans="1:11" x14ac:dyDescent="0.2">
      <c r="A17" s="124" t="s">
        <v>380</v>
      </c>
      <c r="B17" s="22" t="s">
        <v>213</v>
      </c>
      <c r="C17" s="57">
        <v>11.731154346</v>
      </c>
      <c r="D17" s="5" t="str">
        <f t="shared" si="1"/>
        <v>N/A</v>
      </c>
      <c r="E17" s="4">
        <v>11.788239506</v>
      </c>
      <c r="F17" s="5" t="str">
        <f t="shared" si="2"/>
        <v>N/A</v>
      </c>
      <c r="G17" s="4">
        <v>9.4898973299999998</v>
      </c>
      <c r="H17" s="5" t="str">
        <f t="shared" si="3"/>
        <v>N/A</v>
      </c>
      <c r="I17" s="6">
        <v>0.48659999999999998</v>
      </c>
      <c r="J17" s="6">
        <v>-19.5</v>
      </c>
      <c r="K17" s="105" t="str">
        <f t="shared" si="4"/>
        <v>Yes</v>
      </c>
    </row>
    <row r="18" spans="1:11" x14ac:dyDescent="0.2">
      <c r="A18" s="124" t="s">
        <v>381</v>
      </c>
      <c r="B18" s="22" t="s">
        <v>213</v>
      </c>
      <c r="C18" s="57">
        <v>1.3512820000000001E-3</v>
      </c>
      <c r="D18" s="5" t="str">
        <f t="shared" ref="D18:D33" si="5">IF($B18="N/A","N/A",IF(C18&gt;15,"No",IF(C18&lt;-15,"No","Yes")))</f>
        <v>N/A</v>
      </c>
      <c r="E18" s="4">
        <v>6.1962560000000005E-4</v>
      </c>
      <c r="F18" s="5" t="str">
        <f t="shared" si="2"/>
        <v>N/A</v>
      </c>
      <c r="G18" s="4">
        <v>0</v>
      </c>
      <c r="H18" s="5" t="str">
        <f t="shared" si="3"/>
        <v>N/A</v>
      </c>
      <c r="I18" s="6">
        <v>-54.1</v>
      </c>
      <c r="J18" s="6">
        <v>-100</v>
      </c>
      <c r="K18" s="105" t="str">
        <f t="shared" si="4"/>
        <v>No</v>
      </c>
    </row>
    <row r="19" spans="1:11" x14ac:dyDescent="0.2">
      <c r="A19" s="124" t="s">
        <v>382</v>
      </c>
      <c r="B19" s="22" t="s">
        <v>213</v>
      </c>
      <c r="C19" s="57">
        <v>24.096195059999999</v>
      </c>
      <c r="D19" s="5" t="str">
        <f t="shared" si="5"/>
        <v>N/A</v>
      </c>
      <c r="E19" s="4">
        <v>25.374494833</v>
      </c>
      <c r="F19" s="5" t="str">
        <f t="shared" si="2"/>
        <v>N/A</v>
      </c>
      <c r="G19" s="4">
        <v>26.419918301999999</v>
      </c>
      <c r="H19" s="5" t="str">
        <f t="shared" si="3"/>
        <v>N/A</v>
      </c>
      <c r="I19" s="6">
        <v>5.3049999999999997</v>
      </c>
      <c r="J19" s="6">
        <v>4.12</v>
      </c>
      <c r="K19" s="105" t="str">
        <f t="shared" si="4"/>
        <v>Yes</v>
      </c>
    </row>
    <row r="20" spans="1:11" x14ac:dyDescent="0.2">
      <c r="A20" s="124" t="s">
        <v>384</v>
      </c>
      <c r="B20" s="22" t="s">
        <v>213</v>
      </c>
      <c r="C20" s="57">
        <v>2.4477797086000002</v>
      </c>
      <c r="D20" s="5" t="str">
        <f t="shared" si="5"/>
        <v>N/A</v>
      </c>
      <c r="E20" s="4">
        <v>2.0815289606</v>
      </c>
      <c r="F20" s="5" t="str">
        <f t="shared" si="2"/>
        <v>N/A</v>
      </c>
      <c r="G20" s="4">
        <v>2.3274325890999998</v>
      </c>
      <c r="H20" s="5" t="str">
        <f t="shared" si="3"/>
        <v>N/A</v>
      </c>
      <c r="I20" s="6">
        <v>-15</v>
      </c>
      <c r="J20" s="6">
        <v>11.81</v>
      </c>
      <c r="K20" s="105" t="str">
        <f t="shared" si="4"/>
        <v>Yes</v>
      </c>
    </row>
    <row r="21" spans="1:11" x14ac:dyDescent="0.2">
      <c r="A21" s="124" t="s">
        <v>385</v>
      </c>
      <c r="B21" s="22" t="s">
        <v>213</v>
      </c>
      <c r="C21" s="57">
        <v>18.740456570999999</v>
      </c>
      <c r="D21" s="5" t="str">
        <f t="shared" si="5"/>
        <v>N/A</v>
      </c>
      <c r="E21" s="4">
        <v>19.892735922</v>
      </c>
      <c r="F21" s="5" t="str">
        <f t="shared" si="2"/>
        <v>N/A</v>
      </c>
      <c r="G21" s="4">
        <v>21.391872625000001</v>
      </c>
      <c r="H21" s="5" t="str">
        <f t="shared" si="3"/>
        <v>N/A</v>
      </c>
      <c r="I21" s="6">
        <v>6.149</v>
      </c>
      <c r="J21" s="6">
        <v>7.5359999999999996</v>
      </c>
      <c r="K21" s="105" t="str">
        <f t="shared" si="4"/>
        <v>Yes</v>
      </c>
    </row>
    <row r="22" spans="1:11" x14ac:dyDescent="0.2">
      <c r="A22" s="124" t="s">
        <v>386</v>
      </c>
      <c r="B22" s="22" t="s">
        <v>213</v>
      </c>
      <c r="C22" s="57">
        <v>0.1453303749</v>
      </c>
      <c r="D22" s="5" t="str">
        <f t="shared" si="5"/>
        <v>N/A</v>
      </c>
      <c r="E22" s="4">
        <v>5.70744033E-2</v>
      </c>
      <c r="F22" s="5" t="str">
        <f t="shared" si="2"/>
        <v>N/A</v>
      </c>
      <c r="G22" s="4">
        <v>5.4065854699999999E-2</v>
      </c>
      <c r="H22" s="5" t="str">
        <f t="shared" si="3"/>
        <v>N/A</v>
      </c>
      <c r="I22" s="6">
        <v>-60.7</v>
      </c>
      <c r="J22" s="6">
        <v>-5.27</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0</v>
      </c>
      <c r="D24" s="5" t="str">
        <f t="shared" si="5"/>
        <v>N/A</v>
      </c>
      <c r="E24" s="4">
        <v>1.8588768E-3</v>
      </c>
      <c r="F24" s="5" t="str">
        <f t="shared" si="2"/>
        <v>N/A</v>
      </c>
      <c r="G24" s="4">
        <v>0</v>
      </c>
      <c r="H24" s="5" t="str">
        <f t="shared" si="3"/>
        <v>N/A</v>
      </c>
      <c r="I24" s="6" t="s">
        <v>1748</v>
      </c>
      <c r="J24" s="6">
        <v>-100</v>
      </c>
      <c r="K24" s="105" t="str">
        <f t="shared" si="4"/>
        <v>No</v>
      </c>
    </row>
    <row r="25" spans="1:11" x14ac:dyDescent="0.2">
      <c r="A25" s="124" t="s">
        <v>391</v>
      </c>
      <c r="B25" s="22" t="s">
        <v>213</v>
      </c>
      <c r="C25" s="57">
        <v>7.2293584999999997E-3</v>
      </c>
      <c r="D25" s="5" t="str">
        <f t="shared" si="5"/>
        <v>N/A</v>
      </c>
      <c r="E25" s="4">
        <v>2.0516492399999999E-2</v>
      </c>
      <c r="F25" s="5" t="str">
        <f t="shared" si="2"/>
        <v>N/A</v>
      </c>
      <c r="G25" s="4">
        <v>0.43560055260000002</v>
      </c>
      <c r="H25" s="5" t="str">
        <f t="shared" si="3"/>
        <v>N/A</v>
      </c>
      <c r="I25" s="6">
        <v>183.8</v>
      </c>
      <c r="J25" s="6">
        <v>2023</v>
      </c>
      <c r="K25" s="105" t="str">
        <f t="shared" si="4"/>
        <v>No</v>
      </c>
    </row>
    <row r="26" spans="1:11" x14ac:dyDescent="0.2">
      <c r="A26" s="124" t="s">
        <v>392</v>
      </c>
      <c r="B26" s="22" t="s">
        <v>213</v>
      </c>
      <c r="C26" s="57">
        <v>0.88785981260000002</v>
      </c>
      <c r="D26" s="5" t="str">
        <f t="shared" si="5"/>
        <v>N/A</v>
      </c>
      <c r="E26" s="4">
        <v>0.97487762389999999</v>
      </c>
      <c r="F26" s="5" t="str">
        <f t="shared" si="2"/>
        <v>N/A</v>
      </c>
      <c r="G26" s="4">
        <v>0.72460855449999995</v>
      </c>
      <c r="H26" s="5" t="str">
        <f t="shared" si="3"/>
        <v>N/A</v>
      </c>
      <c r="I26" s="6">
        <v>9.8010000000000002</v>
      </c>
      <c r="J26" s="6">
        <v>-25.7</v>
      </c>
      <c r="K26" s="105" t="str">
        <f t="shared" si="4"/>
        <v>Yes</v>
      </c>
    </row>
    <row r="27" spans="1:11" x14ac:dyDescent="0.2">
      <c r="A27" s="124" t="s">
        <v>393</v>
      </c>
      <c r="B27" s="22" t="s">
        <v>213</v>
      </c>
      <c r="C27" s="57">
        <v>0</v>
      </c>
      <c r="D27" s="5" t="str">
        <f t="shared" si="5"/>
        <v>N/A</v>
      </c>
      <c r="E27" s="4">
        <v>0</v>
      </c>
      <c r="F27" s="5" t="str">
        <f t="shared" si="2"/>
        <v>N/A</v>
      </c>
      <c r="G27" s="4">
        <v>0</v>
      </c>
      <c r="H27" s="5" t="str">
        <f t="shared" si="3"/>
        <v>N/A</v>
      </c>
      <c r="I27" s="6" t="s">
        <v>1748</v>
      </c>
      <c r="J27" s="6" t="s">
        <v>1748</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2.9879546725999999</v>
      </c>
      <c r="D29" s="5" t="str">
        <f t="shared" si="5"/>
        <v>N/A</v>
      </c>
      <c r="E29" s="4">
        <v>1.671612197</v>
      </c>
      <c r="F29" s="5" t="str">
        <f t="shared" si="2"/>
        <v>N/A</v>
      </c>
      <c r="G29" s="4">
        <v>0.92376950920000001</v>
      </c>
      <c r="H29" s="5" t="str">
        <f t="shared" si="3"/>
        <v>N/A</v>
      </c>
      <c r="I29" s="6">
        <v>-44.1</v>
      </c>
      <c r="J29" s="6">
        <v>-44.7</v>
      </c>
      <c r="K29" s="105" t="str">
        <f t="shared" si="4"/>
        <v>No</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99.99885141</v>
      </c>
      <c r="D31" s="5" t="str">
        <f t="shared" si="5"/>
        <v>N/A</v>
      </c>
      <c r="E31" s="4">
        <v>99.987676793000006</v>
      </c>
      <c r="F31" s="5" t="str">
        <f t="shared" si="2"/>
        <v>N/A</v>
      </c>
      <c r="G31" s="4">
        <v>99.976434853000001</v>
      </c>
      <c r="H31" s="5" t="str">
        <f t="shared" si="3"/>
        <v>N/A</v>
      </c>
      <c r="I31" s="6">
        <v>-1.0999999999999999E-2</v>
      </c>
      <c r="J31" s="6">
        <v>-1.0999999999999999E-2</v>
      </c>
      <c r="K31" s="105" t="str">
        <f t="shared" ref="K31:K43" si="6">IF(J31="Div by 0", "N/A", IF(J31="N/A","N/A", IF(J31&gt;30, "No", IF(J31&lt;-30, "No", "Yes"))))</f>
        <v>Yes</v>
      </c>
    </row>
    <row r="32" spans="1:11" x14ac:dyDescent="0.2">
      <c r="A32" s="124" t="s">
        <v>39</v>
      </c>
      <c r="B32" s="22" t="s">
        <v>267</v>
      </c>
      <c r="C32" s="57">
        <v>99.999700477000005</v>
      </c>
      <c r="D32" s="5" t="str">
        <f>IF($B32="N/A","N/A",IF(C32&gt;100,"No",IF(C32&lt;85,"No","Yes")))</f>
        <v>Yes</v>
      </c>
      <c r="E32" s="4">
        <v>99.987912101999996</v>
      </c>
      <c r="F32" s="5" t="str">
        <f>IF($B32="N/A","N/A",IF(E32&gt;100,"No",IF(E32&lt;85,"No","Yes")))</f>
        <v>Yes</v>
      </c>
      <c r="G32" s="4">
        <v>99.977641409</v>
      </c>
      <c r="H32" s="5" t="str">
        <f>IF($B32="N/A","N/A",IF(G32&gt;100,"No",IF(G32&lt;85,"No","Yes")))</f>
        <v>Yes</v>
      </c>
      <c r="I32" s="6">
        <v>-1.2E-2</v>
      </c>
      <c r="J32" s="6">
        <v>-0.01</v>
      </c>
      <c r="K32" s="105" t="str">
        <f t="shared" si="6"/>
        <v>Yes</v>
      </c>
    </row>
    <row r="33" spans="1:11" x14ac:dyDescent="0.2">
      <c r="A33" s="124" t="s">
        <v>905</v>
      </c>
      <c r="B33" s="22" t="s">
        <v>213</v>
      </c>
      <c r="C33" s="57">
        <v>52.789990129000003</v>
      </c>
      <c r="D33" s="5" t="str">
        <f t="shared" si="5"/>
        <v>N/A</v>
      </c>
      <c r="E33" s="4">
        <v>53.176646366</v>
      </c>
      <c r="F33" s="5" t="str">
        <f t="shared" si="2"/>
        <v>N/A</v>
      </c>
      <c r="G33" s="4">
        <v>54.718475961000003</v>
      </c>
      <c r="H33" s="5" t="str">
        <f t="shared" si="3"/>
        <v>N/A</v>
      </c>
      <c r="I33" s="6">
        <v>0.73240000000000005</v>
      </c>
      <c r="J33" s="6">
        <v>2.899</v>
      </c>
      <c r="K33" s="105" t="str">
        <f t="shared" si="6"/>
        <v>Yes</v>
      </c>
    </row>
    <row r="34" spans="1:11" x14ac:dyDescent="0.2">
      <c r="A34" s="124" t="s">
        <v>846</v>
      </c>
      <c r="B34" s="22" t="s">
        <v>268</v>
      </c>
      <c r="C34" s="57">
        <v>12.495312687</v>
      </c>
      <c r="D34" s="5" t="str">
        <f>IF($B34="N/A","N/A",IF(C34&gt;25,"No",IF(C34&lt;5,"No","Yes")))</f>
        <v>Yes</v>
      </c>
      <c r="E34" s="4">
        <v>12.227022821</v>
      </c>
      <c r="F34" s="5" t="str">
        <f>IF($B34="N/A","N/A",IF(E34&gt;25,"No",IF(E34&lt;5,"No","Yes")))</f>
        <v>Yes</v>
      </c>
      <c r="G34" s="4">
        <v>11.188751652000001</v>
      </c>
      <c r="H34" s="5" t="str">
        <f>IF($B34="N/A","N/A",IF(G34&gt;25,"No",IF(G34&lt;5,"No","Yes")))</f>
        <v>Yes</v>
      </c>
      <c r="I34" s="6">
        <v>-2.15</v>
      </c>
      <c r="J34" s="6">
        <v>-8.49</v>
      </c>
      <c r="K34" s="105" t="str">
        <f t="shared" si="6"/>
        <v>Yes</v>
      </c>
    </row>
    <row r="35" spans="1:11" x14ac:dyDescent="0.2">
      <c r="A35" s="124" t="s">
        <v>847</v>
      </c>
      <c r="B35" s="22" t="s">
        <v>269</v>
      </c>
      <c r="C35" s="57">
        <v>37.546341058000003</v>
      </c>
      <c r="D35" s="5" t="str">
        <f>IF($B35="N/A","N/A",IF(C35&gt;70,"No",IF(C35&lt;40,"No","Yes")))</f>
        <v>No</v>
      </c>
      <c r="E35" s="4">
        <v>37.446647364999997</v>
      </c>
      <c r="F35" s="5" t="str">
        <f>IF($B35="N/A","N/A",IF(E35&gt;70,"No",IF(E35&lt;40,"No","Yes")))</f>
        <v>No</v>
      </c>
      <c r="G35" s="4">
        <v>37.257316377000002</v>
      </c>
      <c r="H35" s="5" t="str">
        <f>IF($B35="N/A","N/A",IF(G35&gt;70,"No",IF(G35&lt;40,"No","Yes")))</f>
        <v>No</v>
      </c>
      <c r="I35" s="6">
        <v>-0.26600000000000001</v>
      </c>
      <c r="J35" s="6">
        <v>-0.50600000000000001</v>
      </c>
      <c r="K35" s="105" t="str">
        <f t="shared" si="6"/>
        <v>Yes</v>
      </c>
    </row>
    <row r="36" spans="1:11" x14ac:dyDescent="0.2">
      <c r="A36" s="124" t="s">
        <v>848</v>
      </c>
      <c r="B36" s="22" t="s">
        <v>270</v>
      </c>
      <c r="C36" s="57">
        <v>49.958346255000002</v>
      </c>
      <c r="D36" s="5" t="str">
        <f>IF($B36="N/A","N/A",IF(C36&gt;55,"No",IF(C36&lt;20,"No","Yes")))</f>
        <v>Yes</v>
      </c>
      <c r="E36" s="4">
        <v>50.326329813999997</v>
      </c>
      <c r="F36" s="5" t="str">
        <f>IF($B36="N/A","N/A",IF(E36&gt;55,"No",IF(E36&lt;20,"No","Yes")))</f>
        <v>Yes</v>
      </c>
      <c r="G36" s="4">
        <v>51.553931970999997</v>
      </c>
      <c r="H36" s="5" t="str">
        <f>IF($B36="N/A","N/A",IF(G36&gt;55,"No",IF(G36&lt;20,"No","Yes")))</f>
        <v>Yes</v>
      </c>
      <c r="I36" s="6">
        <v>0.73660000000000003</v>
      </c>
      <c r="J36" s="6">
        <v>2.4390000000000001</v>
      </c>
      <c r="K36" s="105" t="str">
        <f t="shared" si="6"/>
        <v>Yes</v>
      </c>
    </row>
    <row r="37" spans="1:11" x14ac:dyDescent="0.2">
      <c r="A37" s="124" t="s">
        <v>163</v>
      </c>
      <c r="B37" s="22" t="s">
        <v>246</v>
      </c>
      <c r="C37" s="57">
        <v>98.264953962000007</v>
      </c>
      <c r="D37" s="5" t="str">
        <f>IF($B37="N/A","N/A",IF(C37&gt;95,"Yes","No"))</f>
        <v>Yes</v>
      </c>
      <c r="E37" s="4">
        <v>95.137221316999998</v>
      </c>
      <c r="F37" s="5" t="str">
        <f>IF($B37="N/A","N/A",IF(E37&gt;95,"Yes","No"))</f>
        <v>Yes</v>
      </c>
      <c r="G37" s="4">
        <v>94.791472096999996</v>
      </c>
      <c r="H37" s="5" t="str">
        <f>IF($B37="N/A","N/A",IF(G37&gt;95,"Yes","No"))</f>
        <v>No</v>
      </c>
      <c r="I37" s="6">
        <v>-3.18</v>
      </c>
      <c r="J37" s="6">
        <v>-0.36299999999999999</v>
      </c>
      <c r="K37" s="105" t="str">
        <f t="shared" si="6"/>
        <v>Yes</v>
      </c>
    </row>
    <row r="38" spans="1:11" x14ac:dyDescent="0.2">
      <c r="A38" s="124"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05" t="str">
        <f t="shared" si="6"/>
        <v>Yes</v>
      </c>
    </row>
    <row r="39" spans="1:11" x14ac:dyDescent="0.2">
      <c r="A39" s="124" t="s">
        <v>42</v>
      </c>
      <c r="B39" s="22" t="s">
        <v>213</v>
      </c>
      <c r="C39" s="57">
        <v>10</v>
      </c>
      <c r="D39" s="5" t="str">
        <f t="shared" si="7"/>
        <v>N/A</v>
      </c>
      <c r="E39" s="4">
        <v>0</v>
      </c>
      <c r="F39" s="5" t="str">
        <f>IF($B39="N/A","N/A",IF(E39&gt;15,"No",IF(E39&lt;-15,"No","Yes")))</f>
        <v>N/A</v>
      </c>
      <c r="G39" s="4" t="s">
        <v>1748</v>
      </c>
      <c r="H39" s="5" t="str">
        <f>IF($B39="N/A","N/A",IF(G39&gt;15,"No",IF(G39&lt;-15,"No","Yes")))</f>
        <v>N/A</v>
      </c>
      <c r="I39" s="6">
        <v>-100</v>
      </c>
      <c r="J39" s="6" t="s">
        <v>1748</v>
      </c>
      <c r="K39" s="105" t="str">
        <f t="shared" si="6"/>
        <v>N/A</v>
      </c>
    </row>
    <row r="40" spans="1:11" x14ac:dyDescent="0.2">
      <c r="A40" s="124" t="s">
        <v>43</v>
      </c>
      <c r="B40" s="22" t="s">
        <v>223</v>
      </c>
      <c r="C40" s="57">
        <v>98.722669886999995</v>
      </c>
      <c r="D40" s="5" t="str">
        <f>IF($B40="N/A","N/A",IF(C40&gt;100,"No",IF(C40&lt;98,"No","Yes")))</f>
        <v>Yes</v>
      </c>
      <c r="E40" s="4">
        <v>97.739676196999994</v>
      </c>
      <c r="F40" s="5" t="str">
        <f>IF($B40="N/A","N/A",IF(E40&gt;100,"No",IF(E40&lt;98,"No","Yes")))</f>
        <v>No</v>
      </c>
      <c r="G40" s="4">
        <v>97.052786694999995</v>
      </c>
      <c r="H40" s="5" t="str">
        <f>IF($B40="N/A","N/A",IF(G40&gt;100,"No",IF(G40&lt;98,"No","Yes")))</f>
        <v>No</v>
      </c>
      <c r="I40" s="6">
        <v>-0.996</v>
      </c>
      <c r="J40" s="6">
        <v>-0.70299999999999996</v>
      </c>
      <c r="K40" s="105" t="str">
        <f t="shared" si="6"/>
        <v>Yes</v>
      </c>
    </row>
    <row r="41" spans="1:11" x14ac:dyDescent="0.2">
      <c r="A41" s="124" t="s">
        <v>44</v>
      </c>
      <c r="B41" s="22" t="s">
        <v>213</v>
      </c>
      <c r="C41" s="57">
        <v>68.705359475999998</v>
      </c>
      <c r="D41" s="5" t="str">
        <f t="shared" si="7"/>
        <v>N/A</v>
      </c>
      <c r="E41" s="4">
        <v>67.811434898000002</v>
      </c>
      <c r="F41" s="5" t="str">
        <f t="shared" ref="F41:F47" si="8">IF($B41="N/A","N/A",IF(E41&gt;15,"No",IF(E41&lt;-15,"No","Yes")))</f>
        <v>N/A</v>
      </c>
      <c r="G41" s="4">
        <v>68.590031394999997</v>
      </c>
      <c r="H41" s="5" t="str">
        <f t="shared" ref="H41:H47" si="9">IF($B41="N/A","N/A",IF(G41&gt;15,"No",IF(G41&lt;-15,"No","Yes")))</f>
        <v>N/A</v>
      </c>
      <c r="I41" s="6">
        <v>-1.3</v>
      </c>
      <c r="J41" s="6">
        <v>1.1479999999999999</v>
      </c>
      <c r="K41" s="105" t="str">
        <f t="shared" si="6"/>
        <v>Yes</v>
      </c>
    </row>
    <row r="42" spans="1:11" x14ac:dyDescent="0.2">
      <c r="A42" s="124" t="s">
        <v>45</v>
      </c>
      <c r="B42" s="22" t="s">
        <v>213</v>
      </c>
      <c r="C42" s="57">
        <v>31.294640523999998</v>
      </c>
      <c r="D42" s="5" t="str">
        <f t="shared" si="7"/>
        <v>N/A</v>
      </c>
      <c r="E42" s="4">
        <v>32.188565101999998</v>
      </c>
      <c r="F42" s="5" t="str">
        <f t="shared" si="8"/>
        <v>N/A</v>
      </c>
      <c r="G42" s="4">
        <v>31.409968605</v>
      </c>
      <c r="H42" s="5" t="str">
        <f t="shared" si="9"/>
        <v>N/A</v>
      </c>
      <c r="I42" s="6">
        <v>2.8559999999999999</v>
      </c>
      <c r="J42" s="6">
        <v>-2.42</v>
      </c>
      <c r="K42" s="105" t="str">
        <f t="shared" si="6"/>
        <v>Yes</v>
      </c>
    </row>
    <row r="43" spans="1:11" x14ac:dyDescent="0.2">
      <c r="A43" s="124" t="s">
        <v>50</v>
      </c>
      <c r="B43" s="22" t="s">
        <v>213</v>
      </c>
      <c r="C43" s="57">
        <v>0</v>
      </c>
      <c r="D43" s="5" t="str">
        <f t="shared" si="7"/>
        <v>N/A</v>
      </c>
      <c r="E43" s="4">
        <v>0</v>
      </c>
      <c r="F43" s="5" t="str">
        <f t="shared" si="8"/>
        <v>N/A</v>
      </c>
      <c r="G43" s="4">
        <v>0</v>
      </c>
      <c r="H43" s="5" t="str">
        <f t="shared" si="9"/>
        <v>N/A</v>
      </c>
      <c r="I43" s="6" t="s">
        <v>1748</v>
      </c>
      <c r="J43" s="6" t="s">
        <v>1748</v>
      </c>
      <c r="K43" s="105" t="str">
        <f t="shared" si="6"/>
        <v>N/A</v>
      </c>
    </row>
    <row r="44" spans="1:11" x14ac:dyDescent="0.2">
      <c r="A44" s="124" t="s">
        <v>908</v>
      </c>
      <c r="B44" s="22" t="s">
        <v>213</v>
      </c>
      <c r="C44" s="57">
        <v>81.119956001999995</v>
      </c>
      <c r="D44" s="5" t="str">
        <f t="shared" si="7"/>
        <v>N/A</v>
      </c>
      <c r="E44" s="4">
        <v>80.042050360999994</v>
      </c>
      <c r="F44" s="5" t="str">
        <f t="shared" si="8"/>
        <v>N/A</v>
      </c>
      <c r="G44" s="4">
        <v>94.685625970000004</v>
      </c>
      <c r="H44" s="5" t="str">
        <f t="shared" si="9"/>
        <v>N/A</v>
      </c>
      <c r="I44" s="6">
        <v>-1.33</v>
      </c>
      <c r="J44" s="6">
        <v>18.29</v>
      </c>
      <c r="K44" s="105" t="str">
        <f>IF(J44="Div by 0", "N/A", IF(J44="N/A","N/A", IF(J44&gt;30, "No", IF(J44&lt;-30, "No", "Yes"))))</f>
        <v>Yes</v>
      </c>
    </row>
    <row r="45" spans="1:11" x14ac:dyDescent="0.2">
      <c r="A45" s="124" t="s">
        <v>909</v>
      </c>
      <c r="B45" s="22" t="s">
        <v>213</v>
      </c>
      <c r="C45" s="57">
        <v>18.880043998000001</v>
      </c>
      <c r="D45" s="5" t="str">
        <f t="shared" si="7"/>
        <v>N/A</v>
      </c>
      <c r="E45" s="4">
        <v>19.957949638999999</v>
      </c>
      <c r="F45" s="5" t="str">
        <f t="shared" si="8"/>
        <v>N/A</v>
      </c>
      <c r="G45" s="4">
        <v>5.3142164036999997</v>
      </c>
      <c r="H45" s="5" t="str">
        <f t="shared" si="9"/>
        <v>N/A</v>
      </c>
      <c r="I45" s="6">
        <v>5.7089999999999996</v>
      </c>
      <c r="J45" s="6">
        <v>-73.400000000000006</v>
      </c>
      <c r="K45" s="105" t="str">
        <f>IF(J45="Div by 0", "N/A", IF(J45="N/A","N/A", IF(J45&gt;30, "No", IF(J45&lt;-30, "No", "Yes"))))</f>
        <v>No</v>
      </c>
    </row>
    <row r="46" spans="1:11" x14ac:dyDescent="0.2">
      <c r="A46" s="124" t="s">
        <v>932</v>
      </c>
      <c r="B46" s="22" t="s">
        <v>213</v>
      </c>
      <c r="C46" s="57">
        <v>1.3512820000000001E-3</v>
      </c>
      <c r="D46" s="5" t="str">
        <f t="shared" si="7"/>
        <v>N/A</v>
      </c>
      <c r="E46" s="4">
        <v>6.1960260000000001E-4</v>
      </c>
      <c r="F46" s="5" t="str">
        <f t="shared" si="8"/>
        <v>N/A</v>
      </c>
      <c r="G46" s="4">
        <v>0</v>
      </c>
      <c r="H46" s="5" t="str">
        <f t="shared" si="9"/>
        <v>N/A</v>
      </c>
      <c r="I46" s="6">
        <v>-54.1</v>
      </c>
      <c r="J46" s="6">
        <v>-100</v>
      </c>
      <c r="K46" s="105" t="str">
        <f>IF(J46="Div by 0", "N/A", IF(J46="N/A","N/A", IF(J46&gt;30, "No", IF(J46&lt;-30, "No", "Yes"))))</f>
        <v>No</v>
      </c>
    </row>
    <row r="47" spans="1:11" x14ac:dyDescent="0.2">
      <c r="A47" s="131" t="s">
        <v>920</v>
      </c>
      <c r="B47" s="113" t="s">
        <v>213</v>
      </c>
      <c r="C47" s="130">
        <v>0</v>
      </c>
      <c r="D47" s="114" t="str">
        <f t="shared" si="7"/>
        <v>N/A</v>
      </c>
      <c r="E47" s="118">
        <v>0</v>
      </c>
      <c r="F47" s="114" t="str">
        <f t="shared" si="8"/>
        <v>N/A</v>
      </c>
      <c r="G47" s="118">
        <v>1.5762640000000001E-4</v>
      </c>
      <c r="H47" s="114" t="str">
        <f t="shared" si="9"/>
        <v>N/A</v>
      </c>
      <c r="I47" s="115" t="s">
        <v>1748</v>
      </c>
      <c r="J47" s="115" t="s">
        <v>1748</v>
      </c>
      <c r="K47" s="116" t="str">
        <f>IF(J47="Div by 0", "N/A", IF(J47="N/A","N/A", IF(J47&gt;30, "No", IF(J47&lt;-30, "No", "Yes"))))</f>
        <v>N/A</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25800379</v>
      </c>
      <c r="D6" s="5" t="str">
        <f t="shared" ref="D6:D15" si="0">IF($B6="N/A","N/A",IF(C6&lt;0,"No","Yes"))</f>
        <v>N/A</v>
      </c>
      <c r="E6" s="56">
        <v>23488541</v>
      </c>
      <c r="F6" s="5" t="str">
        <f t="shared" ref="F6:F15" si="1">IF($B6="N/A","N/A",IF(E6&lt;0,"No","Yes"))</f>
        <v>N/A</v>
      </c>
      <c r="G6" s="56">
        <v>37076231</v>
      </c>
      <c r="H6" s="5" t="str">
        <f t="shared" ref="H6:H15" si="2">IF($B6="N/A","N/A",IF(G6&lt;0,"No","Yes"))</f>
        <v>N/A</v>
      </c>
      <c r="I6" s="6">
        <v>-8.9600000000000009</v>
      </c>
      <c r="J6" s="6">
        <v>57.85</v>
      </c>
      <c r="K6" s="105" t="str">
        <f t="shared" ref="K6:K15" si="3">IF(J6="Div by 0", "N/A", IF(J6="N/A","N/A", IF(J6&gt;30, "No", IF(J6&lt;-30, "No", "Yes"))))</f>
        <v>No</v>
      </c>
    </row>
    <row r="7" spans="1:11" x14ac:dyDescent="0.2">
      <c r="A7" s="125" t="s">
        <v>442</v>
      </c>
      <c r="B7" s="3" t="s">
        <v>213</v>
      </c>
      <c r="C7" s="57">
        <v>5.5527788952000003</v>
      </c>
      <c r="D7" s="5" t="str">
        <f t="shared" si="0"/>
        <v>N/A</v>
      </c>
      <c r="E7" s="57">
        <v>4.7307025158</v>
      </c>
      <c r="F7" s="5" t="str">
        <f t="shared" si="1"/>
        <v>N/A</v>
      </c>
      <c r="G7" s="57">
        <v>1.6342680570999999</v>
      </c>
      <c r="H7" s="5" t="str">
        <f t="shared" si="2"/>
        <v>N/A</v>
      </c>
      <c r="I7" s="6">
        <v>-14.8</v>
      </c>
      <c r="J7" s="6">
        <v>-65.5</v>
      </c>
      <c r="K7" s="105" t="str">
        <f t="shared" si="3"/>
        <v>No</v>
      </c>
    </row>
    <row r="8" spans="1:11" x14ac:dyDescent="0.2">
      <c r="A8" s="125" t="s">
        <v>443</v>
      </c>
      <c r="B8" s="3" t="s">
        <v>213</v>
      </c>
      <c r="C8" s="57">
        <v>39.147917167999999</v>
      </c>
      <c r="D8" s="5" t="str">
        <f t="shared" si="0"/>
        <v>N/A</v>
      </c>
      <c r="E8" s="57">
        <v>37.577557499000001</v>
      </c>
      <c r="F8" s="5" t="str">
        <f t="shared" si="1"/>
        <v>N/A</v>
      </c>
      <c r="G8" s="57">
        <v>14.040119126</v>
      </c>
      <c r="H8" s="5" t="str">
        <f t="shared" si="2"/>
        <v>N/A</v>
      </c>
      <c r="I8" s="6">
        <v>-4.01</v>
      </c>
      <c r="J8" s="6">
        <v>-62.6</v>
      </c>
      <c r="K8" s="105" t="str">
        <f t="shared" si="3"/>
        <v>No</v>
      </c>
    </row>
    <row r="9" spans="1:11" x14ac:dyDescent="0.2">
      <c r="A9" s="125" t="s">
        <v>444</v>
      </c>
      <c r="B9" s="3" t="s">
        <v>213</v>
      </c>
      <c r="C9" s="57">
        <v>36.238785485000001</v>
      </c>
      <c r="D9" s="5" t="str">
        <f t="shared" si="0"/>
        <v>N/A</v>
      </c>
      <c r="E9" s="57">
        <v>37.861461892999998</v>
      </c>
      <c r="F9" s="5" t="str">
        <f t="shared" si="1"/>
        <v>N/A</v>
      </c>
      <c r="G9" s="57">
        <v>13.356414248</v>
      </c>
      <c r="H9" s="5" t="str">
        <f t="shared" si="2"/>
        <v>N/A</v>
      </c>
      <c r="I9" s="6">
        <v>4.4779999999999998</v>
      </c>
      <c r="J9" s="6">
        <v>-64.7</v>
      </c>
      <c r="K9" s="105" t="str">
        <f t="shared" si="3"/>
        <v>No</v>
      </c>
    </row>
    <row r="10" spans="1:11" x14ac:dyDescent="0.2">
      <c r="A10" s="125" t="s">
        <v>445</v>
      </c>
      <c r="B10" s="3" t="s">
        <v>213</v>
      </c>
      <c r="C10" s="57">
        <v>18.425035539</v>
      </c>
      <c r="D10" s="5" t="str">
        <f t="shared" si="0"/>
        <v>N/A</v>
      </c>
      <c r="E10" s="57">
        <v>19.205837433999999</v>
      </c>
      <c r="F10" s="5" t="str">
        <f t="shared" si="1"/>
        <v>N/A</v>
      </c>
      <c r="G10" s="57">
        <v>20.906564100000001</v>
      </c>
      <c r="H10" s="5" t="str">
        <f t="shared" si="2"/>
        <v>N/A</v>
      </c>
      <c r="I10" s="6">
        <v>4.2380000000000004</v>
      </c>
      <c r="J10" s="6">
        <v>8.8550000000000004</v>
      </c>
      <c r="K10" s="105" t="str">
        <f t="shared" si="3"/>
        <v>Yes</v>
      </c>
    </row>
    <row r="11" spans="1:11" x14ac:dyDescent="0.2">
      <c r="A11" s="125" t="s">
        <v>1616</v>
      </c>
      <c r="B11" s="3" t="s">
        <v>213</v>
      </c>
      <c r="C11" s="57">
        <v>85.278658116000003</v>
      </c>
      <c r="D11" s="5" t="str">
        <f t="shared" si="0"/>
        <v>N/A</v>
      </c>
      <c r="E11" s="57">
        <v>90.411247764999999</v>
      </c>
      <c r="F11" s="5" t="str">
        <f t="shared" si="1"/>
        <v>N/A</v>
      </c>
      <c r="G11" s="57">
        <v>97.046908571000003</v>
      </c>
      <c r="H11" s="5" t="str">
        <f t="shared" si="2"/>
        <v>N/A</v>
      </c>
      <c r="I11" s="6">
        <v>6.0190000000000001</v>
      </c>
      <c r="J11" s="6">
        <v>7.3390000000000004</v>
      </c>
      <c r="K11" s="105" t="str">
        <f t="shared" si="3"/>
        <v>Yes</v>
      </c>
    </row>
    <row r="12" spans="1:11" x14ac:dyDescent="0.2">
      <c r="A12" s="125" t="s">
        <v>16</v>
      </c>
      <c r="B12" s="3" t="s">
        <v>213</v>
      </c>
      <c r="C12" s="57">
        <v>0.33410361919999998</v>
      </c>
      <c r="D12" s="5" t="str">
        <f t="shared" si="0"/>
        <v>N/A</v>
      </c>
      <c r="E12" s="57">
        <v>0.57114232850000002</v>
      </c>
      <c r="F12" s="5" t="str">
        <f t="shared" si="1"/>
        <v>N/A</v>
      </c>
      <c r="G12" s="57">
        <v>6.8146678662999998</v>
      </c>
      <c r="H12" s="5" t="str">
        <f t="shared" si="2"/>
        <v>N/A</v>
      </c>
      <c r="I12" s="6">
        <v>70.95</v>
      </c>
      <c r="J12" s="6">
        <v>1093</v>
      </c>
      <c r="K12" s="105" t="str">
        <f t="shared" si="3"/>
        <v>No</v>
      </c>
    </row>
    <row r="13" spans="1:11" x14ac:dyDescent="0.2">
      <c r="A13" s="125" t="s">
        <v>36</v>
      </c>
      <c r="B13" s="3" t="s">
        <v>213</v>
      </c>
      <c r="C13" s="57">
        <v>0.61092760450000005</v>
      </c>
      <c r="D13" s="5" t="str">
        <f t="shared" si="0"/>
        <v>N/A</v>
      </c>
      <c r="E13" s="57">
        <v>1.1334947741000001</v>
      </c>
      <c r="F13" s="5" t="str">
        <f t="shared" si="1"/>
        <v>N/A</v>
      </c>
      <c r="G13" s="57">
        <v>24.168100945999999</v>
      </c>
      <c r="H13" s="5" t="str">
        <f t="shared" si="2"/>
        <v>N/A</v>
      </c>
      <c r="I13" s="6">
        <v>85.54</v>
      </c>
      <c r="J13" s="6">
        <v>2032</v>
      </c>
      <c r="K13" s="105" t="str">
        <f t="shared" si="3"/>
        <v>No</v>
      </c>
    </row>
    <row r="14" spans="1:11" x14ac:dyDescent="0.2">
      <c r="A14" s="125" t="s">
        <v>37</v>
      </c>
      <c r="B14" s="3" t="s">
        <v>213</v>
      </c>
      <c r="C14" s="57">
        <v>1.8965748824999999</v>
      </c>
      <c r="D14" s="5" t="str">
        <f t="shared" si="0"/>
        <v>N/A</v>
      </c>
      <c r="E14" s="57">
        <v>32.584109060000003</v>
      </c>
      <c r="F14" s="5" t="str">
        <f t="shared" si="1"/>
        <v>N/A</v>
      </c>
      <c r="G14" s="57">
        <v>91.527623042000002</v>
      </c>
      <c r="H14" s="5" t="str">
        <f t="shared" si="2"/>
        <v>N/A</v>
      </c>
      <c r="I14" s="6">
        <v>1618</v>
      </c>
      <c r="J14" s="6">
        <v>180.9</v>
      </c>
      <c r="K14" s="105" t="str">
        <f t="shared" si="3"/>
        <v>No</v>
      </c>
    </row>
    <row r="15" spans="1:11" x14ac:dyDescent="0.2">
      <c r="A15" s="125" t="s">
        <v>38</v>
      </c>
      <c r="B15" s="3" t="s">
        <v>213</v>
      </c>
      <c r="C15" s="57">
        <v>0.29322652989999998</v>
      </c>
      <c r="D15" s="5" t="str">
        <f t="shared" si="0"/>
        <v>N/A</v>
      </c>
      <c r="E15" s="57">
        <v>0.40605775300000002</v>
      </c>
      <c r="F15" s="5" t="str">
        <f t="shared" si="1"/>
        <v>N/A</v>
      </c>
      <c r="G15" s="57">
        <v>3.6420781211</v>
      </c>
      <c r="H15" s="5" t="str">
        <f t="shared" si="2"/>
        <v>N/A</v>
      </c>
      <c r="I15" s="6">
        <v>38.479999999999997</v>
      </c>
      <c r="J15" s="6">
        <v>796.9</v>
      </c>
      <c r="K15" s="105" t="str">
        <f t="shared" si="3"/>
        <v>No</v>
      </c>
    </row>
    <row r="16" spans="1:11" x14ac:dyDescent="0.2">
      <c r="A16" s="125" t="s">
        <v>376</v>
      </c>
      <c r="B16" s="3" t="s">
        <v>213</v>
      </c>
      <c r="C16" s="4">
        <v>19.222717620000001</v>
      </c>
      <c r="D16" s="5" t="str">
        <f t="shared" ref="D16:D41" si="4">IF($B16="N/A","N/A",IF(C16&lt;0,"No","Yes"))</f>
        <v>N/A</v>
      </c>
      <c r="E16" s="4">
        <v>17.361300594999999</v>
      </c>
      <c r="F16" s="5" t="str">
        <f t="shared" ref="F16:F41" si="5">IF($B16="N/A","N/A",IF(E16&lt;0,"No","Yes"))</f>
        <v>N/A</v>
      </c>
      <c r="G16" s="4">
        <v>18.871324865999998</v>
      </c>
      <c r="H16" s="5" t="str">
        <f t="shared" ref="H16:H41" si="6">IF($B16="N/A","N/A",IF(G16&lt;0,"No","Yes"))</f>
        <v>N/A</v>
      </c>
      <c r="I16" s="6">
        <v>-9.68</v>
      </c>
      <c r="J16" s="6">
        <v>8.6980000000000004</v>
      </c>
      <c r="K16" s="105" t="str">
        <f t="shared" ref="K16:K41" si="7">IF(J16="Div by 0", "N/A", IF(J16="N/A","N/A", IF(J16&gt;30, "No", IF(J16&lt;-30, "No", "Yes"))))</f>
        <v>Yes</v>
      </c>
    </row>
    <row r="17" spans="1:11" x14ac:dyDescent="0.2">
      <c r="A17" s="125" t="s">
        <v>377</v>
      </c>
      <c r="B17" s="3" t="s">
        <v>213</v>
      </c>
      <c r="C17" s="4">
        <v>7.0148814480999997</v>
      </c>
      <c r="D17" s="5" t="str">
        <f t="shared" si="4"/>
        <v>N/A</v>
      </c>
      <c r="E17" s="4">
        <v>8.2104480782000007</v>
      </c>
      <c r="F17" s="5" t="str">
        <f t="shared" si="5"/>
        <v>N/A</v>
      </c>
      <c r="G17" s="4">
        <v>7.4113951874000001</v>
      </c>
      <c r="H17" s="5" t="str">
        <f t="shared" si="6"/>
        <v>N/A</v>
      </c>
      <c r="I17" s="6">
        <v>17.04</v>
      </c>
      <c r="J17" s="6">
        <v>-9.73</v>
      </c>
      <c r="K17" s="105" t="str">
        <f t="shared" si="7"/>
        <v>Yes</v>
      </c>
    </row>
    <row r="18" spans="1:11" x14ac:dyDescent="0.2">
      <c r="A18" s="125" t="s">
        <v>378</v>
      </c>
      <c r="B18" s="3" t="s">
        <v>213</v>
      </c>
      <c r="C18" s="4">
        <v>2.9177090771</v>
      </c>
      <c r="D18" s="5" t="str">
        <f t="shared" si="4"/>
        <v>N/A</v>
      </c>
      <c r="E18" s="4">
        <v>3.1466617871000002</v>
      </c>
      <c r="F18" s="5" t="str">
        <f t="shared" si="5"/>
        <v>N/A</v>
      </c>
      <c r="G18" s="4">
        <v>2.6116543506999998</v>
      </c>
      <c r="H18" s="5" t="str">
        <f t="shared" si="6"/>
        <v>N/A</v>
      </c>
      <c r="I18" s="6">
        <v>7.8470000000000004</v>
      </c>
      <c r="J18" s="6">
        <v>-17</v>
      </c>
      <c r="K18" s="105" t="str">
        <f t="shared" si="7"/>
        <v>Yes</v>
      </c>
    </row>
    <row r="19" spans="1:11" x14ac:dyDescent="0.2">
      <c r="A19" s="125" t="s">
        <v>379</v>
      </c>
      <c r="B19" s="3" t="s">
        <v>213</v>
      </c>
      <c r="C19" s="4">
        <v>11.410235484999999</v>
      </c>
      <c r="D19" s="5" t="str">
        <f t="shared" si="4"/>
        <v>N/A</v>
      </c>
      <c r="E19" s="4">
        <v>12.153648223999999</v>
      </c>
      <c r="F19" s="5" t="str">
        <f t="shared" si="5"/>
        <v>N/A</v>
      </c>
      <c r="G19" s="4">
        <v>14.575351524</v>
      </c>
      <c r="H19" s="5" t="str">
        <f t="shared" si="6"/>
        <v>N/A</v>
      </c>
      <c r="I19" s="6">
        <v>6.5149999999999997</v>
      </c>
      <c r="J19" s="6">
        <v>19.93</v>
      </c>
      <c r="K19" s="105" t="str">
        <f t="shared" si="7"/>
        <v>Yes</v>
      </c>
    </row>
    <row r="20" spans="1:11" x14ac:dyDescent="0.2">
      <c r="A20" s="125" t="s">
        <v>380</v>
      </c>
      <c r="B20" s="3" t="s">
        <v>213</v>
      </c>
      <c r="C20" s="4">
        <v>2.9749252907999999</v>
      </c>
      <c r="D20" s="5" t="str">
        <f t="shared" si="4"/>
        <v>N/A</v>
      </c>
      <c r="E20" s="4">
        <v>5.0548074332999997</v>
      </c>
      <c r="F20" s="5" t="str">
        <f t="shared" si="5"/>
        <v>N/A</v>
      </c>
      <c r="G20" s="4">
        <v>5.2423829164000004</v>
      </c>
      <c r="H20" s="5" t="str">
        <f t="shared" si="6"/>
        <v>N/A</v>
      </c>
      <c r="I20" s="6">
        <v>69.91</v>
      </c>
      <c r="J20" s="6">
        <v>3.7109999999999999</v>
      </c>
      <c r="K20" s="105" t="str">
        <f t="shared" si="7"/>
        <v>Yes</v>
      </c>
    </row>
    <row r="21" spans="1:11" x14ac:dyDescent="0.2">
      <c r="A21" s="125" t="s">
        <v>381</v>
      </c>
      <c r="B21" s="3" t="s">
        <v>213</v>
      </c>
      <c r="C21" s="4">
        <v>0.28856165249999999</v>
      </c>
      <c r="D21" s="5" t="str">
        <f t="shared" si="4"/>
        <v>N/A</v>
      </c>
      <c r="E21" s="4">
        <v>0.23828245219999999</v>
      </c>
      <c r="F21" s="5" t="str">
        <f t="shared" si="5"/>
        <v>N/A</v>
      </c>
      <c r="G21" s="4">
        <v>0.20577873729999999</v>
      </c>
      <c r="H21" s="5" t="str">
        <f t="shared" si="6"/>
        <v>N/A</v>
      </c>
      <c r="I21" s="6">
        <v>-17.399999999999999</v>
      </c>
      <c r="J21" s="6">
        <v>-13.6</v>
      </c>
      <c r="K21" s="105" t="str">
        <f t="shared" si="7"/>
        <v>Yes</v>
      </c>
    </row>
    <row r="22" spans="1:11" x14ac:dyDescent="0.2">
      <c r="A22" s="125" t="s">
        <v>382</v>
      </c>
      <c r="B22" s="3" t="s">
        <v>213</v>
      </c>
      <c r="C22" s="4">
        <v>27.523890250000001</v>
      </c>
      <c r="D22" s="5" t="str">
        <f t="shared" si="4"/>
        <v>N/A</v>
      </c>
      <c r="E22" s="4">
        <v>28.374161308000001</v>
      </c>
      <c r="F22" s="5" t="str">
        <f t="shared" si="5"/>
        <v>N/A</v>
      </c>
      <c r="G22" s="4">
        <v>31.430956398999999</v>
      </c>
      <c r="H22" s="5" t="str">
        <f t="shared" si="6"/>
        <v>N/A</v>
      </c>
      <c r="I22" s="6">
        <v>3.089</v>
      </c>
      <c r="J22" s="6">
        <v>10.77</v>
      </c>
      <c r="K22" s="105" t="str">
        <f t="shared" si="7"/>
        <v>Yes</v>
      </c>
    </row>
    <row r="23" spans="1:11" x14ac:dyDescent="0.2">
      <c r="A23" s="125" t="s">
        <v>383</v>
      </c>
      <c r="B23" s="3" t="s">
        <v>213</v>
      </c>
      <c r="C23" s="4">
        <v>0</v>
      </c>
      <c r="D23" s="5" t="str">
        <f t="shared" si="4"/>
        <v>N/A</v>
      </c>
      <c r="E23" s="4">
        <v>0</v>
      </c>
      <c r="F23" s="5" t="str">
        <f t="shared" si="5"/>
        <v>N/A</v>
      </c>
      <c r="G23" s="4">
        <v>0</v>
      </c>
      <c r="H23" s="5" t="str">
        <f t="shared" si="6"/>
        <v>N/A</v>
      </c>
      <c r="I23" s="6" t="s">
        <v>1748</v>
      </c>
      <c r="J23" s="6" t="s">
        <v>1748</v>
      </c>
      <c r="K23" s="105" t="str">
        <f t="shared" si="7"/>
        <v>N/A</v>
      </c>
    </row>
    <row r="24" spans="1:11" x14ac:dyDescent="0.2">
      <c r="A24" s="125" t="s">
        <v>384</v>
      </c>
      <c r="B24" s="3" t="s">
        <v>213</v>
      </c>
      <c r="C24" s="4">
        <v>6.1155923330000004</v>
      </c>
      <c r="D24" s="5" t="str">
        <f t="shared" si="4"/>
        <v>N/A</v>
      </c>
      <c r="E24" s="4">
        <v>5.5714770510999996</v>
      </c>
      <c r="F24" s="5" t="str">
        <f t="shared" si="5"/>
        <v>N/A</v>
      </c>
      <c r="G24" s="4">
        <v>2.9517212793000001</v>
      </c>
      <c r="H24" s="5" t="str">
        <f t="shared" si="6"/>
        <v>N/A</v>
      </c>
      <c r="I24" s="6">
        <v>-8.9</v>
      </c>
      <c r="J24" s="6">
        <v>-47</v>
      </c>
      <c r="K24" s="105" t="str">
        <f t="shared" si="7"/>
        <v>No</v>
      </c>
    </row>
    <row r="25" spans="1:11" x14ac:dyDescent="0.2">
      <c r="A25" s="125" t="s">
        <v>385</v>
      </c>
      <c r="B25" s="3" t="s">
        <v>213</v>
      </c>
      <c r="C25" s="4">
        <v>5.0554683711999999</v>
      </c>
      <c r="D25" s="5" t="str">
        <f t="shared" si="4"/>
        <v>N/A</v>
      </c>
      <c r="E25" s="4">
        <v>5.2760773129</v>
      </c>
      <c r="F25" s="5" t="str">
        <f t="shared" si="5"/>
        <v>N/A</v>
      </c>
      <c r="G25" s="4">
        <v>4.9215763059000004</v>
      </c>
      <c r="H25" s="5" t="str">
        <f t="shared" si="6"/>
        <v>N/A</v>
      </c>
      <c r="I25" s="6">
        <v>4.3639999999999999</v>
      </c>
      <c r="J25" s="6">
        <v>-6.72</v>
      </c>
      <c r="K25" s="105" t="str">
        <f t="shared" si="7"/>
        <v>Yes</v>
      </c>
    </row>
    <row r="26" spans="1:11" x14ac:dyDescent="0.2">
      <c r="A26" s="125" t="s">
        <v>386</v>
      </c>
      <c r="B26" s="3" t="s">
        <v>213</v>
      </c>
      <c r="C26" s="4">
        <v>10.610437157</v>
      </c>
      <c r="D26" s="5" t="str">
        <f t="shared" si="4"/>
        <v>N/A</v>
      </c>
      <c r="E26" s="4">
        <v>7.7380128522999998</v>
      </c>
      <c r="F26" s="5" t="str">
        <f t="shared" si="5"/>
        <v>N/A</v>
      </c>
      <c r="G26" s="4">
        <v>6.0725859648</v>
      </c>
      <c r="H26" s="5" t="str">
        <f t="shared" si="6"/>
        <v>N/A</v>
      </c>
      <c r="I26" s="6">
        <v>-27.1</v>
      </c>
      <c r="J26" s="6">
        <v>-21.5</v>
      </c>
      <c r="K26" s="105" t="str">
        <f t="shared" si="7"/>
        <v>Yes</v>
      </c>
    </row>
    <row r="27" spans="1:11" x14ac:dyDescent="0.2">
      <c r="A27" s="125" t="s">
        <v>387</v>
      </c>
      <c r="B27" s="3" t="s">
        <v>213</v>
      </c>
      <c r="C27" s="4">
        <v>7.3184971400000007E-2</v>
      </c>
      <c r="D27" s="5" t="str">
        <f t="shared" si="4"/>
        <v>N/A</v>
      </c>
      <c r="E27" s="4">
        <v>9.8128825599999997E-2</v>
      </c>
      <c r="F27" s="5" t="str">
        <f t="shared" si="5"/>
        <v>N/A</v>
      </c>
      <c r="G27" s="4">
        <v>7.0554636500000004E-2</v>
      </c>
      <c r="H27" s="5" t="str">
        <f t="shared" si="6"/>
        <v>N/A</v>
      </c>
      <c r="I27" s="6">
        <v>34.08</v>
      </c>
      <c r="J27" s="6">
        <v>-28.1</v>
      </c>
      <c r="K27" s="105" t="str">
        <f t="shared" si="7"/>
        <v>Yes</v>
      </c>
    </row>
    <row r="28" spans="1:11" x14ac:dyDescent="0.2">
      <c r="A28" s="125" t="s">
        <v>388</v>
      </c>
      <c r="B28" s="3" t="s">
        <v>213</v>
      </c>
      <c r="C28" s="4">
        <v>0</v>
      </c>
      <c r="D28" s="5" t="str">
        <f t="shared" si="4"/>
        <v>N/A</v>
      </c>
      <c r="E28" s="4">
        <v>0</v>
      </c>
      <c r="F28" s="5" t="str">
        <f t="shared" si="5"/>
        <v>N/A</v>
      </c>
      <c r="G28" s="4">
        <v>0</v>
      </c>
      <c r="H28" s="5" t="str">
        <f t="shared" si="6"/>
        <v>N/A</v>
      </c>
      <c r="I28" s="6" t="s">
        <v>1748</v>
      </c>
      <c r="J28" s="6" t="s">
        <v>1748</v>
      </c>
      <c r="K28" s="105" t="str">
        <f t="shared" si="7"/>
        <v>N/A</v>
      </c>
    </row>
    <row r="29" spans="1:11" x14ac:dyDescent="0.2">
      <c r="A29" s="125" t="s">
        <v>389</v>
      </c>
      <c r="B29" s="3" t="s">
        <v>213</v>
      </c>
      <c r="C29" s="4">
        <v>0</v>
      </c>
      <c r="D29" s="5" t="str">
        <f t="shared" si="4"/>
        <v>N/A</v>
      </c>
      <c r="E29" s="4">
        <v>0</v>
      </c>
      <c r="F29" s="5" t="str">
        <f t="shared" si="5"/>
        <v>N/A</v>
      </c>
      <c r="G29" s="4">
        <v>0</v>
      </c>
      <c r="H29" s="5" t="str">
        <f t="shared" si="6"/>
        <v>N/A</v>
      </c>
      <c r="I29" s="6" t="s">
        <v>1748</v>
      </c>
      <c r="J29" s="6" t="s">
        <v>1748</v>
      </c>
      <c r="K29" s="105" t="str">
        <f t="shared" si="7"/>
        <v>N/A</v>
      </c>
    </row>
    <row r="30" spans="1:11" x14ac:dyDescent="0.2">
      <c r="A30" s="125" t="s">
        <v>390</v>
      </c>
      <c r="B30" s="3" t="s">
        <v>213</v>
      </c>
      <c r="C30" s="4">
        <v>0.12894771820000001</v>
      </c>
      <c r="D30" s="5" t="str">
        <f t="shared" si="4"/>
        <v>N/A</v>
      </c>
      <c r="E30" s="4">
        <v>0.1796410168</v>
      </c>
      <c r="F30" s="5" t="str">
        <f t="shared" si="5"/>
        <v>N/A</v>
      </c>
      <c r="G30" s="4">
        <v>0.1222292525</v>
      </c>
      <c r="H30" s="5" t="str">
        <f t="shared" si="6"/>
        <v>N/A</v>
      </c>
      <c r="I30" s="6">
        <v>39.31</v>
      </c>
      <c r="J30" s="6">
        <v>-32</v>
      </c>
      <c r="K30" s="105" t="str">
        <f t="shared" si="7"/>
        <v>No</v>
      </c>
    </row>
    <row r="31" spans="1:11" x14ac:dyDescent="0.2">
      <c r="A31" s="125" t="s">
        <v>391</v>
      </c>
      <c r="B31" s="3" t="s">
        <v>213</v>
      </c>
      <c r="C31" s="4">
        <v>2.7131380000000002E-4</v>
      </c>
      <c r="D31" s="5" t="str">
        <f t="shared" si="4"/>
        <v>N/A</v>
      </c>
      <c r="E31" s="4">
        <v>6.7990686999999994E-2</v>
      </c>
      <c r="F31" s="5" t="str">
        <f t="shared" si="5"/>
        <v>N/A</v>
      </c>
      <c r="G31" s="4">
        <v>0.2986549523</v>
      </c>
      <c r="H31" s="5" t="str">
        <f t="shared" si="6"/>
        <v>N/A</v>
      </c>
      <c r="I31" s="6">
        <v>24960</v>
      </c>
      <c r="J31" s="6">
        <v>339.3</v>
      </c>
      <c r="K31" s="105" t="str">
        <f t="shared" si="7"/>
        <v>No</v>
      </c>
    </row>
    <row r="32" spans="1:11" x14ac:dyDescent="0.2">
      <c r="A32" s="125" t="s">
        <v>392</v>
      </c>
      <c r="B32" s="3" t="s">
        <v>213</v>
      </c>
      <c r="C32" s="4">
        <v>9.1599429600000004E-2</v>
      </c>
      <c r="D32" s="5" t="str">
        <f t="shared" si="4"/>
        <v>N/A</v>
      </c>
      <c r="E32" s="4">
        <v>6.1413003100000002E-2</v>
      </c>
      <c r="F32" s="5" t="str">
        <f t="shared" si="5"/>
        <v>N/A</v>
      </c>
      <c r="G32" s="4">
        <v>0.29496525689999997</v>
      </c>
      <c r="H32" s="5" t="str">
        <f t="shared" si="6"/>
        <v>N/A</v>
      </c>
      <c r="I32" s="6">
        <v>-33</v>
      </c>
      <c r="J32" s="6">
        <v>380.3</v>
      </c>
      <c r="K32" s="105" t="str">
        <f t="shared" si="7"/>
        <v>No</v>
      </c>
    </row>
    <row r="33" spans="1:11" x14ac:dyDescent="0.2">
      <c r="A33" s="125" t="s">
        <v>393</v>
      </c>
      <c r="B33" s="3" t="s">
        <v>213</v>
      </c>
      <c r="C33" s="4">
        <v>4.6495440999999998E-2</v>
      </c>
      <c r="D33" s="5" t="str">
        <f t="shared" si="4"/>
        <v>N/A</v>
      </c>
      <c r="E33" s="4">
        <v>4.3876770199999998E-2</v>
      </c>
      <c r="F33" s="5" t="str">
        <f t="shared" si="5"/>
        <v>N/A</v>
      </c>
      <c r="G33" s="4">
        <v>3.5629295800000002E-2</v>
      </c>
      <c r="H33" s="5" t="str">
        <f t="shared" si="6"/>
        <v>N/A</v>
      </c>
      <c r="I33" s="6">
        <v>-5.63</v>
      </c>
      <c r="J33" s="6">
        <v>-18.8</v>
      </c>
      <c r="K33" s="105" t="str">
        <f t="shared" si="7"/>
        <v>Yes</v>
      </c>
    </row>
    <row r="34" spans="1:11" x14ac:dyDescent="0.2">
      <c r="A34" s="125" t="s">
        <v>394</v>
      </c>
      <c r="B34" s="3" t="s">
        <v>213</v>
      </c>
      <c r="C34" s="4">
        <v>0</v>
      </c>
      <c r="D34" s="5" t="str">
        <f t="shared" si="4"/>
        <v>N/A</v>
      </c>
      <c r="E34" s="4">
        <v>0</v>
      </c>
      <c r="F34" s="5" t="str">
        <f t="shared" si="5"/>
        <v>N/A</v>
      </c>
      <c r="G34" s="4">
        <v>0</v>
      </c>
      <c r="H34" s="5" t="str">
        <f t="shared" si="6"/>
        <v>N/A</v>
      </c>
      <c r="I34" s="6" t="s">
        <v>1748</v>
      </c>
      <c r="J34" s="6" t="s">
        <v>1748</v>
      </c>
      <c r="K34" s="105" t="str">
        <f t="shared" si="7"/>
        <v>N/A</v>
      </c>
    </row>
    <row r="35" spans="1:11" x14ac:dyDescent="0.2">
      <c r="A35" s="125" t="s">
        <v>395</v>
      </c>
      <c r="B35" s="3" t="s">
        <v>213</v>
      </c>
      <c r="C35" s="4">
        <v>2.9586154529000002</v>
      </c>
      <c r="D35" s="5" t="str">
        <f t="shared" si="4"/>
        <v>N/A</v>
      </c>
      <c r="E35" s="4">
        <v>2.9625377275</v>
      </c>
      <c r="F35" s="5" t="str">
        <f t="shared" si="5"/>
        <v>N/A</v>
      </c>
      <c r="G35" s="4">
        <v>2.0780672124000001</v>
      </c>
      <c r="H35" s="5" t="str">
        <f t="shared" si="6"/>
        <v>N/A</v>
      </c>
      <c r="I35" s="6">
        <v>0.1326</v>
      </c>
      <c r="J35" s="6">
        <v>-29.9</v>
      </c>
      <c r="K35" s="105" t="str">
        <f t="shared" si="7"/>
        <v>Yes</v>
      </c>
    </row>
    <row r="36" spans="1:11" x14ac:dyDescent="0.2">
      <c r="A36" s="125" t="s">
        <v>396</v>
      </c>
      <c r="B36" s="3" t="s">
        <v>213</v>
      </c>
      <c r="C36" s="4">
        <v>0</v>
      </c>
      <c r="D36" s="5" t="str">
        <f t="shared" si="4"/>
        <v>N/A</v>
      </c>
      <c r="E36" s="4">
        <v>0</v>
      </c>
      <c r="F36" s="5" t="str">
        <f t="shared" si="5"/>
        <v>N/A</v>
      </c>
      <c r="G36" s="4">
        <v>0</v>
      </c>
      <c r="H36" s="5" t="str">
        <f t="shared" si="6"/>
        <v>N/A</v>
      </c>
      <c r="I36" s="6" t="s">
        <v>1748</v>
      </c>
      <c r="J36" s="6" t="s">
        <v>1748</v>
      </c>
      <c r="K36" s="105" t="str">
        <f t="shared" si="7"/>
        <v>N/A</v>
      </c>
    </row>
    <row r="37" spans="1:11" x14ac:dyDescent="0.2">
      <c r="A37" s="125" t="s">
        <v>397</v>
      </c>
      <c r="B37" s="3" t="s">
        <v>213</v>
      </c>
      <c r="C37" s="4">
        <v>0</v>
      </c>
      <c r="D37" s="5" t="str">
        <f t="shared" si="4"/>
        <v>N/A</v>
      </c>
      <c r="E37" s="4">
        <v>0</v>
      </c>
      <c r="F37" s="5" t="str">
        <f t="shared" si="5"/>
        <v>N/A</v>
      </c>
      <c r="G37" s="4">
        <v>0</v>
      </c>
      <c r="H37" s="5" t="str">
        <f t="shared" si="6"/>
        <v>N/A</v>
      </c>
      <c r="I37" s="6" t="s">
        <v>1748</v>
      </c>
      <c r="J37" s="6" t="s">
        <v>1748</v>
      </c>
      <c r="K37" s="105" t="str">
        <f t="shared" si="7"/>
        <v>N/A</v>
      </c>
    </row>
    <row r="38" spans="1:11" x14ac:dyDescent="0.2">
      <c r="A38" s="125" t="s">
        <v>398</v>
      </c>
      <c r="B38" s="3" t="s">
        <v>213</v>
      </c>
      <c r="C38" s="4">
        <v>0</v>
      </c>
      <c r="D38" s="5" t="str">
        <f t="shared" si="4"/>
        <v>N/A</v>
      </c>
      <c r="E38" s="4">
        <v>0</v>
      </c>
      <c r="F38" s="5" t="str">
        <f t="shared" si="5"/>
        <v>N/A</v>
      </c>
      <c r="G38" s="4">
        <v>0</v>
      </c>
      <c r="H38" s="5" t="str">
        <f t="shared" si="6"/>
        <v>N/A</v>
      </c>
      <c r="I38" s="6" t="s">
        <v>1748</v>
      </c>
      <c r="J38" s="6" t="s">
        <v>1748</v>
      </c>
      <c r="K38" s="105" t="str">
        <f t="shared" si="7"/>
        <v>N/A</v>
      </c>
    </row>
    <row r="39" spans="1:11" x14ac:dyDescent="0.2">
      <c r="A39" s="125" t="s">
        <v>399</v>
      </c>
      <c r="B39" s="3" t="s">
        <v>213</v>
      </c>
      <c r="C39" s="4">
        <v>3.4453524887999998</v>
      </c>
      <c r="D39" s="5" t="str">
        <f t="shared" si="4"/>
        <v>N/A</v>
      </c>
      <c r="E39" s="4">
        <v>3.3864556165000002</v>
      </c>
      <c r="F39" s="5" t="str">
        <f t="shared" si="5"/>
        <v>N/A</v>
      </c>
      <c r="G39" s="4">
        <v>2.7869984951000002</v>
      </c>
      <c r="H39" s="5" t="str">
        <f t="shared" si="6"/>
        <v>N/A</v>
      </c>
      <c r="I39" s="6">
        <v>-1.71</v>
      </c>
      <c r="J39" s="6">
        <v>-17.7</v>
      </c>
      <c r="K39" s="105" t="str">
        <f t="shared" si="7"/>
        <v>Yes</v>
      </c>
    </row>
    <row r="40" spans="1:11" x14ac:dyDescent="0.2">
      <c r="A40" s="125" t="s">
        <v>400</v>
      </c>
      <c r="B40" s="3" t="s">
        <v>213</v>
      </c>
      <c r="C40" s="4">
        <v>3.8759120999999999E-6</v>
      </c>
      <c r="D40" s="5" t="str">
        <f t="shared" si="4"/>
        <v>N/A</v>
      </c>
      <c r="E40" s="4">
        <v>0</v>
      </c>
      <c r="F40" s="5" t="str">
        <f t="shared" si="5"/>
        <v>N/A</v>
      </c>
      <c r="G40" s="4">
        <v>0</v>
      </c>
      <c r="H40" s="5" t="str">
        <f t="shared" si="6"/>
        <v>N/A</v>
      </c>
      <c r="I40" s="6">
        <v>-100</v>
      </c>
      <c r="J40" s="6" t="s">
        <v>1748</v>
      </c>
      <c r="K40" s="105" t="str">
        <f t="shared" si="7"/>
        <v>N/A</v>
      </c>
    </row>
    <row r="41" spans="1:11" x14ac:dyDescent="0.2">
      <c r="A41" s="125" t="s">
        <v>401</v>
      </c>
      <c r="B41" s="3" t="s">
        <v>213</v>
      </c>
      <c r="C41" s="4">
        <v>0.121110624</v>
      </c>
      <c r="D41" s="5" t="str">
        <f t="shared" si="4"/>
        <v>N/A</v>
      </c>
      <c r="E41" s="4">
        <v>7.5079258999999995E-2</v>
      </c>
      <c r="F41" s="5" t="str">
        <f t="shared" si="5"/>
        <v>N/A</v>
      </c>
      <c r="G41" s="4">
        <v>1.8173368299999999E-2</v>
      </c>
      <c r="H41" s="5" t="str">
        <f t="shared" si="6"/>
        <v>N/A</v>
      </c>
      <c r="I41" s="6">
        <v>-38</v>
      </c>
      <c r="J41" s="6">
        <v>-75.8</v>
      </c>
      <c r="K41" s="105" t="str">
        <f t="shared" si="7"/>
        <v>No</v>
      </c>
    </row>
    <row r="42" spans="1:11" x14ac:dyDescent="0.2">
      <c r="A42" s="125" t="s">
        <v>32</v>
      </c>
      <c r="B42" s="3" t="s">
        <v>213</v>
      </c>
      <c r="C42" s="4">
        <v>82.550531524999997</v>
      </c>
      <c r="D42" s="5" t="str">
        <f t="shared" ref="D42:D51" si="8">IF($B42="N/A","N/A",IF(C42&lt;0,"No","Yes"))</f>
        <v>N/A</v>
      </c>
      <c r="E42" s="4">
        <v>84.265199784000004</v>
      </c>
      <c r="F42" s="5" t="str">
        <f t="shared" ref="F42:F51" si="9">IF($B42="N/A","N/A",IF(E42&lt;0,"No","Yes"))</f>
        <v>N/A</v>
      </c>
      <c r="G42" s="4">
        <v>87.008256044000007</v>
      </c>
      <c r="H42" s="5" t="str">
        <f t="shared" ref="H42:H51" si="10">IF($B42="N/A","N/A",IF(G42&lt;0,"No","Yes"))</f>
        <v>N/A</v>
      </c>
      <c r="I42" s="6">
        <v>2.077</v>
      </c>
      <c r="J42" s="6">
        <v>3.2549999999999999</v>
      </c>
      <c r="K42" s="105" t="str">
        <f t="shared" ref="K42:K51" si="11">IF(J42="Div by 0", "N/A", IF(J42="N/A","N/A", IF(J42&gt;30, "No", IF(J42&lt;-30, "No", "Yes"))))</f>
        <v>Yes</v>
      </c>
    </row>
    <row r="43" spans="1:11" x14ac:dyDescent="0.2">
      <c r="A43" s="125" t="s">
        <v>39</v>
      </c>
      <c r="B43" s="3" t="s">
        <v>213</v>
      </c>
      <c r="C43" s="4">
        <v>99.871663576000003</v>
      </c>
      <c r="D43" s="5" t="str">
        <f t="shared" si="8"/>
        <v>N/A</v>
      </c>
      <c r="E43" s="4">
        <v>99.978595850999994</v>
      </c>
      <c r="F43" s="5" t="str">
        <f t="shared" si="9"/>
        <v>N/A</v>
      </c>
      <c r="G43" s="4">
        <v>99.946271883999998</v>
      </c>
      <c r="H43" s="5" t="str">
        <f t="shared" si="10"/>
        <v>N/A</v>
      </c>
      <c r="I43" s="6">
        <v>0.1071</v>
      </c>
      <c r="J43" s="6">
        <v>-3.2000000000000001E-2</v>
      </c>
      <c r="K43" s="105" t="str">
        <f t="shared" si="11"/>
        <v>Yes</v>
      </c>
    </row>
    <row r="44" spans="1:11" x14ac:dyDescent="0.2">
      <c r="A44" s="125" t="s">
        <v>40</v>
      </c>
      <c r="B44" s="3" t="s">
        <v>213</v>
      </c>
      <c r="C44" s="4">
        <v>61.146656901</v>
      </c>
      <c r="D44" s="5" t="str">
        <f t="shared" si="8"/>
        <v>N/A</v>
      </c>
      <c r="E44" s="4">
        <v>62.265800878</v>
      </c>
      <c r="F44" s="5" t="str">
        <f t="shared" si="9"/>
        <v>N/A</v>
      </c>
      <c r="G44" s="4">
        <v>67.096753433999993</v>
      </c>
      <c r="H44" s="5" t="str">
        <f t="shared" si="10"/>
        <v>N/A</v>
      </c>
      <c r="I44" s="6">
        <v>1.83</v>
      </c>
      <c r="J44" s="6">
        <v>7.7590000000000003</v>
      </c>
      <c r="K44" s="105" t="str">
        <f t="shared" si="11"/>
        <v>Yes</v>
      </c>
    </row>
    <row r="45" spans="1:11" x14ac:dyDescent="0.2">
      <c r="A45" s="125" t="s">
        <v>163</v>
      </c>
      <c r="B45" s="3" t="s">
        <v>213</v>
      </c>
      <c r="C45" s="4">
        <v>95.828851971999995</v>
      </c>
      <c r="D45" s="5" t="str">
        <f t="shared" si="8"/>
        <v>N/A</v>
      </c>
      <c r="E45" s="4">
        <v>95.554904836000006</v>
      </c>
      <c r="F45" s="5" t="str">
        <f t="shared" si="9"/>
        <v>N/A</v>
      </c>
      <c r="G45" s="4">
        <v>94.928775258000002</v>
      </c>
      <c r="H45" s="5" t="str">
        <f t="shared" si="10"/>
        <v>N/A</v>
      </c>
      <c r="I45" s="6">
        <v>-0.28599999999999998</v>
      </c>
      <c r="J45" s="6">
        <v>-0.65500000000000003</v>
      </c>
      <c r="K45" s="105" t="str">
        <f t="shared" si="11"/>
        <v>Yes</v>
      </c>
    </row>
    <row r="46" spans="1:11" x14ac:dyDescent="0.2">
      <c r="A46" s="125" t="s">
        <v>41</v>
      </c>
      <c r="B46" s="3" t="s">
        <v>213</v>
      </c>
      <c r="C46" s="4">
        <v>100</v>
      </c>
      <c r="D46" s="5" t="str">
        <f t="shared" si="8"/>
        <v>N/A</v>
      </c>
      <c r="E46" s="4">
        <v>100</v>
      </c>
      <c r="F46" s="5" t="str">
        <f t="shared" si="9"/>
        <v>N/A</v>
      </c>
      <c r="G46" s="4">
        <v>100</v>
      </c>
      <c r="H46" s="5" t="str">
        <f t="shared" si="10"/>
        <v>N/A</v>
      </c>
      <c r="I46" s="6">
        <v>0</v>
      </c>
      <c r="J46" s="6">
        <v>0</v>
      </c>
      <c r="K46" s="105" t="str">
        <f t="shared" si="11"/>
        <v>Yes</v>
      </c>
    </row>
    <row r="47" spans="1:11" x14ac:dyDescent="0.2">
      <c r="A47" s="125" t="s">
        <v>42</v>
      </c>
      <c r="B47" s="3" t="s">
        <v>213</v>
      </c>
      <c r="C47" s="4">
        <v>82.335795836000003</v>
      </c>
      <c r="D47" s="5" t="str">
        <f t="shared" si="8"/>
        <v>N/A</v>
      </c>
      <c r="E47" s="4">
        <v>81.182440279000005</v>
      </c>
      <c r="F47" s="5" t="str">
        <f t="shared" si="9"/>
        <v>N/A</v>
      </c>
      <c r="G47" s="4">
        <v>99.935775608</v>
      </c>
      <c r="H47" s="5" t="str">
        <f t="shared" si="10"/>
        <v>N/A</v>
      </c>
      <c r="I47" s="6">
        <v>-1.4</v>
      </c>
      <c r="J47" s="6">
        <v>23.1</v>
      </c>
      <c r="K47" s="105" t="str">
        <f t="shared" si="11"/>
        <v>Yes</v>
      </c>
    </row>
    <row r="48" spans="1:11" x14ac:dyDescent="0.2">
      <c r="A48" s="125" t="s">
        <v>43</v>
      </c>
      <c r="B48" s="3" t="s">
        <v>213</v>
      </c>
      <c r="C48" s="4">
        <v>98.335145066999999</v>
      </c>
      <c r="D48" s="5" t="str">
        <f t="shared" si="8"/>
        <v>N/A</v>
      </c>
      <c r="E48" s="4">
        <v>98.192324264999996</v>
      </c>
      <c r="F48" s="5" t="str">
        <f t="shared" si="9"/>
        <v>N/A</v>
      </c>
      <c r="G48" s="4">
        <v>97.612712643999998</v>
      </c>
      <c r="H48" s="5" t="str">
        <f t="shared" si="10"/>
        <v>N/A</v>
      </c>
      <c r="I48" s="6">
        <v>-0.14499999999999999</v>
      </c>
      <c r="J48" s="6">
        <v>-0.59</v>
      </c>
      <c r="K48" s="105" t="str">
        <f t="shared" si="11"/>
        <v>Yes</v>
      </c>
    </row>
    <row r="49" spans="1:12" x14ac:dyDescent="0.2">
      <c r="A49" s="125" t="s">
        <v>44</v>
      </c>
      <c r="B49" s="3" t="s">
        <v>213</v>
      </c>
      <c r="C49" s="4">
        <v>71.578158199000001</v>
      </c>
      <c r="D49" s="5" t="str">
        <f t="shared" si="8"/>
        <v>N/A</v>
      </c>
      <c r="E49" s="4">
        <v>72.860906880000002</v>
      </c>
      <c r="F49" s="5" t="str">
        <f t="shared" si="9"/>
        <v>N/A</v>
      </c>
      <c r="G49" s="4">
        <v>75.438237150000006</v>
      </c>
      <c r="H49" s="5" t="str">
        <f t="shared" si="10"/>
        <v>N/A</v>
      </c>
      <c r="I49" s="6">
        <v>1.792</v>
      </c>
      <c r="J49" s="6">
        <v>3.5369999999999999</v>
      </c>
      <c r="K49" s="105" t="str">
        <f t="shared" si="11"/>
        <v>Yes</v>
      </c>
    </row>
    <row r="50" spans="1:12" x14ac:dyDescent="0.2">
      <c r="A50" s="125" t="s">
        <v>45</v>
      </c>
      <c r="B50" s="3" t="s">
        <v>213</v>
      </c>
      <c r="C50" s="4">
        <v>28.421841800999999</v>
      </c>
      <c r="D50" s="5" t="str">
        <f t="shared" si="8"/>
        <v>N/A</v>
      </c>
      <c r="E50" s="4">
        <v>27.139093119999998</v>
      </c>
      <c r="F50" s="5" t="str">
        <f t="shared" si="9"/>
        <v>N/A</v>
      </c>
      <c r="G50" s="4">
        <v>24.561762850000001</v>
      </c>
      <c r="H50" s="5" t="str">
        <f t="shared" si="10"/>
        <v>N/A</v>
      </c>
      <c r="I50" s="6">
        <v>-4.51</v>
      </c>
      <c r="J50" s="6">
        <v>-9.5</v>
      </c>
      <c r="K50" s="105" t="str">
        <f t="shared" si="11"/>
        <v>Yes</v>
      </c>
    </row>
    <row r="51" spans="1:12" x14ac:dyDescent="0.2">
      <c r="A51" s="125" t="s">
        <v>50</v>
      </c>
      <c r="B51" s="3" t="s">
        <v>213</v>
      </c>
      <c r="C51" s="4">
        <v>0</v>
      </c>
      <c r="D51" s="5" t="str">
        <f t="shared" si="8"/>
        <v>N/A</v>
      </c>
      <c r="E51" s="4">
        <v>0</v>
      </c>
      <c r="F51" s="5" t="str">
        <f t="shared" si="9"/>
        <v>N/A</v>
      </c>
      <c r="G51" s="4">
        <v>0</v>
      </c>
      <c r="H51" s="5" t="str">
        <f t="shared" si="10"/>
        <v>N/A</v>
      </c>
      <c r="I51" s="6" t="s">
        <v>1748</v>
      </c>
      <c r="J51" s="6" t="s">
        <v>1748</v>
      </c>
      <c r="K51" s="105" t="str">
        <f t="shared" si="11"/>
        <v>N/A</v>
      </c>
      <c r="L51" s="38"/>
    </row>
    <row r="52" spans="1:12" s="38" customFormat="1" x14ac:dyDescent="0.2">
      <c r="A52" s="124" t="s">
        <v>893</v>
      </c>
      <c r="B52" s="3" t="s">
        <v>213</v>
      </c>
      <c r="C52" s="4">
        <v>0.53225574710000001</v>
      </c>
      <c r="D52" s="5" t="str">
        <f t="shared" ref="D52:D57" si="12">IF($B52="N/A","N/A",IF(C52&lt;0,"No","Yes"))</f>
        <v>N/A</v>
      </c>
      <c r="E52" s="4">
        <v>0.47264749220000002</v>
      </c>
      <c r="F52" s="5" t="str">
        <f t="shared" ref="F52:F57" si="13">IF($B52="N/A","N/A",IF(E52&lt;0,"No","Yes"))</f>
        <v>N/A</v>
      </c>
      <c r="G52" s="4">
        <v>0.56220385510000004</v>
      </c>
      <c r="H52" s="5" t="str">
        <f t="shared" ref="H52:H57" si="14">IF($B52="N/A","N/A",IF(G52&lt;0,"No","Yes"))</f>
        <v>N/A</v>
      </c>
      <c r="I52" s="6">
        <v>-11.2</v>
      </c>
      <c r="J52" s="6">
        <v>18.95</v>
      </c>
      <c r="K52" s="105" t="str">
        <f t="shared" ref="K52:K57" si="15">IF(J52="Div by 0", "N/A", IF(J52="N/A","N/A", IF(J52&gt;30, "No", IF(J52&lt;-30, "No", "Yes"))))</f>
        <v>Yes</v>
      </c>
    </row>
    <row r="53" spans="1:12" s="38" customFormat="1" x14ac:dyDescent="0.2">
      <c r="A53" s="124" t="s">
        <v>894</v>
      </c>
      <c r="B53" s="3" t="s">
        <v>213</v>
      </c>
      <c r="C53" s="4">
        <v>1.1620992079000001</v>
      </c>
      <c r="D53" s="5" t="str">
        <f t="shared" si="12"/>
        <v>N/A</v>
      </c>
      <c r="E53" s="4">
        <v>2.2127300286999998</v>
      </c>
      <c r="F53" s="5" t="str">
        <f t="shared" si="13"/>
        <v>N/A</v>
      </c>
      <c r="G53" s="4">
        <v>0.54848617160000002</v>
      </c>
      <c r="H53" s="5" t="str">
        <f t="shared" si="14"/>
        <v>N/A</v>
      </c>
      <c r="I53" s="6">
        <v>90.41</v>
      </c>
      <c r="J53" s="6">
        <v>-75.2</v>
      </c>
      <c r="K53" s="105" t="str">
        <f t="shared" si="15"/>
        <v>No</v>
      </c>
    </row>
    <row r="54" spans="1:12" s="38" customFormat="1" x14ac:dyDescent="0.2">
      <c r="A54" s="124" t="s">
        <v>895</v>
      </c>
      <c r="B54" s="3" t="s">
        <v>213</v>
      </c>
      <c r="C54" s="4">
        <v>0.67859855859999996</v>
      </c>
      <c r="D54" s="5" t="str">
        <f t="shared" si="12"/>
        <v>N/A</v>
      </c>
      <c r="E54" s="4">
        <v>0.93275269839999997</v>
      </c>
      <c r="F54" s="5" t="str">
        <f t="shared" si="13"/>
        <v>N/A</v>
      </c>
      <c r="G54" s="4">
        <v>1.6641200666</v>
      </c>
      <c r="H54" s="5" t="str">
        <f t="shared" si="14"/>
        <v>N/A</v>
      </c>
      <c r="I54" s="6">
        <v>37.450000000000003</v>
      </c>
      <c r="J54" s="6">
        <v>78.41</v>
      </c>
      <c r="K54" s="105" t="str">
        <f t="shared" si="15"/>
        <v>No</v>
      </c>
    </row>
    <row r="55" spans="1:12" s="38" customFormat="1" x14ac:dyDescent="0.2">
      <c r="A55" s="124" t="s">
        <v>896</v>
      </c>
      <c r="B55" s="3" t="s">
        <v>213</v>
      </c>
      <c r="C55" s="4">
        <v>0</v>
      </c>
      <c r="D55" s="5" t="str">
        <f t="shared" si="12"/>
        <v>N/A</v>
      </c>
      <c r="E55" s="4">
        <v>0</v>
      </c>
      <c r="F55" s="5" t="str">
        <f t="shared" si="13"/>
        <v>N/A</v>
      </c>
      <c r="G55" s="4">
        <v>0</v>
      </c>
      <c r="H55" s="5" t="str">
        <f t="shared" si="14"/>
        <v>N/A</v>
      </c>
      <c r="I55" s="6" t="s">
        <v>1748</v>
      </c>
      <c r="J55" s="6" t="s">
        <v>1748</v>
      </c>
      <c r="K55" s="105" t="str">
        <f t="shared" si="15"/>
        <v>N/A</v>
      </c>
    </row>
    <row r="56" spans="1:12" s="38" customFormat="1" ht="25.5" x14ac:dyDescent="0.2">
      <c r="A56" s="124" t="s">
        <v>897</v>
      </c>
      <c r="B56" s="3" t="s">
        <v>213</v>
      </c>
      <c r="C56" s="4">
        <v>0.4488499956</v>
      </c>
      <c r="D56" s="5" t="str">
        <f t="shared" si="12"/>
        <v>N/A</v>
      </c>
      <c r="E56" s="4">
        <v>0.35889840919999999</v>
      </c>
      <c r="F56" s="5" t="str">
        <f t="shared" si="13"/>
        <v>N/A</v>
      </c>
      <c r="G56" s="4">
        <v>0.11122489770000001</v>
      </c>
      <c r="H56" s="5" t="str">
        <f t="shared" si="14"/>
        <v>N/A</v>
      </c>
      <c r="I56" s="6">
        <v>-20</v>
      </c>
      <c r="J56" s="6">
        <v>-69</v>
      </c>
      <c r="K56" s="105" t="str">
        <f t="shared" si="15"/>
        <v>No</v>
      </c>
    </row>
    <row r="57" spans="1:12" s="38" customFormat="1" ht="25.5" x14ac:dyDescent="0.2">
      <c r="A57" s="131" t="s">
        <v>933</v>
      </c>
      <c r="B57" s="133" t="s">
        <v>213</v>
      </c>
      <c r="C57" s="118">
        <v>0.445039974</v>
      </c>
      <c r="D57" s="114" t="str">
        <f t="shared" si="12"/>
        <v>N/A</v>
      </c>
      <c r="E57" s="118">
        <v>0.35276350290000003</v>
      </c>
      <c r="F57" s="114" t="str">
        <f t="shared" si="13"/>
        <v>N/A</v>
      </c>
      <c r="G57" s="118">
        <v>0.1108176287</v>
      </c>
      <c r="H57" s="114" t="str">
        <f t="shared" si="14"/>
        <v>N/A</v>
      </c>
      <c r="I57" s="115">
        <v>-20.7</v>
      </c>
      <c r="J57" s="115">
        <v>-68.599999999999994</v>
      </c>
      <c r="K57" s="116" t="str">
        <f t="shared" si="15"/>
        <v>No</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13338574</v>
      </c>
      <c r="D7" s="19" t="str">
        <f>IF($B7="N/A","N/A",IF(C7&gt;15,"No",IF(C7&lt;-15,"No","Yes")))</f>
        <v>N/A</v>
      </c>
      <c r="E7" s="18">
        <v>12750508</v>
      </c>
      <c r="F7" s="19" t="str">
        <f>IF($B7="N/A","N/A",IF(E7&gt;15,"No",IF(E7&lt;-15,"No","Yes")))</f>
        <v>N/A</v>
      </c>
      <c r="G7" s="18">
        <v>18604705</v>
      </c>
      <c r="H7" s="19" t="str">
        <f>IF($B7="N/A","N/A",IF(G7&gt;15,"No",IF(G7&lt;-15,"No","Yes")))</f>
        <v>N/A</v>
      </c>
      <c r="I7" s="20">
        <v>-4.41</v>
      </c>
      <c r="J7" s="20">
        <v>45.91</v>
      </c>
      <c r="K7" s="106" t="str">
        <f t="shared" ref="K7:K22" si="0">IF(J7="Div by 0", "N/A", IF(J7="N/A","N/A", IF(J7&gt;30, "No", IF(J7&lt;-30, "No", "Yes"))))</f>
        <v>No</v>
      </c>
    </row>
    <row r="8" spans="1:11" x14ac:dyDescent="0.2">
      <c r="A8" s="104" t="s">
        <v>362</v>
      </c>
      <c r="B8" s="17" t="s">
        <v>213</v>
      </c>
      <c r="C8" s="21">
        <v>12.381128597</v>
      </c>
      <c r="D8" s="19" t="str">
        <f>IF($B8="N/A","N/A",IF(C8&gt;15,"No",IF(C8&lt;-15,"No","Yes")))</f>
        <v>N/A</v>
      </c>
      <c r="E8" s="21">
        <v>12.162142873000001</v>
      </c>
      <c r="F8" s="19" t="str">
        <f>IF($B8="N/A","N/A",IF(E8&gt;15,"No",IF(E8&lt;-15,"No","Yes")))</f>
        <v>N/A</v>
      </c>
      <c r="G8" s="21">
        <v>7.9925534965000002</v>
      </c>
      <c r="H8" s="19" t="str">
        <f>IF($B8="N/A","N/A",IF(G8&gt;15,"No",IF(G8&lt;-15,"No","Yes")))</f>
        <v>N/A</v>
      </c>
      <c r="I8" s="20">
        <v>-1.77</v>
      </c>
      <c r="J8" s="20">
        <v>-34.299999999999997</v>
      </c>
      <c r="K8" s="106" t="str">
        <f t="shared" si="0"/>
        <v>No</v>
      </c>
    </row>
    <row r="9" spans="1:11" x14ac:dyDescent="0.2">
      <c r="A9" s="104" t="s">
        <v>119</v>
      </c>
      <c r="B9" s="22" t="s">
        <v>213</v>
      </c>
      <c r="C9" s="5">
        <v>87.618871403</v>
      </c>
      <c r="D9" s="5" t="str">
        <f>IF($B9="N/A","N/A",IF(C9&gt;15,"No",IF(C9&lt;-15,"No","Yes")))</f>
        <v>N/A</v>
      </c>
      <c r="E9" s="5">
        <v>87.837857127000007</v>
      </c>
      <c r="F9" s="5" t="str">
        <f>IF($B9="N/A","N/A",IF(E9&gt;15,"No",IF(E9&lt;-15,"No","Yes")))</f>
        <v>N/A</v>
      </c>
      <c r="G9" s="5">
        <v>92.007446502999997</v>
      </c>
      <c r="H9" s="5" t="str">
        <f>IF($B9="N/A","N/A",IF(G9&gt;15,"No",IF(G9&lt;-15,"No","Yes")))</f>
        <v>N/A</v>
      </c>
      <c r="I9" s="6">
        <v>0.24990000000000001</v>
      </c>
      <c r="J9" s="6">
        <v>4.7469999999999999</v>
      </c>
      <c r="K9" s="105" t="str">
        <f t="shared" si="0"/>
        <v>Yes</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99.920943573000002</v>
      </c>
      <c r="D11" s="5" t="str">
        <f>IF(OR($B11="N/A",$C11="N/A"),"N/A",IF(C11&gt;100,"No",IF(C11&lt;95,"No","Yes")))</f>
        <v>Yes</v>
      </c>
      <c r="E11" s="5">
        <v>99.993835540000006</v>
      </c>
      <c r="F11" s="5" t="str">
        <f>IF(OR($B11="N/A",$E11="N/A"),"N/A",IF(E11&gt;100,"No",IF(E11&lt;95,"No","Yes")))</f>
        <v>Yes</v>
      </c>
      <c r="G11" s="5">
        <v>99.999360377000002</v>
      </c>
      <c r="H11" s="5" t="str">
        <f>IF($B11="N/A","N/A",IF(G11&gt;100,"No",IF(G11&lt;95,"No","Yes")))</f>
        <v>Yes</v>
      </c>
      <c r="I11" s="6">
        <v>7.2900000000000006E-2</v>
      </c>
      <c r="J11" s="6">
        <v>5.4999999999999997E-3</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4" t="s">
        <v>835</v>
      </c>
      <c r="B13" s="22" t="s">
        <v>214</v>
      </c>
      <c r="C13" s="5">
        <v>99.873029905999999</v>
      </c>
      <c r="D13" s="5" t="str">
        <f t="shared" si="1"/>
        <v>Yes</v>
      </c>
      <c r="E13" s="5">
        <v>99.979561598999993</v>
      </c>
      <c r="F13" s="5" t="str">
        <f t="shared" si="2"/>
        <v>Yes</v>
      </c>
      <c r="G13" s="5">
        <v>99.999360377000002</v>
      </c>
      <c r="H13" s="5" t="str">
        <f t="shared" si="3"/>
        <v>Yes</v>
      </c>
      <c r="I13" s="6">
        <v>0.1067</v>
      </c>
      <c r="J13" s="6">
        <v>1.9800000000000002E-2</v>
      </c>
      <c r="K13" s="105" t="str">
        <f t="shared" si="0"/>
        <v>Yes</v>
      </c>
    </row>
    <row r="14" spans="1:11" x14ac:dyDescent="0.2">
      <c r="A14" s="104" t="s">
        <v>13</v>
      </c>
      <c r="B14" s="22" t="s">
        <v>213</v>
      </c>
      <c r="C14" s="23">
        <v>1651466</v>
      </c>
      <c r="D14" s="5" t="str">
        <f>IF($B14="N/A","N/A",IF(C14&gt;15,"No",IF(C14&lt;-15,"No","Yes")))</f>
        <v>N/A</v>
      </c>
      <c r="E14" s="23">
        <v>1550735</v>
      </c>
      <c r="F14" s="5" t="str">
        <f>IF($B14="N/A","N/A",IF(E14&gt;15,"No",IF(E14&lt;-15,"No","Yes")))</f>
        <v>N/A</v>
      </c>
      <c r="G14" s="23">
        <v>1486991</v>
      </c>
      <c r="H14" s="5" t="str">
        <f>IF($B14="N/A","N/A",IF(G14&gt;15,"No",IF(G14&lt;-15,"No","Yes")))</f>
        <v>N/A</v>
      </c>
      <c r="I14" s="6">
        <v>-6.1</v>
      </c>
      <c r="J14" s="6">
        <v>-4.1100000000000003</v>
      </c>
      <c r="K14" s="105" t="str">
        <f t="shared" si="0"/>
        <v>Yes</v>
      </c>
    </row>
    <row r="15" spans="1:11" ht="14.25" customHeight="1" x14ac:dyDescent="0.2">
      <c r="A15" s="104" t="s">
        <v>441</v>
      </c>
      <c r="B15" s="22" t="s">
        <v>213</v>
      </c>
      <c r="C15" s="5">
        <v>0</v>
      </c>
      <c r="D15" s="5" t="str">
        <f>IF($B15="N/A","N/A",IF(C15&gt;15,"No",IF(C15&lt;-15,"No","Yes")))</f>
        <v>N/A</v>
      </c>
      <c r="E15" s="5">
        <v>0</v>
      </c>
      <c r="F15" s="5" t="str">
        <f>IF($B15="N/A","N/A",IF(E15&gt;15,"No",IF(E15&lt;-15,"No","Yes")))</f>
        <v>N/A</v>
      </c>
      <c r="G15" s="5">
        <v>0</v>
      </c>
      <c r="H15" s="5" t="str">
        <f>IF($B15="N/A","N/A",IF(G15&gt;15,"No",IF(G15&lt;-15,"No","Yes")))</f>
        <v>N/A</v>
      </c>
      <c r="I15" s="6" t="s">
        <v>1748</v>
      </c>
      <c r="J15" s="6" t="s">
        <v>1748</v>
      </c>
      <c r="K15" s="105" t="str">
        <f t="shared" si="0"/>
        <v>N/A</v>
      </c>
    </row>
    <row r="16" spans="1:11" ht="12.75" customHeight="1" x14ac:dyDescent="0.2">
      <c r="A16" s="104" t="s">
        <v>857</v>
      </c>
      <c r="B16" s="22" t="s">
        <v>213</v>
      </c>
      <c r="C16" s="24" t="s">
        <v>1748</v>
      </c>
      <c r="D16" s="5" t="str">
        <f>IF($B16="N/A","N/A",IF(C16&gt;15,"No",IF(C16&lt;-15,"No","Yes")))</f>
        <v>N/A</v>
      </c>
      <c r="E16" s="24" t="s">
        <v>1748</v>
      </c>
      <c r="F16" s="5" t="str">
        <f>IF($B16="N/A","N/A",IF(E16&gt;15,"No",IF(E16&lt;-15,"No","Yes")))</f>
        <v>N/A</v>
      </c>
      <c r="G16" s="24" t="s">
        <v>1748</v>
      </c>
      <c r="H16" s="5" t="str">
        <f>IF($B16="N/A","N/A",IF(G16&gt;15,"No",IF(G16&lt;-15,"No","Yes")))</f>
        <v>N/A</v>
      </c>
      <c r="I16" s="6" t="s">
        <v>1748</v>
      </c>
      <c r="J16" s="6" t="s">
        <v>1748</v>
      </c>
      <c r="K16" s="105" t="str">
        <f t="shared" si="0"/>
        <v>N/A</v>
      </c>
    </row>
    <row r="17" spans="1:11" x14ac:dyDescent="0.2">
      <c r="A17" s="104" t="s">
        <v>131</v>
      </c>
      <c r="B17" s="22" t="s">
        <v>213</v>
      </c>
      <c r="C17" s="23">
        <v>3832</v>
      </c>
      <c r="D17" s="5" t="str">
        <f>IF($B17="N/A","N/A",IF(C17&gt;15,"No",IF(C17&lt;-15,"No","Yes")))</f>
        <v>N/A</v>
      </c>
      <c r="E17" s="23">
        <v>4797</v>
      </c>
      <c r="F17" s="5" t="str">
        <f>IF($B17="N/A","N/A",IF(E17&gt;15,"No",IF(E17&lt;-15,"No","Yes")))</f>
        <v>N/A</v>
      </c>
      <c r="G17" s="23">
        <v>2721</v>
      </c>
      <c r="H17" s="5" t="str">
        <f>IF($B17="N/A","N/A",IF(G17&gt;15,"No",IF(G17&lt;-15,"No","Yes")))</f>
        <v>N/A</v>
      </c>
      <c r="I17" s="6">
        <v>25.18</v>
      </c>
      <c r="J17" s="6">
        <v>-43.3</v>
      </c>
      <c r="K17" s="105" t="str">
        <f t="shared" si="0"/>
        <v>No</v>
      </c>
    </row>
    <row r="18" spans="1:11" x14ac:dyDescent="0.2">
      <c r="A18" s="104" t="s">
        <v>346</v>
      </c>
      <c r="B18" s="22" t="s">
        <v>213</v>
      </c>
      <c r="C18" s="4">
        <v>2.8728708200000001E-2</v>
      </c>
      <c r="D18" s="5" t="str">
        <f>IF($B18="N/A","N/A",IF(C18&gt;15,"No",IF(C18&lt;-15,"No","Yes")))</f>
        <v>N/A</v>
      </c>
      <c r="E18" s="4">
        <v>3.7622030399999999E-2</v>
      </c>
      <c r="F18" s="5" t="str">
        <f>IF($B18="N/A","N/A",IF(E18&gt;15,"No",IF(E18&lt;-15,"No","Yes")))</f>
        <v>N/A</v>
      </c>
      <c r="G18" s="4">
        <v>1.46253327E-2</v>
      </c>
      <c r="H18" s="5" t="str">
        <f>IF($B18="N/A","N/A",IF(G18&gt;15,"No",IF(G18&lt;-15,"No","Yes")))</f>
        <v>N/A</v>
      </c>
      <c r="I18" s="6">
        <v>30.96</v>
      </c>
      <c r="J18" s="6">
        <v>-61.1</v>
      </c>
      <c r="K18" s="105" t="str">
        <f t="shared" si="0"/>
        <v>No</v>
      </c>
    </row>
    <row r="19" spans="1:11" ht="27.75" customHeight="1" x14ac:dyDescent="0.2">
      <c r="A19" s="104" t="s">
        <v>836</v>
      </c>
      <c r="B19" s="22" t="s">
        <v>213</v>
      </c>
      <c r="C19" s="24">
        <v>9.7998434238000005</v>
      </c>
      <c r="D19" s="5" t="str">
        <f>IF($B19="N/A","N/A",IF(C19&gt;60,"No",IF(C19&lt;15,"No","Yes")))</f>
        <v>N/A</v>
      </c>
      <c r="E19" s="24">
        <v>15.052949760000001</v>
      </c>
      <c r="F19" s="5" t="str">
        <f>IF($B19="N/A","N/A",IF(E19&gt;60,"No",IF(E19&lt;15,"No","Yes")))</f>
        <v>N/A</v>
      </c>
      <c r="G19" s="24">
        <v>130.00441014</v>
      </c>
      <c r="H19" s="5" t="str">
        <f>IF($B19="N/A","N/A",IF(G19&gt;60,"No",IF(G19&lt;15,"No","Yes")))</f>
        <v>N/A</v>
      </c>
      <c r="I19" s="6">
        <v>53.6</v>
      </c>
      <c r="J19" s="6">
        <v>763.6</v>
      </c>
      <c r="K19" s="105" t="str">
        <f t="shared" si="0"/>
        <v>No</v>
      </c>
    </row>
    <row r="20" spans="1:11" x14ac:dyDescent="0.2">
      <c r="A20" s="104" t="s">
        <v>27</v>
      </c>
      <c r="B20" s="22" t="s">
        <v>217</v>
      </c>
      <c r="C20" s="23">
        <v>0</v>
      </c>
      <c r="D20" s="5" t="str">
        <f>IF($B20="N/A","N/A",IF(C20="N/A","N/A",IF(C20=0,"Yes","No")))</f>
        <v>Yes</v>
      </c>
      <c r="E20" s="23">
        <v>0</v>
      </c>
      <c r="F20" s="5" t="str">
        <f>IF($B20="N/A","N/A",IF(E20="N/A","N/A",IF(E20=0,"Yes","No")))</f>
        <v>Yes</v>
      </c>
      <c r="G20" s="23">
        <v>0</v>
      </c>
      <c r="H20" s="5" t="str">
        <f>IF($B20="N/A","N/A",IF(G20=0,"Yes","No"))</f>
        <v>Yes</v>
      </c>
      <c r="I20" s="6" t="s">
        <v>1748</v>
      </c>
      <c r="J20" s="6" t="s">
        <v>1748</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1651466</v>
      </c>
      <c r="D6" s="5" t="str">
        <f>IF($B6="N/A","N/A",IF(C6&gt;15,"No",IF(C6&lt;-15,"No","Yes")))</f>
        <v>N/A</v>
      </c>
      <c r="E6" s="23">
        <v>1550735</v>
      </c>
      <c r="F6" s="5" t="str">
        <f>IF($B6="N/A","N/A",IF(E6&gt;15,"No",IF(E6&lt;-15,"No","Yes")))</f>
        <v>N/A</v>
      </c>
      <c r="G6" s="23">
        <v>1486991</v>
      </c>
      <c r="H6" s="5" t="str">
        <f>IF($B6="N/A","N/A",IF(G6&gt;15,"No",IF(G6&lt;-15,"No","Yes")))</f>
        <v>N/A</v>
      </c>
      <c r="I6" s="6">
        <v>-6.1</v>
      </c>
      <c r="J6" s="6">
        <v>-4.1100000000000003</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37.329006471</v>
      </c>
      <c r="D9" s="5" t="str">
        <f>IF($B9="N/A","N/A",IF(C9&gt;60,"No",IF(C9&lt;15,"No","Yes")))</f>
        <v>Yes</v>
      </c>
      <c r="E9" s="24">
        <v>41.834846057</v>
      </c>
      <c r="F9" s="5" t="str">
        <f>IF($B9="N/A","N/A",IF(E9&gt;60,"No",IF(E9&lt;15,"No","Yes")))</f>
        <v>Yes</v>
      </c>
      <c r="G9" s="24">
        <v>48.479631013000002</v>
      </c>
      <c r="H9" s="5" t="str">
        <f>IF($B9="N/A","N/A",IF(G9&gt;60,"No",IF(G9&lt;15,"No","Yes")))</f>
        <v>Yes</v>
      </c>
      <c r="I9" s="6">
        <v>12.07</v>
      </c>
      <c r="J9" s="6">
        <v>15.88</v>
      </c>
      <c r="K9" s="105" t="str">
        <f t="shared" si="0"/>
        <v>Yes</v>
      </c>
    </row>
    <row r="10" spans="1:11" x14ac:dyDescent="0.2">
      <c r="A10" s="104" t="s">
        <v>14</v>
      </c>
      <c r="B10" s="22" t="s">
        <v>272</v>
      </c>
      <c r="C10" s="5">
        <v>1.6506546305000001</v>
      </c>
      <c r="D10" s="5" t="str">
        <f>IF($B10="N/A","N/A",IF(C10&gt;15,"No",IF(C10&lt;=0,"No","Yes")))</f>
        <v>Yes</v>
      </c>
      <c r="E10" s="5">
        <v>2.0202033229</v>
      </c>
      <c r="F10" s="5" t="str">
        <f>IF($B10="N/A","N/A",IF(E10&gt;15,"No",IF(E10&lt;=0,"No","Yes")))</f>
        <v>Yes</v>
      </c>
      <c r="G10" s="5">
        <v>0.87566098250000002</v>
      </c>
      <c r="H10" s="5" t="str">
        <f>IF($B10="N/A","N/A",IF(G10&gt;15,"No",IF(G10&lt;=0,"No","Yes")))</f>
        <v>Yes</v>
      </c>
      <c r="I10" s="6">
        <v>22.39</v>
      </c>
      <c r="J10" s="6">
        <v>-56.7</v>
      </c>
      <c r="K10" s="105" t="str">
        <f t="shared" si="0"/>
        <v>No</v>
      </c>
    </row>
    <row r="11" spans="1:11" x14ac:dyDescent="0.2">
      <c r="A11" s="104" t="s">
        <v>872</v>
      </c>
      <c r="B11" s="22" t="s">
        <v>213</v>
      </c>
      <c r="C11" s="24">
        <v>124.30447542</v>
      </c>
      <c r="D11" s="5" t="str">
        <f>IF($B11="N/A","N/A",IF(C11&gt;15,"No",IF(C11&lt;-15,"No","Yes")))</f>
        <v>N/A</v>
      </c>
      <c r="E11" s="24">
        <v>144.48672113999999</v>
      </c>
      <c r="F11" s="5" t="str">
        <f>IF($B11="N/A","N/A",IF(E11&gt;15,"No",IF(E11&lt;-15,"No","Yes")))</f>
        <v>N/A</v>
      </c>
      <c r="G11" s="24">
        <v>145.32355426000001</v>
      </c>
      <c r="H11" s="5" t="str">
        <f>IF($B11="N/A","N/A",IF(G11&gt;15,"No",IF(G11&lt;-15,"No","Yes")))</f>
        <v>N/A</v>
      </c>
      <c r="I11" s="6">
        <v>16.239999999999998</v>
      </c>
      <c r="J11" s="6">
        <v>0.57920000000000005</v>
      </c>
      <c r="K11" s="105" t="str">
        <f t="shared" si="0"/>
        <v>Yes</v>
      </c>
    </row>
    <row r="12" spans="1:11" x14ac:dyDescent="0.2">
      <c r="A12" s="104" t="s">
        <v>934</v>
      </c>
      <c r="B12" s="22" t="s">
        <v>213</v>
      </c>
      <c r="C12" s="5">
        <v>0.25837649699999998</v>
      </c>
      <c r="D12" s="5" t="str">
        <f>IF($B12="N/A","N/A",IF(C12&gt;15,"No",IF(C12&lt;-15,"No","Yes")))</f>
        <v>N/A</v>
      </c>
      <c r="E12" s="5">
        <v>0.28644481490000001</v>
      </c>
      <c r="F12" s="5" t="str">
        <f>IF($B12="N/A","N/A",IF(E12&gt;15,"No",IF(E12&lt;-15,"No","Yes")))</f>
        <v>N/A</v>
      </c>
      <c r="G12" s="5">
        <v>0.2939493245</v>
      </c>
      <c r="H12" s="5" t="str">
        <f>IF($B12="N/A","N/A",IF(G12&gt;15,"No",IF(G12&lt;-15,"No","Yes")))</f>
        <v>N/A</v>
      </c>
      <c r="I12" s="6">
        <v>10.86</v>
      </c>
      <c r="J12" s="6">
        <v>2.62</v>
      </c>
      <c r="K12" s="105" t="str">
        <f t="shared" si="0"/>
        <v>Yes</v>
      </c>
    </row>
    <row r="13" spans="1:11" x14ac:dyDescent="0.2">
      <c r="A13" s="104" t="s">
        <v>51</v>
      </c>
      <c r="B13" s="22" t="s">
        <v>273</v>
      </c>
      <c r="C13" s="5">
        <v>99.202223962999994</v>
      </c>
      <c r="D13" s="5" t="str">
        <f>IF($B13="N/A","N/A",IF(C13&gt;99,"No",IF(C13&lt;95,"No","Yes")))</f>
        <v>No</v>
      </c>
      <c r="E13" s="5">
        <v>99.215210851999998</v>
      </c>
      <c r="F13" s="5" t="str">
        <f>IF($B13="N/A","N/A",IF(E13&gt;99,"No",IF(E13&lt;95,"No","Yes")))</f>
        <v>No</v>
      </c>
      <c r="G13" s="5">
        <v>99.168925702999999</v>
      </c>
      <c r="H13" s="5" t="str">
        <f>IF($B13="N/A","N/A",IF(G13&gt;99,"No",IF(G13&lt;95,"No","Yes")))</f>
        <v>No</v>
      </c>
      <c r="I13" s="6">
        <v>1.3100000000000001E-2</v>
      </c>
      <c r="J13" s="6">
        <v>-4.7E-2</v>
      </c>
      <c r="K13" s="105" t="str">
        <f t="shared" si="0"/>
        <v>Yes</v>
      </c>
    </row>
    <row r="14" spans="1:11" x14ac:dyDescent="0.2">
      <c r="A14" s="104" t="s">
        <v>52</v>
      </c>
      <c r="B14" s="22" t="s">
        <v>274</v>
      </c>
      <c r="C14" s="5">
        <v>0.79777603659999996</v>
      </c>
      <c r="D14" s="5" t="str">
        <f>IF($B14="N/A","N/A",IF(C14&gt;6,"No",IF(C14&lt;=0,"No","Yes")))</f>
        <v>Yes</v>
      </c>
      <c r="E14" s="5">
        <v>0.78478914840000003</v>
      </c>
      <c r="F14" s="5" t="str">
        <f>IF($B14="N/A","N/A",IF(E14&gt;6,"No",IF(E14&lt;=0,"No","Yes")))</f>
        <v>Yes</v>
      </c>
      <c r="G14" s="5">
        <v>0.83107429700000002</v>
      </c>
      <c r="H14" s="5" t="str">
        <f>IF($B14="N/A","N/A",IF(G14&gt;6,"No",IF(G14&lt;=0,"No","Yes")))</f>
        <v>Yes</v>
      </c>
      <c r="I14" s="6">
        <v>-1.63</v>
      </c>
      <c r="J14" s="6">
        <v>5.8979999999999997</v>
      </c>
      <c r="K14" s="105" t="str">
        <f t="shared" si="0"/>
        <v>Yes</v>
      </c>
    </row>
    <row r="15" spans="1:11" x14ac:dyDescent="0.2">
      <c r="A15" s="104" t="s">
        <v>164</v>
      </c>
      <c r="B15" s="22" t="s">
        <v>213</v>
      </c>
      <c r="C15" s="5">
        <v>99.415793652999994</v>
      </c>
      <c r="D15" s="5" t="str">
        <f>IF($B15="N/A","N/A",IF(C15&gt;15,"No",IF(C15&lt;-15,"No","Yes")))</f>
        <v>N/A</v>
      </c>
      <c r="E15" s="5">
        <v>99.730658113000004</v>
      </c>
      <c r="F15" s="5" t="str">
        <f>IF($B15="N/A","N/A",IF(E15&gt;15,"No",IF(E15&lt;-15,"No","Yes")))</f>
        <v>N/A</v>
      </c>
      <c r="G15" s="5">
        <v>99.951648986999999</v>
      </c>
      <c r="H15" s="5" t="str">
        <f>IF($B15="N/A","N/A",IF(G15&gt;15,"No",IF(G15&lt;-15,"No","Yes")))</f>
        <v>N/A</v>
      </c>
      <c r="I15" s="6">
        <v>0.31669999999999998</v>
      </c>
      <c r="J15" s="6">
        <v>0.22159999999999999</v>
      </c>
      <c r="K15" s="105" t="str">
        <f t="shared" si="0"/>
        <v>Yes</v>
      </c>
    </row>
    <row r="16" spans="1:11" x14ac:dyDescent="0.2">
      <c r="A16" s="104" t="s">
        <v>165</v>
      </c>
      <c r="B16" s="22" t="s">
        <v>275</v>
      </c>
      <c r="C16" s="5">
        <v>100</v>
      </c>
      <c r="D16" s="5" t="str">
        <f>IF($B16="N/A","N/A",IF(C16&gt;98,"Yes","No"))</f>
        <v>Yes</v>
      </c>
      <c r="E16" s="5">
        <v>100</v>
      </c>
      <c r="F16" s="5" t="str">
        <f>IF($B16="N/A","N/A",IF(E16&gt;98,"Yes","No"))</f>
        <v>Yes</v>
      </c>
      <c r="G16" s="5">
        <v>100</v>
      </c>
      <c r="H16" s="5" t="str">
        <f>IF($B16="N/A","N/A",IF(G16&gt;98,"Yes","No"))</f>
        <v>Yes</v>
      </c>
      <c r="I16" s="6">
        <v>0</v>
      </c>
      <c r="J16" s="6">
        <v>0</v>
      </c>
      <c r="K16" s="105" t="str">
        <f t="shared" si="0"/>
        <v>Yes</v>
      </c>
    </row>
    <row r="17" spans="1:11" x14ac:dyDescent="0.2">
      <c r="A17" s="104" t="s">
        <v>21</v>
      </c>
      <c r="B17" s="22" t="s">
        <v>275</v>
      </c>
      <c r="C17" s="5">
        <v>99.965879078</v>
      </c>
      <c r="D17" s="5" t="str">
        <f>IF($B17="N/A","N/A",IF(C17&gt;98,"Yes","No"))</f>
        <v>Yes</v>
      </c>
      <c r="E17" s="5">
        <v>99.969322063000007</v>
      </c>
      <c r="F17" s="5" t="str">
        <f>IF($B17="N/A","N/A",IF(E17&gt;98,"Yes","No"))</f>
        <v>Yes</v>
      </c>
      <c r="G17" s="5">
        <v>99.662695735</v>
      </c>
      <c r="H17" s="5" t="str">
        <f>IF($B17="N/A","N/A",IF(G17&gt;98,"Yes","No"))</f>
        <v>Yes</v>
      </c>
      <c r="I17" s="6">
        <v>3.3999999999999998E-3</v>
      </c>
      <c r="J17" s="6">
        <v>-0.307</v>
      </c>
      <c r="K17" s="105" t="str">
        <f t="shared" si="0"/>
        <v>Yes</v>
      </c>
    </row>
    <row r="18" spans="1:11" x14ac:dyDescent="0.2">
      <c r="A18" s="104" t="s">
        <v>53</v>
      </c>
      <c r="B18" s="22" t="s">
        <v>275</v>
      </c>
      <c r="C18" s="5">
        <v>99.999877921999996</v>
      </c>
      <c r="D18" s="5" t="str">
        <f>IF($B18="N/A","N/A",IF(C18&gt;98,"Yes","No"))</f>
        <v>Yes</v>
      </c>
      <c r="E18" s="5">
        <v>99.997400174999996</v>
      </c>
      <c r="F18" s="5" t="str">
        <f>IF($B18="N/A","N/A",IF(E18&gt;98,"Yes","No"))</f>
        <v>Yes</v>
      </c>
      <c r="G18" s="5">
        <v>98.976965793999995</v>
      </c>
      <c r="H18" s="5" t="str">
        <f>IF($B18="N/A","N/A",IF(G18&gt;98,"Yes","No"))</f>
        <v>Yes</v>
      </c>
      <c r="I18" s="6">
        <v>-2E-3</v>
      </c>
      <c r="J18" s="6">
        <v>-1.02</v>
      </c>
      <c r="K18" s="105" t="str">
        <f t="shared" si="0"/>
        <v>Yes</v>
      </c>
    </row>
    <row r="19" spans="1:11" ht="12.75" customHeight="1" x14ac:dyDescent="0.2">
      <c r="A19" s="104" t="s">
        <v>673</v>
      </c>
      <c r="B19" s="22" t="s">
        <v>223</v>
      </c>
      <c r="C19" s="5">
        <v>98.105561967</v>
      </c>
      <c r="D19" s="5" t="str">
        <f>IF($B19="N/A","N/A",IF(C19&gt;100,"No",IF(C19&lt;98,"No","Yes")))</f>
        <v>Yes</v>
      </c>
      <c r="E19" s="5">
        <v>98.786962310999996</v>
      </c>
      <c r="F19" s="5" t="str">
        <f>IF($B19="N/A","N/A",IF(E19&gt;100,"No",IF(E19&lt;98,"No","Yes")))</f>
        <v>Yes</v>
      </c>
      <c r="G19" s="5">
        <v>97.786671204000001</v>
      </c>
      <c r="H19" s="5" t="str">
        <f>IF($B19="N/A","N/A",IF(G19&gt;100,"No",IF(G19&lt;98,"No","Yes")))</f>
        <v>No</v>
      </c>
      <c r="I19" s="6">
        <v>0.6946</v>
      </c>
      <c r="J19" s="6">
        <v>-1.01</v>
      </c>
      <c r="K19" s="105" t="str">
        <f>IF(J19="Div by 0", "N/A", IF(J19="N/A","N/A", IF(J19&gt;30, "No", IF(J19&lt;-30, "No", "Yes"))))</f>
        <v>Yes</v>
      </c>
    </row>
    <row r="20" spans="1:11" x14ac:dyDescent="0.2">
      <c r="A20" s="104" t="s">
        <v>674</v>
      </c>
      <c r="B20" s="22" t="s">
        <v>223</v>
      </c>
      <c r="C20" s="5">
        <v>100</v>
      </c>
      <c r="D20" s="5" t="str">
        <f>IF($B20="N/A","N/A",IF(C20&gt;100,"No",IF(C20&lt;98,"No","Yes")))</f>
        <v>Yes</v>
      </c>
      <c r="E20" s="5">
        <v>99.997614034999998</v>
      </c>
      <c r="F20" s="5" t="str">
        <f>IF($B20="N/A","N/A",IF(E20&gt;100,"No",IF(E20&lt;98,"No","Yes")))</f>
        <v>Yes</v>
      </c>
      <c r="G20" s="5">
        <v>99.005844689</v>
      </c>
      <c r="H20" s="5" t="str">
        <f>IF($B20="N/A","N/A",IF(G20&gt;100,"No",IF(G20&lt;98,"No","Yes")))</f>
        <v>Yes</v>
      </c>
      <c r="I20" s="6">
        <v>-2E-3</v>
      </c>
      <c r="J20" s="6">
        <v>-0.99199999999999999</v>
      </c>
      <c r="K20" s="105" t="str">
        <f>IF(J20="Div by 0", "N/A", IF(J20="N/A","N/A", IF(J20&gt;30, "No", IF(J20&lt;-30, "No", "Yes"))))</f>
        <v>Yes</v>
      </c>
    </row>
    <row r="21" spans="1:11" x14ac:dyDescent="0.2">
      <c r="A21" s="104" t="s">
        <v>675</v>
      </c>
      <c r="B21" s="22" t="s">
        <v>223</v>
      </c>
      <c r="C21" s="5">
        <v>100</v>
      </c>
      <c r="D21" s="5" t="str">
        <f>IF($B21="N/A","N/A",IF(C21&gt;100,"No",IF(C21&lt;98,"No","Yes")))</f>
        <v>Yes</v>
      </c>
      <c r="E21" s="5">
        <v>99.997614034999998</v>
      </c>
      <c r="F21" s="5" t="str">
        <f>IF($B21="N/A","N/A",IF(E21&gt;100,"No",IF(E21&lt;98,"No","Yes")))</f>
        <v>Yes</v>
      </c>
      <c r="G21" s="5">
        <v>99.005844689</v>
      </c>
      <c r="H21" s="5" t="str">
        <f>IF($B21="N/A","N/A",IF(G21&gt;100,"No",IF(G21&lt;98,"No","Yes")))</f>
        <v>Yes</v>
      </c>
      <c r="I21" s="6">
        <v>-2E-3</v>
      </c>
      <c r="J21" s="6">
        <v>-0.99199999999999999</v>
      </c>
      <c r="K21" s="105" t="str">
        <f>IF(J21="Div by 0", "N/A", IF(J21="N/A","N/A", IF(J21&gt;30, "No", IF(J21&lt;-30, "No", "Yes"))))</f>
        <v>Yes</v>
      </c>
    </row>
    <row r="22" spans="1:11" ht="15" customHeight="1" x14ac:dyDescent="0.2">
      <c r="A22" s="104" t="s">
        <v>1687</v>
      </c>
      <c r="B22" s="22" t="s">
        <v>213</v>
      </c>
      <c r="C22" s="5">
        <v>69.550024038999993</v>
      </c>
      <c r="D22" s="5" t="str">
        <f>IF($B22="N/A","N/A",IF(C22&gt;15,"No",IF(C22&lt;-15,"No","Yes")))</f>
        <v>N/A</v>
      </c>
      <c r="E22" s="5">
        <v>64.783473642999994</v>
      </c>
      <c r="F22" s="5" t="str">
        <f>IF($B22="N/A","N/A",IF(E22&gt;15,"No",IF(E22&lt;-15,"No","Yes")))</f>
        <v>N/A</v>
      </c>
      <c r="G22" s="5">
        <v>61.123907273</v>
      </c>
      <c r="H22" s="5" t="str">
        <f>IF($B22="N/A","N/A",IF(G22&gt;15,"No",IF(G22&lt;-15,"No","Yes")))</f>
        <v>N/A</v>
      </c>
      <c r="I22" s="6">
        <v>-6.85</v>
      </c>
      <c r="J22" s="6">
        <v>-5.65</v>
      </c>
      <c r="K22" s="105" t="str">
        <f t="shared" ref="K22:K31" si="1">IF(J22="Div by 0", "N/A", IF(J22="N/A","N/A", IF(J22&gt;30, "No", IF(J22&lt;-30, "No", "Yes"))))</f>
        <v>Yes</v>
      </c>
    </row>
    <row r="23" spans="1:11" x14ac:dyDescent="0.2">
      <c r="A23" s="104" t="s">
        <v>935</v>
      </c>
      <c r="B23" s="22" t="s">
        <v>213</v>
      </c>
      <c r="C23" s="5">
        <v>30.166954694000001</v>
      </c>
      <c r="D23" s="5" t="str">
        <f>IF($B23="N/A","N/A",IF(C23&gt;15,"No",IF(C23&lt;-15,"No","Yes")))</f>
        <v>N/A</v>
      </c>
      <c r="E23" s="5">
        <v>34.848313863999998</v>
      </c>
      <c r="F23" s="5" t="str">
        <f>IF($B23="N/A","N/A",IF(E23&gt;15,"No",IF(E23&lt;-15,"No","Yes")))</f>
        <v>N/A</v>
      </c>
      <c r="G23" s="5">
        <v>37.289600272999998</v>
      </c>
      <c r="H23" s="5" t="str">
        <f>IF($B23="N/A","N/A",IF(G23&gt;15,"No",IF(G23&lt;-15,"No","Yes")))</f>
        <v>N/A</v>
      </c>
      <c r="I23" s="6">
        <v>15.52</v>
      </c>
      <c r="J23" s="6">
        <v>7.0049999999999999</v>
      </c>
      <c r="K23" s="105" t="str">
        <f t="shared" si="1"/>
        <v>Yes</v>
      </c>
    </row>
    <row r="24" spans="1:11" ht="25.5" x14ac:dyDescent="0.2">
      <c r="A24" s="104" t="s">
        <v>936</v>
      </c>
      <c r="B24" s="22" t="s">
        <v>213</v>
      </c>
      <c r="C24" s="5">
        <v>5.02583765E-2</v>
      </c>
      <c r="D24" s="5" t="str">
        <f>IF($B24="N/A","N/A",IF(C24&gt;15,"No",IF(C24&lt;-15,"No","Yes")))</f>
        <v>N/A</v>
      </c>
      <c r="E24" s="5">
        <v>0.1172347306</v>
      </c>
      <c r="F24" s="5" t="str">
        <f>IF($B24="N/A","N/A",IF(E24&gt;15,"No",IF(E24&lt;-15,"No","Yes")))</f>
        <v>N/A</v>
      </c>
      <c r="G24" s="5">
        <v>0.2553478804</v>
      </c>
      <c r="H24" s="5" t="str">
        <f>IF($B24="N/A","N/A",IF(G24&gt;15,"No",IF(G24&lt;-15,"No","Yes")))</f>
        <v>N/A</v>
      </c>
      <c r="I24" s="6">
        <v>133.30000000000001</v>
      </c>
      <c r="J24" s="6">
        <v>117.8</v>
      </c>
      <c r="K24" s="105" t="str">
        <f t="shared" si="1"/>
        <v>No</v>
      </c>
    </row>
    <row r="25" spans="1:11" x14ac:dyDescent="0.2">
      <c r="A25" s="104" t="s">
        <v>166</v>
      </c>
      <c r="B25" s="22" t="s">
        <v>213</v>
      </c>
      <c r="C25" s="5">
        <v>100</v>
      </c>
      <c r="D25" s="5" t="str">
        <f t="shared" ref="D25:D27" si="2">IF($B25="N/A","N/A",IF(C25&gt;15,"No",IF(C25&lt;-15,"No","Yes")))</f>
        <v>N/A</v>
      </c>
      <c r="E25" s="5">
        <v>99.997614034999998</v>
      </c>
      <c r="F25" s="5" t="str">
        <f t="shared" ref="F25:F27" si="3">IF($B25="N/A","N/A",IF(E25&gt;15,"No",IF(E25&lt;-15,"No","Yes")))</f>
        <v>N/A</v>
      </c>
      <c r="G25" s="5">
        <v>99.005844689</v>
      </c>
      <c r="H25" s="5" t="str">
        <f t="shared" ref="H25:H27" si="4">IF($B25="N/A","N/A",IF(G25&gt;15,"No",IF(G25&lt;-15,"No","Yes")))</f>
        <v>N/A</v>
      </c>
      <c r="I25" s="6">
        <v>-2E-3</v>
      </c>
      <c r="J25" s="6">
        <v>-0.99199999999999999</v>
      </c>
      <c r="K25" s="105" t="str">
        <f t="shared" si="1"/>
        <v>Yes</v>
      </c>
    </row>
    <row r="26" spans="1:11" x14ac:dyDescent="0.2">
      <c r="A26" s="104" t="s">
        <v>167</v>
      </c>
      <c r="B26" s="22" t="s">
        <v>213</v>
      </c>
      <c r="C26" s="5">
        <v>100</v>
      </c>
      <c r="D26" s="5" t="str">
        <f t="shared" si="2"/>
        <v>N/A</v>
      </c>
      <c r="E26" s="5">
        <v>99.997614034999998</v>
      </c>
      <c r="F26" s="5" t="str">
        <f t="shared" si="3"/>
        <v>N/A</v>
      </c>
      <c r="G26" s="5">
        <v>99.005844689</v>
      </c>
      <c r="H26" s="5" t="str">
        <f t="shared" si="4"/>
        <v>N/A</v>
      </c>
      <c r="I26" s="6">
        <v>-2E-3</v>
      </c>
      <c r="J26" s="6">
        <v>-0.99199999999999999</v>
      </c>
      <c r="K26" s="105" t="str">
        <f t="shared" si="1"/>
        <v>Yes</v>
      </c>
    </row>
    <row r="27" spans="1:11" x14ac:dyDescent="0.2">
      <c r="A27" s="104" t="s">
        <v>168</v>
      </c>
      <c r="B27" s="22" t="s">
        <v>213</v>
      </c>
      <c r="C27" s="5">
        <v>100</v>
      </c>
      <c r="D27" s="5" t="str">
        <f t="shared" si="2"/>
        <v>N/A</v>
      </c>
      <c r="E27" s="5">
        <v>99.997614034999998</v>
      </c>
      <c r="F27" s="5" t="str">
        <f t="shared" si="3"/>
        <v>N/A</v>
      </c>
      <c r="G27" s="5">
        <v>99.005844689</v>
      </c>
      <c r="H27" s="5" t="str">
        <f t="shared" si="4"/>
        <v>N/A</v>
      </c>
      <c r="I27" s="6">
        <v>-2E-3</v>
      </c>
      <c r="J27" s="6">
        <v>-0.99199999999999999</v>
      </c>
      <c r="K27" s="105" t="str">
        <f t="shared" si="1"/>
        <v>Yes</v>
      </c>
    </row>
    <row r="28" spans="1:11" x14ac:dyDescent="0.2">
      <c r="A28" s="104" t="s">
        <v>54</v>
      </c>
      <c r="B28" s="22" t="s">
        <v>213</v>
      </c>
      <c r="C28" s="5">
        <v>46.689184034</v>
      </c>
      <c r="D28" s="5" t="str">
        <f>IF($B28="N/A","N/A",IF(C28&gt;15,"No",IF(C28&lt;-15,"No","Yes")))</f>
        <v>N/A</v>
      </c>
      <c r="E28" s="5">
        <v>47.816293563999999</v>
      </c>
      <c r="F28" s="5" t="str">
        <f>IF($B28="N/A","N/A",IF(E28&gt;15,"No",IF(E28&lt;-15,"No","Yes")))</f>
        <v>N/A</v>
      </c>
      <c r="G28" s="5">
        <v>45.517424114000001</v>
      </c>
      <c r="H28" s="5" t="str">
        <f>IF($B28="N/A","N/A",IF(G28&gt;15,"No",IF(G28&lt;-15,"No","Yes")))</f>
        <v>N/A</v>
      </c>
      <c r="I28" s="6">
        <v>2.4140000000000001</v>
      </c>
      <c r="J28" s="6">
        <v>-4.8099999999999996</v>
      </c>
      <c r="K28" s="105" t="str">
        <f t="shared" si="1"/>
        <v>Yes</v>
      </c>
    </row>
    <row r="29" spans="1:11" x14ac:dyDescent="0.2">
      <c r="A29" s="104" t="s">
        <v>55</v>
      </c>
      <c r="B29" s="22" t="s">
        <v>213</v>
      </c>
      <c r="C29" s="5">
        <v>53.310815966</v>
      </c>
      <c r="D29" s="5" t="str">
        <f>IF($B29="N/A","N/A",IF(C29&gt;15,"No",IF(C29&lt;-15,"No","Yes")))</f>
        <v>N/A</v>
      </c>
      <c r="E29" s="5">
        <v>52.181320470999999</v>
      </c>
      <c r="F29" s="5" t="str">
        <f>IF($B29="N/A","N/A",IF(E29&gt;15,"No",IF(E29&lt;-15,"No","Yes")))</f>
        <v>N/A</v>
      </c>
      <c r="G29" s="5">
        <v>53.488420576000003</v>
      </c>
      <c r="H29" s="5" t="str">
        <f>IF($B29="N/A","N/A",IF(G29&gt;15,"No",IF(G29&lt;-15,"No","Yes")))</f>
        <v>N/A</v>
      </c>
      <c r="I29" s="6">
        <v>-2.12</v>
      </c>
      <c r="J29" s="6">
        <v>2.5049999999999999</v>
      </c>
      <c r="K29" s="105" t="str">
        <f t="shared" si="1"/>
        <v>Yes</v>
      </c>
    </row>
    <row r="30" spans="1:11" x14ac:dyDescent="0.2">
      <c r="A30" s="104" t="s">
        <v>56</v>
      </c>
      <c r="B30" s="22" t="s">
        <v>213</v>
      </c>
      <c r="C30" s="5">
        <v>82.127576347000002</v>
      </c>
      <c r="D30" s="5" t="str">
        <f>IF($B30="N/A","N/A",IF(C30&gt;15,"No",IF(C30&lt;-15,"No","Yes")))</f>
        <v>N/A</v>
      </c>
      <c r="E30" s="5">
        <v>84.335814952000007</v>
      </c>
      <c r="F30" s="5" t="str">
        <f>IF($B30="N/A","N/A",IF(E30&gt;15,"No",IF(E30&lt;-15,"No","Yes")))</f>
        <v>N/A</v>
      </c>
      <c r="G30" s="5">
        <v>83.381943805000006</v>
      </c>
      <c r="H30" s="5" t="str">
        <f>IF($B30="N/A","N/A",IF(G30&gt;15,"No",IF(G30&lt;-15,"No","Yes")))</f>
        <v>N/A</v>
      </c>
      <c r="I30" s="6">
        <v>2.6890000000000001</v>
      </c>
      <c r="J30" s="6">
        <v>-1.1299999999999999</v>
      </c>
      <c r="K30" s="105" t="str">
        <f t="shared" si="1"/>
        <v>Yes</v>
      </c>
    </row>
    <row r="31" spans="1:11" x14ac:dyDescent="0.2">
      <c r="A31" s="112" t="s">
        <v>57</v>
      </c>
      <c r="B31" s="113" t="s">
        <v>213</v>
      </c>
      <c r="C31" s="114">
        <v>12.721121718999999</v>
      </c>
      <c r="D31" s="114" t="str">
        <f>IF($B31="N/A","N/A",IF(C31&gt;15,"No",IF(C31&lt;-15,"No","Yes")))</f>
        <v>N/A</v>
      </c>
      <c r="E31" s="114">
        <v>11.347522304</v>
      </c>
      <c r="F31" s="114" t="str">
        <f>IF($B31="N/A","N/A",IF(E31&gt;15,"No",IF(E31&lt;-15,"No","Yes")))</f>
        <v>N/A</v>
      </c>
      <c r="G31" s="114">
        <v>10.651913831</v>
      </c>
      <c r="H31" s="114" t="str">
        <f>IF($B31="N/A","N/A",IF(G31&gt;15,"No",IF(G31&lt;-15,"No","Yes")))</f>
        <v>N/A</v>
      </c>
      <c r="I31" s="115">
        <v>-10.8</v>
      </c>
      <c r="J31" s="115">
        <v>-6.13</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11687108</v>
      </c>
      <c r="D6" s="5" t="str">
        <f t="shared" ref="D6:F18" si="0">IF($B6="N/A","N/A",IF(C6&lt;0,"No","Yes"))</f>
        <v>N/A</v>
      </c>
      <c r="E6" s="23">
        <v>11199773</v>
      </c>
      <c r="F6" s="5" t="str">
        <f t="shared" si="0"/>
        <v>N/A</v>
      </c>
      <c r="G6" s="23">
        <v>17117714</v>
      </c>
      <c r="H6" s="5" t="str">
        <f t="shared" ref="H6:H18" si="1">IF($B6="N/A","N/A",IF(G6&lt;0,"No","Yes"))</f>
        <v>N/A</v>
      </c>
      <c r="I6" s="6">
        <v>-4.17</v>
      </c>
      <c r="J6" s="6">
        <v>52.84</v>
      </c>
      <c r="K6" s="105" t="str">
        <f t="shared" ref="K6:K18" si="2">IF(J6="Div by 0", "N/A", IF(J6="N/A","N/A", IF(J6&gt;30, "No", IF(J6&lt;-30, "No", "Yes"))))</f>
        <v>No</v>
      </c>
    </row>
    <row r="7" spans="1:11" x14ac:dyDescent="0.2">
      <c r="A7" s="102" t="s">
        <v>442</v>
      </c>
      <c r="B7" s="55" t="s">
        <v>213</v>
      </c>
      <c r="C7" s="5">
        <v>2.9741746203999999</v>
      </c>
      <c r="D7" s="5" t="str">
        <f t="shared" si="0"/>
        <v>N/A</v>
      </c>
      <c r="E7" s="5">
        <v>2.3130558093000002</v>
      </c>
      <c r="F7" s="5" t="str">
        <f t="shared" si="0"/>
        <v>N/A</v>
      </c>
      <c r="G7" s="5">
        <v>1.0154159602999999</v>
      </c>
      <c r="H7" s="5" t="str">
        <f t="shared" si="1"/>
        <v>N/A</v>
      </c>
      <c r="I7" s="6">
        <v>-22.2</v>
      </c>
      <c r="J7" s="6">
        <v>-56.1</v>
      </c>
      <c r="K7" s="105" t="str">
        <f t="shared" si="2"/>
        <v>No</v>
      </c>
    </row>
    <row r="8" spans="1:11" x14ac:dyDescent="0.2">
      <c r="A8" s="102" t="s">
        <v>443</v>
      </c>
      <c r="B8" s="55" t="s">
        <v>213</v>
      </c>
      <c r="C8" s="5">
        <v>51.670952301</v>
      </c>
      <c r="D8" s="5" t="str">
        <f t="shared" si="0"/>
        <v>N/A</v>
      </c>
      <c r="E8" s="5">
        <v>51.209359333000002</v>
      </c>
      <c r="F8" s="5" t="str">
        <f t="shared" si="0"/>
        <v>N/A</v>
      </c>
      <c r="G8" s="5">
        <v>20.687639716</v>
      </c>
      <c r="H8" s="5" t="str">
        <f t="shared" si="1"/>
        <v>N/A</v>
      </c>
      <c r="I8" s="6">
        <v>-0.89300000000000002</v>
      </c>
      <c r="J8" s="6">
        <v>-59.6</v>
      </c>
      <c r="K8" s="105" t="str">
        <f t="shared" si="2"/>
        <v>No</v>
      </c>
    </row>
    <row r="9" spans="1:11" x14ac:dyDescent="0.2">
      <c r="A9" s="102" t="s">
        <v>444</v>
      </c>
      <c r="B9" s="55" t="s">
        <v>213</v>
      </c>
      <c r="C9" s="5">
        <v>27.33031987</v>
      </c>
      <c r="D9" s="5" t="str">
        <f t="shared" si="0"/>
        <v>N/A</v>
      </c>
      <c r="E9" s="5">
        <v>28.039086148999999</v>
      </c>
      <c r="F9" s="5" t="str">
        <f t="shared" si="0"/>
        <v>N/A</v>
      </c>
      <c r="G9" s="5">
        <v>9.4968229987000008</v>
      </c>
      <c r="H9" s="5" t="str">
        <f t="shared" si="1"/>
        <v>N/A</v>
      </c>
      <c r="I9" s="6">
        <v>2.593</v>
      </c>
      <c r="J9" s="6">
        <v>-66.099999999999994</v>
      </c>
      <c r="K9" s="105" t="str">
        <f t="shared" si="2"/>
        <v>No</v>
      </c>
    </row>
    <row r="10" spans="1:11" x14ac:dyDescent="0.2">
      <c r="A10" s="102" t="s">
        <v>445</v>
      </c>
      <c r="B10" s="55" t="s">
        <v>213</v>
      </c>
      <c r="C10" s="5">
        <v>17.794573302</v>
      </c>
      <c r="D10" s="5" t="str">
        <f t="shared" si="0"/>
        <v>N/A</v>
      </c>
      <c r="E10" s="5">
        <v>18.224199723000002</v>
      </c>
      <c r="F10" s="5" t="str">
        <f t="shared" si="0"/>
        <v>N/A</v>
      </c>
      <c r="G10" s="5">
        <v>18.191640542999998</v>
      </c>
      <c r="H10" s="5" t="str">
        <f t="shared" si="1"/>
        <v>N/A</v>
      </c>
      <c r="I10" s="6">
        <v>2.4140000000000001</v>
      </c>
      <c r="J10" s="6">
        <v>-0.17899999999999999</v>
      </c>
      <c r="K10" s="105" t="str">
        <f t="shared" si="2"/>
        <v>Yes</v>
      </c>
    </row>
    <row r="11" spans="1:11" x14ac:dyDescent="0.2">
      <c r="A11" s="128" t="s">
        <v>207</v>
      </c>
      <c r="B11" s="55" t="s">
        <v>213</v>
      </c>
      <c r="C11" s="5">
        <v>98.324666804000003</v>
      </c>
      <c r="D11" s="5" t="str">
        <f t="shared" si="0"/>
        <v>N/A</v>
      </c>
      <c r="E11" s="5">
        <v>98.432557517000006</v>
      </c>
      <c r="F11" s="5" t="str">
        <f t="shared" si="0"/>
        <v>N/A</v>
      </c>
      <c r="G11" s="5">
        <v>99.477307542000005</v>
      </c>
      <c r="H11" s="5" t="str">
        <f t="shared" si="1"/>
        <v>N/A</v>
      </c>
      <c r="I11" s="6">
        <v>0.10970000000000001</v>
      </c>
      <c r="J11" s="6">
        <v>1.0609999999999999</v>
      </c>
      <c r="K11" s="105" t="str">
        <f t="shared" si="2"/>
        <v>Yes</v>
      </c>
    </row>
    <row r="12" spans="1:11" x14ac:dyDescent="0.2">
      <c r="A12" s="128" t="s">
        <v>934</v>
      </c>
      <c r="B12" s="55" t="s">
        <v>213</v>
      </c>
      <c r="C12" s="5">
        <v>1.0490448107000001</v>
      </c>
      <c r="D12" s="5" t="str">
        <f t="shared" si="0"/>
        <v>N/A</v>
      </c>
      <c r="E12" s="5">
        <v>1.1033884347</v>
      </c>
      <c r="F12" s="5" t="str">
        <f t="shared" si="0"/>
        <v>N/A</v>
      </c>
      <c r="G12" s="5">
        <v>1.2341834896999999</v>
      </c>
      <c r="H12" s="5" t="str">
        <f t="shared" si="1"/>
        <v>N/A</v>
      </c>
      <c r="I12" s="6">
        <v>5.18</v>
      </c>
      <c r="J12" s="6">
        <v>11.85</v>
      </c>
      <c r="K12" s="105" t="str">
        <f t="shared" si="2"/>
        <v>Yes</v>
      </c>
    </row>
    <row r="13" spans="1:11" x14ac:dyDescent="0.2">
      <c r="A13" s="128" t="s">
        <v>51</v>
      </c>
      <c r="B13" s="55" t="s">
        <v>213</v>
      </c>
      <c r="C13" s="5">
        <v>100</v>
      </c>
      <c r="D13" s="5" t="str">
        <f t="shared" si="0"/>
        <v>N/A</v>
      </c>
      <c r="E13" s="5">
        <v>100</v>
      </c>
      <c r="F13" s="5" t="str">
        <f t="shared" si="0"/>
        <v>N/A</v>
      </c>
      <c r="G13" s="5">
        <v>100</v>
      </c>
      <c r="H13" s="5" t="str">
        <f t="shared" si="1"/>
        <v>N/A</v>
      </c>
      <c r="I13" s="6">
        <v>0</v>
      </c>
      <c r="J13" s="6">
        <v>0</v>
      </c>
      <c r="K13" s="105" t="str">
        <f t="shared" si="2"/>
        <v>Yes</v>
      </c>
    </row>
    <row r="14" spans="1:11" x14ac:dyDescent="0.2">
      <c r="A14" s="128" t="s">
        <v>52</v>
      </c>
      <c r="B14" s="55" t="s">
        <v>213</v>
      </c>
      <c r="C14" s="5">
        <v>0</v>
      </c>
      <c r="D14" s="5" t="str">
        <f t="shared" si="0"/>
        <v>N/A</v>
      </c>
      <c r="E14" s="5">
        <v>0</v>
      </c>
      <c r="F14" s="5" t="str">
        <f t="shared" si="0"/>
        <v>N/A</v>
      </c>
      <c r="G14" s="5">
        <v>0</v>
      </c>
      <c r="H14" s="5" t="str">
        <f t="shared" si="1"/>
        <v>N/A</v>
      </c>
      <c r="I14" s="6" t="s">
        <v>1748</v>
      </c>
      <c r="J14" s="6" t="s">
        <v>1748</v>
      </c>
      <c r="K14" s="105" t="str">
        <f t="shared" si="2"/>
        <v>N/A</v>
      </c>
    </row>
    <row r="15" spans="1:11" x14ac:dyDescent="0.2">
      <c r="A15" s="128" t="s">
        <v>164</v>
      </c>
      <c r="B15" s="55" t="s">
        <v>213</v>
      </c>
      <c r="C15" s="5">
        <v>97.479419203000006</v>
      </c>
      <c r="D15" s="5" t="str">
        <f t="shared" si="0"/>
        <v>N/A</v>
      </c>
      <c r="E15" s="5">
        <v>99.170518901999998</v>
      </c>
      <c r="F15" s="5" t="str">
        <f t="shared" si="0"/>
        <v>N/A</v>
      </c>
      <c r="G15" s="5">
        <v>99.680909494999995</v>
      </c>
      <c r="H15" s="5" t="str">
        <f t="shared" si="1"/>
        <v>N/A</v>
      </c>
      <c r="I15" s="6">
        <v>1.7350000000000001</v>
      </c>
      <c r="J15" s="6">
        <v>0.51470000000000005</v>
      </c>
      <c r="K15" s="105" t="str">
        <f t="shared" si="2"/>
        <v>Yes</v>
      </c>
    </row>
    <row r="16" spans="1:11" x14ac:dyDescent="0.2">
      <c r="A16" s="128" t="s">
        <v>165</v>
      </c>
      <c r="B16" s="55" t="s">
        <v>213</v>
      </c>
      <c r="C16" s="5">
        <v>99.992256424999994</v>
      </c>
      <c r="D16" s="5" t="str">
        <f t="shared" si="0"/>
        <v>N/A</v>
      </c>
      <c r="E16" s="5">
        <v>99.999392845000003</v>
      </c>
      <c r="F16" s="5" t="str">
        <f t="shared" si="0"/>
        <v>N/A</v>
      </c>
      <c r="G16" s="5">
        <v>99.999789691999993</v>
      </c>
      <c r="H16" s="5" t="str">
        <f t="shared" si="1"/>
        <v>N/A</v>
      </c>
      <c r="I16" s="6">
        <v>7.1000000000000004E-3</v>
      </c>
      <c r="J16" s="6">
        <v>4.0000000000000002E-4</v>
      </c>
      <c r="K16" s="105" t="str">
        <f t="shared" si="2"/>
        <v>Yes</v>
      </c>
    </row>
    <row r="17" spans="1:11" x14ac:dyDescent="0.2">
      <c r="A17" s="128" t="s">
        <v>21</v>
      </c>
      <c r="B17" s="55" t="s">
        <v>213</v>
      </c>
      <c r="C17" s="5">
        <v>99.911723241999994</v>
      </c>
      <c r="D17" s="5" t="str">
        <f t="shared" si="0"/>
        <v>N/A</v>
      </c>
      <c r="E17" s="5">
        <v>99.890926360999998</v>
      </c>
      <c r="F17" s="5" t="str">
        <f t="shared" si="0"/>
        <v>N/A</v>
      </c>
      <c r="G17" s="5">
        <v>99.941592667999998</v>
      </c>
      <c r="H17" s="5" t="str">
        <f t="shared" si="1"/>
        <v>N/A</v>
      </c>
      <c r="I17" s="6">
        <v>-2.1000000000000001E-2</v>
      </c>
      <c r="J17" s="6">
        <v>5.0700000000000002E-2</v>
      </c>
      <c r="K17" s="105" t="str">
        <f t="shared" si="2"/>
        <v>Yes</v>
      </c>
    </row>
    <row r="18" spans="1:11" x14ac:dyDescent="0.2">
      <c r="A18" s="128" t="s">
        <v>53</v>
      </c>
      <c r="B18" s="55" t="s">
        <v>213</v>
      </c>
      <c r="C18" s="5">
        <v>74.113399139999999</v>
      </c>
      <c r="D18" s="5" t="str">
        <f t="shared" si="0"/>
        <v>N/A</v>
      </c>
      <c r="E18" s="5">
        <v>63.416785322000003</v>
      </c>
      <c r="F18" s="5" t="str">
        <f t="shared" si="0"/>
        <v>N/A</v>
      </c>
      <c r="G18" s="5">
        <v>99.936667944999996</v>
      </c>
      <c r="H18" s="5" t="str">
        <f t="shared" si="1"/>
        <v>N/A</v>
      </c>
      <c r="I18" s="6">
        <v>-14.4</v>
      </c>
      <c r="J18" s="6">
        <v>57.59</v>
      </c>
      <c r="K18" s="105" t="str">
        <f t="shared" si="2"/>
        <v>No</v>
      </c>
    </row>
    <row r="19" spans="1:11" x14ac:dyDescent="0.2">
      <c r="A19" s="104" t="s">
        <v>673</v>
      </c>
      <c r="B19" s="55" t="s">
        <v>213</v>
      </c>
      <c r="C19" s="5">
        <v>99.480992217999997</v>
      </c>
      <c r="D19" s="5" t="str">
        <f t="shared" ref="D19:D21" si="3">IF($B19="N/A","N/A",IF(C19&lt;0,"No","Yes"))</f>
        <v>N/A</v>
      </c>
      <c r="E19" s="5">
        <v>99.475266149999996</v>
      </c>
      <c r="F19" s="5" t="str">
        <f t="shared" ref="F19:F21" si="4">IF($B19="N/A","N/A",IF(E19&lt;0,"No","Yes"))</f>
        <v>N/A</v>
      </c>
      <c r="G19" s="5">
        <v>99.766545930000007</v>
      </c>
      <c r="H19" s="5" t="str">
        <f t="shared" ref="H19:H21" si="5">IF($B19="N/A","N/A",IF(G19&lt;0,"No","Yes"))</f>
        <v>N/A</v>
      </c>
      <c r="I19" s="6">
        <v>-6.0000000000000001E-3</v>
      </c>
      <c r="J19" s="6">
        <v>0.2928</v>
      </c>
      <c r="K19" s="105" t="str">
        <f>IF(J19="Div by 0", "N/A", IF(J19="N/A","N/A", IF(J19&gt;30, "No", IF(J19&lt;-30, "No", "Yes"))))</f>
        <v>Yes</v>
      </c>
    </row>
    <row r="20" spans="1:11" x14ac:dyDescent="0.2">
      <c r="A20" s="104" t="s">
        <v>674</v>
      </c>
      <c r="B20" s="55" t="s">
        <v>213</v>
      </c>
      <c r="C20" s="5">
        <v>100</v>
      </c>
      <c r="D20" s="5" t="str">
        <f t="shared" si="3"/>
        <v>N/A</v>
      </c>
      <c r="E20" s="5">
        <v>99.995080256999998</v>
      </c>
      <c r="F20" s="5" t="str">
        <f t="shared" si="4"/>
        <v>N/A</v>
      </c>
      <c r="G20" s="5">
        <v>99.858912235999995</v>
      </c>
      <c r="H20" s="5" t="str">
        <f t="shared" si="5"/>
        <v>N/A</v>
      </c>
      <c r="I20" s="6">
        <v>-5.0000000000000001E-3</v>
      </c>
      <c r="J20" s="6">
        <v>-0.13600000000000001</v>
      </c>
      <c r="K20" s="105" t="str">
        <f>IF(J20="Div by 0", "N/A", IF(J20="N/A","N/A", IF(J20&gt;30, "No", IF(J20&lt;-30, "No", "Yes"))))</f>
        <v>Yes</v>
      </c>
    </row>
    <row r="21" spans="1:11" x14ac:dyDescent="0.2">
      <c r="A21" s="104" t="s">
        <v>675</v>
      </c>
      <c r="B21" s="55" t="s">
        <v>213</v>
      </c>
      <c r="C21" s="5">
        <v>100</v>
      </c>
      <c r="D21" s="5" t="str">
        <f t="shared" si="3"/>
        <v>N/A</v>
      </c>
      <c r="E21" s="5">
        <v>99.995080256999998</v>
      </c>
      <c r="F21" s="5" t="str">
        <f t="shared" si="4"/>
        <v>N/A</v>
      </c>
      <c r="G21" s="5">
        <v>99.858912235999995</v>
      </c>
      <c r="H21" s="5" t="str">
        <f t="shared" si="5"/>
        <v>N/A</v>
      </c>
      <c r="I21" s="6">
        <v>-5.0000000000000001E-3</v>
      </c>
      <c r="J21" s="6">
        <v>-0.13600000000000001</v>
      </c>
      <c r="K21" s="105" t="str">
        <f>IF(J21="Div by 0", "N/A", IF(J21="N/A","N/A", IF(J21&gt;30, "No", IF(J21&lt;-30, "No", "Yes"))))</f>
        <v>Yes</v>
      </c>
    </row>
    <row r="22" spans="1:11" ht="16.5" customHeight="1" x14ac:dyDescent="0.2">
      <c r="A22" s="104" t="s">
        <v>1687</v>
      </c>
      <c r="B22" s="55" t="s">
        <v>213</v>
      </c>
      <c r="C22" s="5">
        <v>60.092676476999998</v>
      </c>
      <c r="D22" s="5" t="str">
        <f t="shared" ref="D22:D31" si="6">IF($B22="N/A","N/A",IF(C22&lt;0,"No","Yes"))</f>
        <v>N/A</v>
      </c>
      <c r="E22" s="5">
        <v>56.945288087999998</v>
      </c>
      <c r="F22" s="5" t="str">
        <f t="shared" ref="F22:F31" si="7">IF($B22="N/A","N/A",IF(E22&lt;0,"No","Yes"))</f>
        <v>N/A</v>
      </c>
      <c r="G22" s="5">
        <v>54.401896188000002</v>
      </c>
      <c r="I22" s="6">
        <v>-5.24</v>
      </c>
      <c r="J22" s="6">
        <v>-4.47</v>
      </c>
      <c r="K22" s="105" t="str">
        <f t="shared" ref="K22:K31" si="8">IF(J22="Div by 0", "N/A", IF(J22="N/A","N/A", IF(J22&gt;30, "No", IF(J22&lt;-30, "No", "Yes"))))</f>
        <v>Yes</v>
      </c>
    </row>
    <row r="23" spans="1:11" x14ac:dyDescent="0.2">
      <c r="A23" s="104" t="s">
        <v>937</v>
      </c>
      <c r="B23" s="55" t="s">
        <v>213</v>
      </c>
      <c r="C23" s="5">
        <v>39.522703135999997</v>
      </c>
      <c r="D23" s="5" t="str">
        <f t="shared" si="6"/>
        <v>N/A</v>
      </c>
      <c r="E23" s="5">
        <v>42.359715684000001</v>
      </c>
      <c r="F23" s="5" t="str">
        <f t="shared" si="7"/>
        <v>N/A</v>
      </c>
      <c r="G23" s="5">
        <v>44.525992197000001</v>
      </c>
      <c r="H23" s="5" t="str">
        <f t="shared" ref="H23:H31" si="9">IF($B23="N/A","N/A",IF(G23&lt;0,"No","Yes"))</f>
        <v>N/A</v>
      </c>
      <c r="I23" s="6">
        <v>7.1779999999999999</v>
      </c>
      <c r="J23" s="6">
        <v>5.1139999999999999</v>
      </c>
      <c r="K23" s="105" t="str">
        <f t="shared" si="8"/>
        <v>Yes</v>
      </c>
    </row>
    <row r="24" spans="1:11" ht="25.5" x14ac:dyDescent="0.2">
      <c r="A24" s="104" t="s">
        <v>938</v>
      </c>
      <c r="B24" s="55" t="s">
        <v>213</v>
      </c>
      <c r="C24" s="5">
        <v>0.13446440300000001</v>
      </c>
      <c r="D24" s="5" t="str">
        <f t="shared" si="6"/>
        <v>N/A</v>
      </c>
      <c r="E24" s="5">
        <v>0.25396943309999997</v>
      </c>
      <c r="F24" s="5" t="str">
        <f t="shared" si="7"/>
        <v>N/A</v>
      </c>
      <c r="G24" s="5">
        <v>0.29834007039999999</v>
      </c>
      <c r="H24" s="5" t="str">
        <f t="shared" si="9"/>
        <v>N/A</v>
      </c>
      <c r="I24" s="6">
        <v>88.87</v>
      </c>
      <c r="J24" s="6">
        <v>17.47</v>
      </c>
      <c r="K24" s="105" t="str">
        <f t="shared" si="8"/>
        <v>Yes</v>
      </c>
    </row>
    <row r="25" spans="1:11" x14ac:dyDescent="0.2">
      <c r="A25" s="128" t="s">
        <v>166</v>
      </c>
      <c r="B25" s="55" t="s">
        <v>213</v>
      </c>
      <c r="C25" s="5">
        <v>100</v>
      </c>
      <c r="D25" s="5" t="str">
        <f t="shared" si="6"/>
        <v>N/A</v>
      </c>
      <c r="E25" s="5">
        <v>99.995080256999998</v>
      </c>
      <c r="F25" s="5" t="str">
        <f t="shared" si="7"/>
        <v>N/A</v>
      </c>
      <c r="G25" s="5">
        <v>99.858912235999995</v>
      </c>
      <c r="H25" s="5" t="str">
        <f t="shared" si="9"/>
        <v>N/A</v>
      </c>
      <c r="I25" s="6">
        <v>-5.0000000000000001E-3</v>
      </c>
      <c r="J25" s="6">
        <v>-0.13600000000000001</v>
      </c>
      <c r="K25" s="105" t="str">
        <f t="shared" si="8"/>
        <v>Yes</v>
      </c>
    </row>
    <row r="26" spans="1:11" x14ac:dyDescent="0.2">
      <c r="A26" s="128" t="s">
        <v>167</v>
      </c>
      <c r="B26" s="55" t="s">
        <v>213</v>
      </c>
      <c r="C26" s="5">
        <v>100</v>
      </c>
      <c r="D26" s="5" t="str">
        <f t="shared" si="6"/>
        <v>N/A</v>
      </c>
      <c r="E26" s="5">
        <v>99.995080256999998</v>
      </c>
      <c r="F26" s="5" t="str">
        <f t="shared" si="7"/>
        <v>N/A</v>
      </c>
      <c r="G26" s="5">
        <v>99.858912235999995</v>
      </c>
      <c r="H26" s="5" t="str">
        <f t="shared" si="9"/>
        <v>N/A</v>
      </c>
      <c r="I26" s="6">
        <v>-5.0000000000000001E-3</v>
      </c>
      <c r="J26" s="6">
        <v>-0.13600000000000001</v>
      </c>
      <c r="K26" s="105" t="str">
        <f t="shared" si="8"/>
        <v>Yes</v>
      </c>
    </row>
    <row r="27" spans="1:11" x14ac:dyDescent="0.2">
      <c r="A27" s="128" t="s">
        <v>168</v>
      </c>
      <c r="B27" s="55" t="s">
        <v>213</v>
      </c>
      <c r="C27" s="5">
        <v>100</v>
      </c>
      <c r="D27" s="5" t="str">
        <f t="shared" si="6"/>
        <v>N/A</v>
      </c>
      <c r="E27" s="5">
        <v>99.995080256999998</v>
      </c>
      <c r="F27" s="5" t="str">
        <f t="shared" si="7"/>
        <v>N/A</v>
      </c>
      <c r="G27" s="5">
        <v>99.858912235999995</v>
      </c>
      <c r="H27" s="5" t="str">
        <f t="shared" si="9"/>
        <v>N/A</v>
      </c>
      <c r="I27" s="6">
        <v>-5.0000000000000001E-3</v>
      </c>
      <c r="J27" s="6">
        <v>-0.13600000000000001</v>
      </c>
      <c r="K27" s="105" t="str">
        <f t="shared" si="8"/>
        <v>Yes</v>
      </c>
    </row>
    <row r="28" spans="1:11" x14ac:dyDescent="0.2">
      <c r="A28" s="128" t="s">
        <v>54</v>
      </c>
      <c r="B28" s="55" t="s">
        <v>213</v>
      </c>
      <c r="C28" s="5">
        <v>13.387708918</v>
      </c>
      <c r="D28" s="5" t="str">
        <f t="shared" si="6"/>
        <v>N/A</v>
      </c>
      <c r="E28" s="5">
        <v>13.27985844</v>
      </c>
      <c r="F28" s="5" t="str">
        <f t="shared" si="7"/>
        <v>N/A</v>
      </c>
      <c r="G28" s="5">
        <v>11.169055633999999</v>
      </c>
      <c r="H28" s="5" t="str">
        <f t="shared" si="9"/>
        <v>N/A</v>
      </c>
      <c r="I28" s="6">
        <v>-0.80600000000000005</v>
      </c>
      <c r="J28" s="6">
        <v>-15.9</v>
      </c>
      <c r="K28" s="105" t="str">
        <f t="shared" si="8"/>
        <v>Yes</v>
      </c>
    </row>
    <row r="29" spans="1:11" x14ac:dyDescent="0.2">
      <c r="A29" s="128" t="s">
        <v>55</v>
      </c>
      <c r="B29" s="55" t="s">
        <v>213</v>
      </c>
      <c r="C29" s="5">
        <v>86.612291081999999</v>
      </c>
      <c r="D29" s="5" t="str">
        <f t="shared" si="6"/>
        <v>N/A</v>
      </c>
      <c r="E29" s="5">
        <v>86.715221817</v>
      </c>
      <c r="F29" s="5" t="str">
        <f t="shared" si="7"/>
        <v>N/A</v>
      </c>
      <c r="G29" s="5">
        <v>88.689856601000002</v>
      </c>
      <c r="H29" s="5" t="str">
        <f t="shared" si="9"/>
        <v>N/A</v>
      </c>
      <c r="I29" s="6">
        <v>0.1188</v>
      </c>
      <c r="J29" s="6">
        <v>2.2770000000000001</v>
      </c>
      <c r="K29" s="105" t="str">
        <f t="shared" si="8"/>
        <v>Yes</v>
      </c>
    </row>
    <row r="30" spans="1:11" x14ac:dyDescent="0.2">
      <c r="A30" s="128" t="s">
        <v>56</v>
      </c>
      <c r="B30" s="55" t="s">
        <v>213</v>
      </c>
      <c r="C30" s="5">
        <v>83.030241528000005</v>
      </c>
      <c r="D30" s="5" t="str">
        <f t="shared" si="6"/>
        <v>N/A</v>
      </c>
      <c r="E30" s="5">
        <v>84.542945646999996</v>
      </c>
      <c r="F30" s="5" t="str">
        <f t="shared" si="7"/>
        <v>N/A</v>
      </c>
      <c r="G30" s="5">
        <v>86.500972034</v>
      </c>
      <c r="H30" s="5" t="str">
        <f t="shared" si="9"/>
        <v>N/A</v>
      </c>
      <c r="I30" s="6">
        <v>1.8220000000000001</v>
      </c>
      <c r="J30" s="6">
        <v>2.3159999999999998</v>
      </c>
      <c r="K30" s="105" t="str">
        <f t="shared" si="8"/>
        <v>Yes</v>
      </c>
    </row>
    <row r="31" spans="1:11" x14ac:dyDescent="0.2">
      <c r="A31" s="129" t="s">
        <v>57</v>
      </c>
      <c r="B31" s="135" t="s">
        <v>213</v>
      </c>
      <c r="C31" s="114">
        <v>13.629402585999999</v>
      </c>
      <c r="D31" s="114" t="str">
        <f t="shared" si="6"/>
        <v>N/A</v>
      </c>
      <c r="E31" s="114">
        <v>12.650131391</v>
      </c>
      <c r="F31" s="114" t="str">
        <f t="shared" si="7"/>
        <v>N/A</v>
      </c>
      <c r="G31" s="114">
        <v>11.785171782000001</v>
      </c>
      <c r="H31" s="114" t="str">
        <f t="shared" si="9"/>
        <v>N/A</v>
      </c>
      <c r="I31" s="115">
        <v>-7.18</v>
      </c>
      <c r="J31" s="115">
        <v>-6.84</v>
      </c>
      <c r="K31" s="116" t="str">
        <f t="shared" si="8"/>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F15"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1016523</v>
      </c>
      <c r="D7" s="52" t="str">
        <f>IF($B7="N/A","N/A",IF(C7&gt;10,"No",IF(C7&lt;-10,"No","Yes")))</f>
        <v>N/A</v>
      </c>
      <c r="E7" s="18">
        <v>1013043</v>
      </c>
      <c r="F7" s="52" t="str">
        <f>IF($B7="N/A","N/A",IF(E7&gt;10,"No",IF(E7&lt;-10,"No","Yes")))</f>
        <v>N/A</v>
      </c>
      <c r="G7" s="18">
        <v>1453909</v>
      </c>
      <c r="H7" s="52" t="str">
        <f>IF($B7="N/A","N/A",IF(G7&gt;10,"No",IF(G7&lt;-10,"No","Yes")))</f>
        <v>N/A</v>
      </c>
      <c r="I7" s="53">
        <v>-0.34200000000000003</v>
      </c>
      <c r="J7" s="53">
        <v>43.52</v>
      </c>
      <c r="K7" s="54" t="s">
        <v>734</v>
      </c>
      <c r="L7" s="106" t="str">
        <f>IF(J7="Div by 0", "N/A", IF(K7="N/A","N/A", IF(J7&gt;VALUE(MID(K7,1,2)), "No", IF(J7&lt;-1*VALUE(MID(K7,1,2)), "No", "Yes"))))</f>
        <v>No</v>
      </c>
    </row>
    <row r="8" spans="1:12" x14ac:dyDescent="0.2">
      <c r="A8" s="104" t="s">
        <v>58</v>
      </c>
      <c r="B8" s="22" t="s">
        <v>213</v>
      </c>
      <c r="C8" s="29">
        <v>5079171202</v>
      </c>
      <c r="D8" s="27" t="str">
        <f>IF($B8="N/A","N/A",IF(C8&gt;10,"No",IF(C8&lt;-10,"No","Yes")))</f>
        <v>N/A</v>
      </c>
      <c r="E8" s="29">
        <v>5722637350</v>
      </c>
      <c r="F8" s="27" t="str">
        <f>IF($B8="N/A","N/A",IF(E8&gt;10,"No",IF(E8&lt;-10,"No","Yes")))</f>
        <v>N/A</v>
      </c>
      <c r="G8" s="29">
        <v>9178842195</v>
      </c>
      <c r="H8" s="27" t="str">
        <f>IF($B8="N/A","N/A",IF(G8&gt;10,"No",IF(G8&lt;-10,"No","Yes")))</f>
        <v>N/A</v>
      </c>
      <c r="I8" s="8">
        <v>12.67</v>
      </c>
      <c r="J8" s="8">
        <v>60.4</v>
      </c>
      <c r="K8" s="28" t="s">
        <v>734</v>
      </c>
      <c r="L8" s="105" t="str">
        <f>IF(J8="Div by 0", "N/A", IF(K8="N/A","N/A", IF(J8&gt;VALUE(MID(K8,1,2)), "No", IF(J8&lt;-1*VALUE(MID(K8,1,2)), "No", "Yes"))))</f>
        <v>No</v>
      </c>
    </row>
    <row r="9" spans="1:12" x14ac:dyDescent="0.2">
      <c r="A9" s="136" t="s">
        <v>939</v>
      </c>
      <c r="B9" s="5" t="s">
        <v>213</v>
      </c>
      <c r="C9" s="4">
        <v>6.5699448020000002</v>
      </c>
      <c r="D9" s="27" t="str">
        <f>IF($B9="N/A","N/A",IF(C9&gt;10,"No",IF(C9&lt;-10,"No","Yes")))</f>
        <v>N/A</v>
      </c>
      <c r="E9" s="4">
        <v>6.4846210871999999</v>
      </c>
      <c r="F9" s="27" t="str">
        <f>IF($B9="N/A","N/A",IF(E9&gt;10,"No",IF(E9&lt;-10,"No","Yes")))</f>
        <v>N/A</v>
      </c>
      <c r="G9" s="4">
        <v>4.8389548452</v>
      </c>
      <c r="H9" s="27" t="str">
        <f>IF($B9="N/A","N/A",IF(G9&gt;10,"No",IF(G9&lt;-10,"No","Yes")))</f>
        <v>N/A</v>
      </c>
      <c r="I9" s="8">
        <v>-1.3</v>
      </c>
      <c r="J9" s="8">
        <v>-25.4</v>
      </c>
      <c r="K9" s="5" t="s">
        <v>213</v>
      </c>
      <c r="L9" s="105" t="str">
        <f>IF(J9="Div by 0", "N/A", IF(K9="N/A","N/A", IF(J9&gt;VALUE(MID(K9,1,2)), "No", IF(J9&lt;-1*VALUE(MID(K9,1,2)), "No", "Yes"))))</f>
        <v>N/A</v>
      </c>
    </row>
    <row r="10" spans="1:12" x14ac:dyDescent="0.2">
      <c r="A10" s="136" t="s">
        <v>940</v>
      </c>
      <c r="B10" s="5" t="s">
        <v>213</v>
      </c>
      <c r="C10" s="4">
        <v>4.4514487129000004</v>
      </c>
      <c r="D10" s="27" t="str">
        <f t="shared" ref="D10:D20" si="0">IF($B10="N/A","N/A",IF(C10&gt;10,"No",IF(C10&lt;-10,"No","Yes")))</f>
        <v>N/A</v>
      </c>
      <c r="E10" s="4">
        <v>4.9190409489000002</v>
      </c>
      <c r="F10" s="27" t="str">
        <f t="shared" ref="F10:F20" si="1">IF($B10="N/A","N/A",IF(E10&gt;10,"No",IF(E10&lt;-10,"No","Yes")))</f>
        <v>N/A</v>
      </c>
      <c r="G10" s="4">
        <v>2.9684113655000002</v>
      </c>
      <c r="H10" s="27" t="str">
        <f t="shared" ref="H10:H20" si="2">IF($B10="N/A","N/A",IF(G10&gt;10,"No",IF(G10&lt;-10,"No","Yes")))</f>
        <v>N/A</v>
      </c>
      <c r="I10" s="8">
        <v>10.5</v>
      </c>
      <c r="J10" s="8">
        <v>-39.700000000000003</v>
      </c>
      <c r="K10" s="5" t="s">
        <v>213</v>
      </c>
      <c r="L10" s="105" t="str">
        <f t="shared" ref="L10:L27" si="3">IF(J10="Div by 0", "N/A", IF(K10="N/A","N/A", IF(J10&gt;VALUE(MID(K10,1,2)), "No", IF(J10&lt;-1*VALUE(MID(K10,1,2)), "No", "Yes"))))</f>
        <v>N/A</v>
      </c>
    </row>
    <row r="11" spans="1:12" x14ac:dyDescent="0.2">
      <c r="A11" s="136" t="s">
        <v>941</v>
      </c>
      <c r="B11" s="5" t="s">
        <v>213</v>
      </c>
      <c r="C11" s="4">
        <v>7.1444522160000004</v>
      </c>
      <c r="D11" s="27" t="str">
        <f t="shared" si="0"/>
        <v>N/A</v>
      </c>
      <c r="E11" s="4">
        <v>7.3683940365999998</v>
      </c>
      <c r="F11" s="27" t="str">
        <f t="shared" si="1"/>
        <v>N/A</v>
      </c>
      <c r="G11" s="4">
        <v>11.699081579</v>
      </c>
      <c r="H11" s="27" t="str">
        <f t="shared" si="2"/>
        <v>N/A</v>
      </c>
      <c r="I11" s="8">
        <v>3.1339999999999999</v>
      </c>
      <c r="J11" s="8">
        <v>58.77</v>
      </c>
      <c r="K11" s="5" t="s">
        <v>213</v>
      </c>
      <c r="L11" s="105" t="str">
        <f t="shared" si="3"/>
        <v>N/A</v>
      </c>
    </row>
    <row r="12" spans="1:12" x14ac:dyDescent="0.2">
      <c r="A12" s="136" t="s">
        <v>942</v>
      </c>
      <c r="B12" s="5" t="s">
        <v>213</v>
      </c>
      <c r="C12" s="4">
        <v>0.1638920123</v>
      </c>
      <c r="D12" s="27" t="str">
        <f t="shared" si="0"/>
        <v>N/A</v>
      </c>
      <c r="E12" s="4">
        <v>0.3623735616</v>
      </c>
      <c r="F12" s="27" t="str">
        <f t="shared" si="1"/>
        <v>N/A</v>
      </c>
      <c r="G12" s="4">
        <v>6.1489405499999997E-2</v>
      </c>
      <c r="H12" s="27" t="str">
        <f t="shared" si="2"/>
        <v>N/A</v>
      </c>
      <c r="I12" s="8">
        <v>121.1</v>
      </c>
      <c r="J12" s="8">
        <v>-83</v>
      </c>
      <c r="K12" s="5" t="s">
        <v>213</v>
      </c>
      <c r="L12" s="105" t="str">
        <f t="shared" si="3"/>
        <v>N/A</v>
      </c>
    </row>
    <row r="13" spans="1:12" x14ac:dyDescent="0.2">
      <c r="A13" s="136" t="s">
        <v>943</v>
      </c>
      <c r="B13" s="7" t="s">
        <v>213</v>
      </c>
      <c r="C13" s="4">
        <v>3.8173263173</v>
      </c>
      <c r="D13" s="27" t="str">
        <f t="shared" si="0"/>
        <v>N/A</v>
      </c>
      <c r="E13" s="4">
        <v>3.8382378634999998</v>
      </c>
      <c r="F13" s="27" t="str">
        <f t="shared" si="1"/>
        <v>N/A</v>
      </c>
      <c r="G13" s="4">
        <v>2.7161259749000002</v>
      </c>
      <c r="H13" s="27" t="str">
        <f t="shared" si="2"/>
        <v>N/A</v>
      </c>
      <c r="I13" s="8">
        <v>0.54779999999999995</v>
      </c>
      <c r="J13" s="8">
        <v>-29.2</v>
      </c>
      <c r="K13" s="5" t="s">
        <v>213</v>
      </c>
      <c r="L13" s="105" t="str">
        <f t="shared" si="3"/>
        <v>N/A</v>
      </c>
    </row>
    <row r="14" spans="1:12" ht="12.75" customHeight="1" x14ac:dyDescent="0.2">
      <c r="A14" s="136" t="s">
        <v>944</v>
      </c>
      <c r="B14" s="7" t="s">
        <v>213</v>
      </c>
      <c r="C14" s="4">
        <v>66.509955997000006</v>
      </c>
      <c r="D14" s="27" t="str">
        <f t="shared" si="0"/>
        <v>N/A</v>
      </c>
      <c r="E14" s="4">
        <v>66.043988260999996</v>
      </c>
      <c r="F14" s="27" t="str">
        <f t="shared" si="1"/>
        <v>N/A</v>
      </c>
      <c r="G14" s="4">
        <v>57.184459275000002</v>
      </c>
      <c r="H14" s="27" t="str">
        <f t="shared" si="2"/>
        <v>N/A</v>
      </c>
      <c r="I14" s="8">
        <v>-0.70099999999999996</v>
      </c>
      <c r="J14" s="8">
        <v>-13.4</v>
      </c>
      <c r="K14" s="5" t="s">
        <v>213</v>
      </c>
      <c r="L14" s="105" t="str">
        <f t="shared" si="3"/>
        <v>N/A</v>
      </c>
    </row>
    <row r="15" spans="1:12" x14ac:dyDescent="0.2">
      <c r="A15" s="136" t="s">
        <v>945</v>
      </c>
      <c r="B15" s="7" t="s">
        <v>213</v>
      </c>
      <c r="C15" s="4">
        <v>2.6757879599999999E-2</v>
      </c>
      <c r="D15" s="27" t="str">
        <f t="shared" si="0"/>
        <v>N/A</v>
      </c>
      <c r="E15" s="4">
        <v>3.9682422199999998E-2</v>
      </c>
      <c r="F15" s="27" t="str">
        <f t="shared" si="1"/>
        <v>N/A</v>
      </c>
      <c r="G15" s="4">
        <v>8.6662920000000008E-3</v>
      </c>
      <c r="H15" s="27" t="str">
        <f t="shared" si="2"/>
        <v>N/A</v>
      </c>
      <c r="I15" s="8">
        <v>48.3</v>
      </c>
      <c r="J15" s="8">
        <v>-78.2</v>
      </c>
      <c r="K15" s="5" t="s">
        <v>213</v>
      </c>
      <c r="L15" s="105" t="str">
        <f t="shared" si="3"/>
        <v>N/A</v>
      </c>
    </row>
    <row r="16" spans="1:12" ht="12.75" customHeight="1" x14ac:dyDescent="0.2">
      <c r="A16" s="136" t="s">
        <v>946</v>
      </c>
      <c r="B16" s="7" t="s">
        <v>213</v>
      </c>
      <c r="C16" s="4">
        <v>11.316222063</v>
      </c>
      <c r="D16" s="27" t="str">
        <f t="shared" si="0"/>
        <v>N/A</v>
      </c>
      <c r="E16" s="4">
        <v>10.943661819000001</v>
      </c>
      <c r="F16" s="27" t="str">
        <f t="shared" si="1"/>
        <v>N/A</v>
      </c>
      <c r="G16" s="4">
        <v>20.522811263000001</v>
      </c>
      <c r="H16" s="27" t="str">
        <f t="shared" si="2"/>
        <v>N/A</v>
      </c>
      <c r="I16" s="8">
        <v>-3.29</v>
      </c>
      <c r="J16" s="8">
        <v>87.53</v>
      </c>
      <c r="K16" s="5" t="s">
        <v>213</v>
      </c>
      <c r="L16" s="105" t="str">
        <f t="shared" si="3"/>
        <v>N/A</v>
      </c>
    </row>
    <row r="17" spans="1:12" ht="12.75" customHeight="1" x14ac:dyDescent="0.2">
      <c r="A17" s="137" t="s">
        <v>947</v>
      </c>
      <c r="B17" s="7" t="s">
        <v>213</v>
      </c>
      <c r="C17" s="4">
        <v>19.611754973</v>
      </c>
      <c r="D17" s="27" t="str">
        <f t="shared" si="0"/>
        <v>N/A</v>
      </c>
      <c r="E17" s="4">
        <v>19.740623054</v>
      </c>
      <c r="F17" s="27" t="str">
        <f t="shared" si="1"/>
        <v>N/A</v>
      </c>
      <c r="G17" s="4">
        <v>26.216014895000001</v>
      </c>
      <c r="H17" s="27" t="str">
        <f t="shared" si="2"/>
        <v>N/A</v>
      </c>
      <c r="I17" s="8">
        <v>0.65710000000000002</v>
      </c>
      <c r="J17" s="8">
        <v>32.799999999999997</v>
      </c>
      <c r="K17" s="5" t="s">
        <v>213</v>
      </c>
      <c r="L17" s="105" t="str">
        <f t="shared" si="3"/>
        <v>N/A</v>
      </c>
    </row>
    <row r="18" spans="1:12" ht="12.75" customHeight="1" x14ac:dyDescent="0.2">
      <c r="A18" s="137" t="s">
        <v>1705</v>
      </c>
      <c r="B18" s="7" t="s">
        <v>213</v>
      </c>
      <c r="C18" s="4" t="s">
        <v>213</v>
      </c>
      <c r="D18" s="27" t="str">
        <f t="shared" si="0"/>
        <v>N/A</v>
      </c>
      <c r="E18" s="4">
        <v>14.821582104999999</v>
      </c>
      <c r="F18" s="27" t="str">
        <f t="shared" si="1"/>
        <v>N/A</v>
      </c>
      <c r="G18" s="4">
        <v>23.247603529999999</v>
      </c>
      <c r="H18" s="27" t="str">
        <f t="shared" si="2"/>
        <v>N/A</v>
      </c>
      <c r="I18" s="8" t="s">
        <v>213</v>
      </c>
      <c r="J18" s="8">
        <v>56.85</v>
      </c>
      <c r="K18" s="5" t="s">
        <v>213</v>
      </c>
      <c r="L18" s="105" t="str">
        <f t="shared" si="3"/>
        <v>N/A</v>
      </c>
    </row>
    <row r="19" spans="1:12" ht="12.75" customHeight="1" x14ac:dyDescent="0.2">
      <c r="A19" s="137" t="s">
        <v>948</v>
      </c>
      <c r="B19" s="7" t="s">
        <v>213</v>
      </c>
      <c r="C19" s="4">
        <v>73.818300225000002</v>
      </c>
      <c r="D19" s="27" t="str">
        <f t="shared" si="0"/>
        <v>N/A</v>
      </c>
      <c r="E19" s="4">
        <v>73.774755858999995</v>
      </c>
      <c r="F19" s="27" t="str">
        <f t="shared" si="1"/>
        <v>N/A</v>
      </c>
      <c r="G19" s="4">
        <v>68.945030259999996</v>
      </c>
      <c r="H19" s="27" t="str">
        <f t="shared" si="2"/>
        <v>N/A</v>
      </c>
      <c r="I19" s="8">
        <v>-5.8999999999999997E-2</v>
      </c>
      <c r="J19" s="8">
        <v>-6.55</v>
      </c>
      <c r="K19" s="5" t="s">
        <v>213</v>
      </c>
      <c r="L19" s="105" t="str">
        <f t="shared" si="3"/>
        <v>N/A</v>
      </c>
    </row>
    <row r="20" spans="1:12" ht="12.75" customHeight="1" x14ac:dyDescent="0.2">
      <c r="A20" s="138" t="s">
        <v>132</v>
      </c>
      <c r="B20" s="1" t="s">
        <v>213</v>
      </c>
      <c r="C20" s="23">
        <v>8521</v>
      </c>
      <c r="D20" s="27" t="str">
        <f t="shared" si="0"/>
        <v>N/A</v>
      </c>
      <c r="E20" s="23">
        <v>11782</v>
      </c>
      <c r="F20" s="27" t="str">
        <f t="shared" si="1"/>
        <v>N/A</v>
      </c>
      <c r="G20" s="23">
        <v>11154</v>
      </c>
      <c r="H20" s="27" t="str">
        <f t="shared" si="2"/>
        <v>N/A</v>
      </c>
      <c r="I20" s="8">
        <v>38.270000000000003</v>
      </c>
      <c r="J20" s="8">
        <v>-5.33</v>
      </c>
      <c r="K20" s="23" t="s">
        <v>213</v>
      </c>
      <c r="L20" s="105" t="str">
        <f t="shared" si="3"/>
        <v>N/A</v>
      </c>
    </row>
    <row r="21" spans="1:12" ht="12.75" customHeight="1" x14ac:dyDescent="0.2">
      <c r="A21" s="138" t="s">
        <v>133</v>
      </c>
      <c r="B21" s="30" t="s">
        <v>276</v>
      </c>
      <c r="C21" s="4">
        <v>0.83824960179999997</v>
      </c>
      <c r="D21" s="27" t="str">
        <f>IF($B21="N/A","N/A",IF(C21&gt;=2,"No",IF(C21&lt;0,"No","Yes")))</f>
        <v>Yes</v>
      </c>
      <c r="E21" s="4">
        <v>1.1630305919999999</v>
      </c>
      <c r="F21" s="27" t="str">
        <f>IF($B21="N/A","N/A",IF(E21&gt;=2,"No",IF(E21&lt;0,"No","Yes")))</f>
        <v>Yes</v>
      </c>
      <c r="G21" s="4">
        <v>0.76717318619999997</v>
      </c>
      <c r="H21" s="27" t="str">
        <f>IF($B21="N/A","N/A",IF(G21&gt;=2,"No",IF(G21&lt;0,"No","Yes")))</f>
        <v>Yes</v>
      </c>
      <c r="I21" s="8">
        <v>38.75</v>
      </c>
      <c r="J21" s="8">
        <v>-34</v>
      </c>
      <c r="K21" s="5" t="s">
        <v>213</v>
      </c>
      <c r="L21" s="105" t="str">
        <f t="shared" si="3"/>
        <v>N/A</v>
      </c>
    </row>
    <row r="22" spans="1:12" ht="25.5" x14ac:dyDescent="0.2">
      <c r="A22" s="128" t="s">
        <v>134</v>
      </c>
      <c r="B22" s="30" t="s">
        <v>213</v>
      </c>
      <c r="C22" s="29">
        <v>28097509</v>
      </c>
      <c r="D22" s="27" t="str">
        <f t="shared" ref="D22:D27" si="4">IF($B22="N/A","N/A",IF(C22&gt;10,"No",IF(C22&lt;-10,"No","Yes")))</f>
        <v>N/A</v>
      </c>
      <c r="E22" s="29">
        <v>55728578</v>
      </c>
      <c r="F22" s="27" t="str">
        <f t="shared" ref="F22:F27" si="5">IF($B22="N/A","N/A",IF(E22&gt;10,"No",IF(E22&lt;-10,"No","Yes")))</f>
        <v>N/A</v>
      </c>
      <c r="G22" s="29">
        <v>27883031</v>
      </c>
      <c r="H22" s="27" t="str">
        <f t="shared" ref="H22:H27" si="6">IF($B22="N/A","N/A",IF(G22&gt;10,"No",IF(G22&lt;-10,"No","Yes")))</f>
        <v>N/A</v>
      </c>
      <c r="I22" s="8">
        <v>98.34</v>
      </c>
      <c r="J22" s="8">
        <v>-50</v>
      </c>
      <c r="K22" s="5" t="s">
        <v>213</v>
      </c>
      <c r="L22" s="105" t="str">
        <f t="shared" si="3"/>
        <v>N/A</v>
      </c>
    </row>
    <row r="23" spans="1:12" ht="25.5" x14ac:dyDescent="0.2">
      <c r="A23" s="128" t="s">
        <v>1681</v>
      </c>
      <c r="B23" s="30" t="s">
        <v>213</v>
      </c>
      <c r="C23" s="29">
        <v>3297.4426709999998</v>
      </c>
      <c r="D23" s="27" t="str">
        <f t="shared" si="4"/>
        <v>N/A</v>
      </c>
      <c r="E23" s="29">
        <v>4729.9760652000004</v>
      </c>
      <c r="F23" s="27" t="str">
        <f t="shared" si="5"/>
        <v>N/A</v>
      </c>
      <c r="G23" s="29">
        <v>2499.8234714</v>
      </c>
      <c r="H23" s="27" t="str">
        <f t="shared" si="6"/>
        <v>N/A</v>
      </c>
      <c r="I23" s="8">
        <v>43.44</v>
      </c>
      <c r="J23" s="8">
        <v>-47.1</v>
      </c>
      <c r="K23" s="5" t="s">
        <v>213</v>
      </c>
      <c r="L23" s="105" t="str">
        <f t="shared" si="3"/>
        <v>N/A</v>
      </c>
    </row>
    <row r="24" spans="1:12" ht="12.75" customHeight="1" x14ac:dyDescent="0.2">
      <c r="A24" s="138" t="s">
        <v>135</v>
      </c>
      <c r="B24" s="22" t="s">
        <v>213</v>
      </c>
      <c r="C24" s="1">
        <v>3672</v>
      </c>
      <c r="D24" s="27" t="str">
        <f t="shared" si="4"/>
        <v>N/A</v>
      </c>
      <c r="E24" s="1">
        <v>5099</v>
      </c>
      <c r="F24" s="27" t="str">
        <f t="shared" si="5"/>
        <v>N/A</v>
      </c>
      <c r="G24" s="1">
        <v>1216</v>
      </c>
      <c r="H24" s="27" t="str">
        <f t="shared" si="6"/>
        <v>N/A</v>
      </c>
      <c r="I24" s="8">
        <v>38.86</v>
      </c>
      <c r="J24" s="8">
        <v>-76.2</v>
      </c>
      <c r="K24" s="23" t="s">
        <v>213</v>
      </c>
      <c r="L24" s="105" t="str">
        <f t="shared" si="3"/>
        <v>N/A</v>
      </c>
    </row>
    <row r="25" spans="1:12" ht="12.75" customHeight="1" x14ac:dyDescent="0.2">
      <c r="A25" s="138" t="s">
        <v>136</v>
      </c>
      <c r="B25" s="22" t="s">
        <v>213</v>
      </c>
      <c r="C25" s="9">
        <v>0.36123137399999999</v>
      </c>
      <c r="D25" s="27" t="str">
        <f t="shared" si="4"/>
        <v>N/A</v>
      </c>
      <c r="E25" s="9">
        <v>0.5033350016</v>
      </c>
      <c r="F25" s="27" t="str">
        <f t="shared" si="5"/>
        <v>N/A</v>
      </c>
      <c r="G25" s="9">
        <v>8.3636596199999996E-2</v>
      </c>
      <c r="H25" s="27" t="str">
        <f t="shared" si="6"/>
        <v>N/A</v>
      </c>
      <c r="I25" s="8">
        <v>39.340000000000003</v>
      </c>
      <c r="J25" s="8">
        <v>-83.4</v>
      </c>
      <c r="K25" s="5" t="s">
        <v>213</v>
      </c>
      <c r="L25" s="105" t="str">
        <f t="shared" si="3"/>
        <v>N/A</v>
      </c>
    </row>
    <row r="26" spans="1:12" ht="25.5" x14ac:dyDescent="0.2">
      <c r="A26" s="128" t="s">
        <v>137</v>
      </c>
      <c r="B26" s="22" t="s">
        <v>213</v>
      </c>
      <c r="C26" s="10">
        <v>24797261</v>
      </c>
      <c r="D26" s="27" t="str">
        <f t="shared" si="4"/>
        <v>N/A</v>
      </c>
      <c r="E26" s="10">
        <v>52931572</v>
      </c>
      <c r="F26" s="27" t="str">
        <f t="shared" si="5"/>
        <v>N/A</v>
      </c>
      <c r="G26" s="10">
        <v>6546490</v>
      </c>
      <c r="H26" s="27" t="str">
        <f t="shared" si="6"/>
        <v>N/A</v>
      </c>
      <c r="I26" s="8">
        <v>113.5</v>
      </c>
      <c r="J26" s="8">
        <v>-87.6</v>
      </c>
      <c r="K26" s="5" t="s">
        <v>213</v>
      </c>
      <c r="L26" s="105" t="str">
        <f t="shared" si="3"/>
        <v>N/A</v>
      </c>
    </row>
    <row r="27" spans="1:12" ht="25.5" x14ac:dyDescent="0.2">
      <c r="A27" s="128" t="s">
        <v>949</v>
      </c>
      <c r="B27" s="22" t="s">
        <v>213</v>
      </c>
      <c r="C27" s="10">
        <v>6753.0667211</v>
      </c>
      <c r="D27" s="27" t="str">
        <f t="shared" si="4"/>
        <v>N/A</v>
      </c>
      <c r="E27" s="10">
        <v>10380.775054</v>
      </c>
      <c r="F27" s="27" t="str">
        <f t="shared" si="5"/>
        <v>N/A</v>
      </c>
      <c r="G27" s="10">
        <v>5383.6266446999998</v>
      </c>
      <c r="H27" s="27" t="str">
        <f t="shared" si="6"/>
        <v>N/A</v>
      </c>
      <c r="I27" s="8">
        <v>53.72</v>
      </c>
      <c r="J27" s="8">
        <v>-48.1</v>
      </c>
      <c r="K27" s="5" t="s">
        <v>213</v>
      </c>
      <c r="L27" s="105" t="str">
        <f t="shared" si="3"/>
        <v>N/A</v>
      </c>
    </row>
    <row r="28" spans="1:12" x14ac:dyDescent="0.2">
      <c r="A28" s="138" t="s">
        <v>138</v>
      </c>
      <c r="B28" s="1" t="s">
        <v>213</v>
      </c>
      <c r="C28" s="23">
        <v>23302</v>
      </c>
      <c r="D28" s="27" t="str">
        <f>IF($B28="N/A","N/A",IF(C28&gt;10,"No",IF(C28&lt;-10,"No","Yes")))</f>
        <v>N/A</v>
      </c>
      <c r="E28" s="23">
        <v>20707</v>
      </c>
      <c r="F28" s="27" t="str">
        <f>IF($B28="N/A","N/A",IF(E28&gt;10,"No",IF(E28&lt;-10,"No","Yes")))</f>
        <v>N/A</v>
      </c>
      <c r="G28" s="23">
        <v>18332</v>
      </c>
      <c r="H28" s="27" t="str">
        <f>IF($B28="N/A","N/A",IF(G28&gt;10,"No",IF(G28&lt;-10,"No","Yes")))</f>
        <v>N/A</v>
      </c>
      <c r="I28" s="8">
        <v>-11.1</v>
      </c>
      <c r="J28" s="8">
        <v>-11.5</v>
      </c>
      <c r="K28" s="23" t="s">
        <v>213</v>
      </c>
      <c r="L28" s="105" t="str">
        <f>IF(J28="Div by 0", "N/A", IF(K28="N/A","N/A", IF(J28&gt;VALUE(MID(K28,1,2)), "No", IF(J28&lt;-1*VALUE(MID(K28,1,2)), "No", "Yes"))))</f>
        <v>N/A</v>
      </c>
    </row>
    <row r="29" spans="1:12" x14ac:dyDescent="0.2">
      <c r="A29" s="128" t="s">
        <v>139</v>
      </c>
      <c r="B29" s="30" t="s">
        <v>213</v>
      </c>
      <c r="C29" s="4">
        <v>2.2923239316999999</v>
      </c>
      <c r="D29" s="27" t="str">
        <f>IF($B29="N/A","N/A",IF(C29&gt;10,"No",IF(C29&lt;-10,"No","Yes")))</f>
        <v>N/A</v>
      </c>
      <c r="E29" s="4">
        <v>2.0440395915999998</v>
      </c>
      <c r="F29" s="27" t="str">
        <f>IF($B29="N/A","N/A",IF(E29&gt;10,"No",IF(E29&lt;-10,"No","Yes")))</f>
        <v>N/A</v>
      </c>
      <c r="G29" s="4">
        <v>1.2608767124</v>
      </c>
      <c r="H29" s="27" t="str">
        <f>IF($B29="N/A","N/A",IF(G29&gt;10,"No",IF(G29&lt;-10,"No","Yes")))</f>
        <v>N/A</v>
      </c>
      <c r="I29" s="8">
        <v>-10.8</v>
      </c>
      <c r="J29" s="8">
        <v>-38.299999999999997</v>
      </c>
      <c r="K29" s="5" t="s">
        <v>213</v>
      </c>
      <c r="L29" s="105" t="str">
        <f>IF(J29="Div by 0", "N/A", IF(K29="N/A","N/A", IF(J29&gt;VALUE(MID(K29,1,2)), "No", IF(J29&lt;-1*VALUE(MID(K29,1,2)), "No", "Yes"))))</f>
        <v>N/A</v>
      </c>
    </row>
    <row r="30" spans="1:12" x14ac:dyDescent="0.2">
      <c r="A30" s="138" t="s">
        <v>140</v>
      </c>
      <c r="B30" s="23" t="s">
        <v>213</v>
      </c>
      <c r="C30" s="23">
        <v>41398</v>
      </c>
      <c r="D30" s="27" t="str">
        <f>IF($B30="N/A","N/A",IF(C30&gt;10,"No",IF(C30&lt;-10,"No","Yes")))</f>
        <v>N/A</v>
      </c>
      <c r="E30" s="23">
        <v>42424</v>
      </c>
      <c r="F30" s="27" t="str">
        <f>IF($B30="N/A","N/A",IF(E30&gt;10,"No",IF(E30&lt;-10,"No","Yes")))</f>
        <v>N/A</v>
      </c>
      <c r="G30" s="23">
        <v>60069</v>
      </c>
      <c r="H30" s="27" t="str">
        <f>IF($B30="N/A","N/A",IF(G30&gt;10,"No",IF(G30&lt;-10,"No","Yes")))</f>
        <v>N/A</v>
      </c>
      <c r="I30" s="8">
        <v>2.4780000000000002</v>
      </c>
      <c r="J30" s="8">
        <v>41.59</v>
      </c>
      <c r="K30" s="23" t="s">
        <v>213</v>
      </c>
      <c r="L30" s="105" t="str">
        <f>IF(J30="Div by 0", "N/A", IF(K30="N/A","N/A", IF(J30&gt;VALUE(MID(K30,1,2)), "No", IF(J30&lt;-1*VALUE(MID(K30,1,2)), "No", "Yes"))))</f>
        <v>N/A</v>
      </c>
    </row>
    <row r="31" spans="1:12" x14ac:dyDescent="0.2">
      <c r="A31" s="128" t="s">
        <v>141</v>
      </c>
      <c r="B31" s="22" t="s">
        <v>213</v>
      </c>
      <c r="C31" s="4">
        <v>4.0725099185999998</v>
      </c>
      <c r="D31" s="27" t="str">
        <f>IF($B31="N/A","N/A",IF(C31&gt;10,"No",IF(C31&lt;-10,"No","Yes")))</f>
        <v>N/A</v>
      </c>
      <c r="E31" s="4">
        <v>4.1877788011000003</v>
      </c>
      <c r="F31" s="27" t="str">
        <f>IF($B31="N/A","N/A",IF(E31&gt;10,"No",IF(E31&lt;-10,"No","Yes")))</f>
        <v>N/A</v>
      </c>
      <c r="G31" s="4">
        <v>4.1315515620000003</v>
      </c>
      <c r="H31" s="27" t="str">
        <f>IF($B31="N/A","N/A",IF(G31&gt;10,"No",IF(G31&lt;-10,"No","Yes")))</f>
        <v>N/A</v>
      </c>
      <c r="I31" s="8">
        <v>2.83</v>
      </c>
      <c r="J31" s="8">
        <v>-1.34</v>
      </c>
      <c r="K31" s="5" t="s">
        <v>213</v>
      </c>
      <c r="L31" s="105" t="str">
        <f>IF(J31="Div by 0", "N/A", IF(K31="N/A","N/A", IF(J31&gt;VALUE(MID(K31,1,2)), "No", IF(J31&lt;-1*VALUE(MID(K31,1,2)), "No", "Yes"))))</f>
        <v>N/A</v>
      </c>
    </row>
    <row r="32" spans="1:12" ht="12.75" customHeight="1" x14ac:dyDescent="0.2">
      <c r="A32" s="138" t="s">
        <v>142</v>
      </c>
      <c r="B32" s="1" t="s">
        <v>213</v>
      </c>
      <c r="C32" s="1">
        <v>25870</v>
      </c>
      <c r="D32" s="27" t="str">
        <f>IF($B32="N/A","N/A",IF(C32&gt;10,"No",IF(C32&lt;-10,"No","Yes")))</f>
        <v>N/A</v>
      </c>
      <c r="E32" s="1">
        <v>24883.833332999999</v>
      </c>
      <c r="F32" s="27" t="str">
        <f>IF($B32="N/A","N/A",IF(E32&gt;10,"No",IF(E32&lt;-10,"No","Yes")))</f>
        <v>N/A</v>
      </c>
      <c r="G32" s="1">
        <v>31167.583332999999</v>
      </c>
      <c r="H32" s="27" t="str">
        <f>IF($B32="N/A","N/A",IF(G32&gt;10,"No",IF(G32&lt;-10,"No","Yes")))</f>
        <v>N/A</v>
      </c>
      <c r="I32" s="8">
        <v>-3.81</v>
      </c>
      <c r="J32" s="8">
        <v>25.25</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1162857</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81.002760562000006</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66">
        <v>7704842691</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984700</v>
      </c>
      <c r="D6" s="27" t="str">
        <f>IF($B6="N/A","N/A",IF(C6&gt;10,"No",IF(C6&lt;-10,"No","Yes")))</f>
        <v>N/A</v>
      </c>
      <c r="E6" s="23">
        <v>980554</v>
      </c>
      <c r="F6" s="27" t="str">
        <f>IF($B6="N/A","N/A",IF(E6&gt;10,"No",IF(E6&lt;-10,"No","Yes")))</f>
        <v>N/A</v>
      </c>
      <c r="G6" s="23">
        <v>1424423</v>
      </c>
      <c r="H6" s="27" t="str">
        <f>IF($B6="N/A","N/A",IF(G6&gt;10,"No",IF(G6&lt;-10,"No","Yes")))</f>
        <v>N/A</v>
      </c>
      <c r="I6" s="8">
        <v>-0.42099999999999999</v>
      </c>
      <c r="J6" s="8">
        <v>45.27</v>
      </c>
      <c r="K6" s="31" t="s">
        <v>734</v>
      </c>
      <c r="L6" s="105" t="str">
        <f>IF(J6="Div by 0", "N/A", IF(K6="N/A","N/A", IF(J6&gt;VALUE(MID(K6,1,2)), "No", IF(J6&lt;-1*VALUE(MID(K6,1,2)), "No", "Yes"))))</f>
        <v>No</v>
      </c>
    </row>
    <row r="7" spans="1:14" x14ac:dyDescent="0.2">
      <c r="A7" s="138" t="s">
        <v>59</v>
      </c>
      <c r="B7" s="23" t="s">
        <v>213</v>
      </c>
      <c r="C7" s="23">
        <v>813955.92</v>
      </c>
      <c r="D7" s="27" t="str">
        <f>IF($B7="N/A","N/A",IF(C7&gt;10,"No",IF(C7&lt;-10,"No","Yes")))</f>
        <v>N/A</v>
      </c>
      <c r="E7" s="23">
        <v>811580.78</v>
      </c>
      <c r="F7" s="27" t="str">
        <f>IF($B7="N/A","N/A",IF(E7&gt;10,"No",IF(E7&lt;-10,"No","Yes")))</f>
        <v>N/A</v>
      </c>
      <c r="G7" s="23">
        <v>1170405.8700000001</v>
      </c>
      <c r="H7" s="27" t="str">
        <f>IF($B7="N/A","N/A",IF(G7&gt;10,"No",IF(G7&lt;-10,"No","Yes")))</f>
        <v>N/A</v>
      </c>
      <c r="I7" s="8">
        <v>-0.29199999999999998</v>
      </c>
      <c r="J7" s="8">
        <v>44.21</v>
      </c>
      <c r="K7" s="31" t="s">
        <v>735</v>
      </c>
      <c r="L7" s="105" t="str">
        <f>IF(J7="Div by 0", "N/A", IF(K7="N/A","N/A", IF(J7&gt;VALUE(MID(K7,1,2)), "No", IF(J7&lt;-1*VALUE(MID(K7,1,2)), "No", "Yes"))))</f>
        <v>No</v>
      </c>
    </row>
    <row r="8" spans="1:14" x14ac:dyDescent="0.2">
      <c r="A8" s="148" t="s">
        <v>143</v>
      </c>
      <c r="B8" s="23" t="s">
        <v>213</v>
      </c>
      <c r="C8" s="23">
        <v>69184</v>
      </c>
      <c r="D8" s="27" t="str">
        <f>IF($B8="N/A","N/A",IF(C8&gt;10,"No",IF(C8&lt;-10,"No","Yes")))</f>
        <v>N/A</v>
      </c>
      <c r="E8" s="23">
        <v>72375</v>
      </c>
      <c r="F8" s="27" t="str">
        <f>IF($B8="N/A","N/A",IF(E8&gt;10,"No",IF(E8&lt;-10,"No","Yes")))</f>
        <v>N/A</v>
      </c>
      <c r="G8" s="23">
        <v>83849</v>
      </c>
      <c r="H8" s="27" t="str">
        <f>IF($B8="N/A","N/A",IF(G8&gt;10,"No",IF(G8&lt;-10,"No","Yes")))</f>
        <v>N/A</v>
      </c>
      <c r="I8" s="8">
        <v>4.6120000000000001</v>
      </c>
      <c r="J8" s="8">
        <v>15.85</v>
      </c>
      <c r="K8" s="23" t="s">
        <v>213</v>
      </c>
      <c r="L8" s="105" t="str">
        <f>IF(J8="Div by 0", "N/A", IF(K8="N/A","N/A", IF(J8&gt;VALUE(MID(K8,1,2)), "No", IF(J8&lt;-1*VALUE(MID(K8,1,2)), "No", "Yes"))))</f>
        <v>N/A</v>
      </c>
    </row>
    <row r="9" spans="1:14" x14ac:dyDescent="0.2">
      <c r="A9" s="138" t="s">
        <v>676</v>
      </c>
      <c r="B9" s="23" t="s">
        <v>213</v>
      </c>
      <c r="C9" s="23">
        <v>66701</v>
      </c>
      <c r="D9" s="27" t="str">
        <f t="shared" ref="D9:D11" si="0">IF($B9="N/A","N/A",IF(C9&gt;10,"No",IF(C9&lt;-10,"No","Yes")))</f>
        <v>N/A</v>
      </c>
      <c r="E9" s="23">
        <v>69655</v>
      </c>
      <c r="F9" s="27" t="str">
        <f t="shared" ref="F9:F11" si="1">IF($B9="N/A","N/A",IF(E9&gt;10,"No",IF(E9&lt;-10,"No","Yes")))</f>
        <v>N/A</v>
      </c>
      <c r="G9" s="23">
        <v>81660</v>
      </c>
      <c r="H9" s="27" t="str">
        <f t="shared" ref="H9:H11" si="2">IF($B9="N/A","N/A",IF(G9&gt;10,"No",IF(G9&lt;-10,"No","Yes")))</f>
        <v>N/A</v>
      </c>
      <c r="I9" s="8">
        <v>4.4290000000000003</v>
      </c>
      <c r="J9" s="8">
        <v>17.23</v>
      </c>
      <c r="K9" s="23" t="s">
        <v>213</v>
      </c>
      <c r="L9" s="105" t="str">
        <f t="shared" ref="L9:L11" si="3">IF(J9="Div by 0", "N/A", IF(K9="N/A","N/A", IF(J9&gt;VALUE(MID(K9,1,2)), "No", IF(J9&lt;-1*VALUE(MID(K9,1,2)), "No", "Yes"))))</f>
        <v>N/A</v>
      </c>
    </row>
    <row r="10" spans="1:14" x14ac:dyDescent="0.2">
      <c r="A10" s="138" t="s">
        <v>423</v>
      </c>
      <c r="B10" s="23" t="s">
        <v>213</v>
      </c>
      <c r="C10" s="23">
        <v>2483</v>
      </c>
      <c r="D10" s="27" t="str">
        <f t="shared" si="0"/>
        <v>N/A</v>
      </c>
      <c r="E10" s="23">
        <v>2720</v>
      </c>
      <c r="F10" s="27" t="str">
        <f t="shared" si="1"/>
        <v>N/A</v>
      </c>
      <c r="G10" s="23">
        <v>2189</v>
      </c>
      <c r="H10" s="27" t="str">
        <f t="shared" si="2"/>
        <v>N/A</v>
      </c>
      <c r="I10" s="8">
        <v>9.5449999999999999</v>
      </c>
      <c r="J10" s="8">
        <v>-19.5</v>
      </c>
      <c r="K10" s="23" t="s">
        <v>213</v>
      </c>
      <c r="L10" s="105" t="str">
        <f t="shared" si="3"/>
        <v>N/A</v>
      </c>
    </row>
    <row r="11" spans="1:14" x14ac:dyDescent="0.2">
      <c r="A11" s="138" t="s">
        <v>169</v>
      </c>
      <c r="B11" s="23" t="s">
        <v>213</v>
      </c>
      <c r="C11" s="4">
        <v>7.0258962120000001</v>
      </c>
      <c r="D11" s="27" t="str">
        <f t="shared" si="0"/>
        <v>N/A</v>
      </c>
      <c r="E11" s="4">
        <v>7.3810315393000003</v>
      </c>
      <c r="F11" s="27" t="str">
        <f t="shared" si="1"/>
        <v>N/A</v>
      </c>
      <c r="G11" s="4">
        <v>5.8865238767000001</v>
      </c>
      <c r="H11" s="27" t="str">
        <f t="shared" si="2"/>
        <v>N/A</v>
      </c>
      <c r="I11" s="8">
        <v>5.0549999999999997</v>
      </c>
      <c r="J11" s="8">
        <v>-20.2</v>
      </c>
      <c r="K11" s="23" t="s">
        <v>213</v>
      </c>
      <c r="L11" s="105" t="str">
        <f t="shared" si="3"/>
        <v>N/A</v>
      </c>
    </row>
    <row r="12" spans="1:14" x14ac:dyDescent="0.2">
      <c r="A12" s="138" t="s">
        <v>144</v>
      </c>
      <c r="B12" s="23" t="s">
        <v>213</v>
      </c>
      <c r="C12" s="23">
        <v>42655.916666999998</v>
      </c>
      <c r="D12" s="27" t="str">
        <f>IF($B12="N/A","N/A",IF(C12&gt;10,"No",IF(C12&lt;-10,"No","Yes")))</f>
        <v>N/A</v>
      </c>
      <c r="E12" s="23">
        <v>41729.083333000002</v>
      </c>
      <c r="F12" s="27" t="str">
        <f>IF($B12="N/A","N/A",IF(E12&gt;10,"No",IF(E12&lt;-10,"No","Yes")))</f>
        <v>N/A</v>
      </c>
      <c r="G12" s="23">
        <v>41568.5</v>
      </c>
      <c r="H12" s="27" t="str">
        <f>IF($B12="N/A","N/A",IF(G12&gt;10,"No",IF(G12&lt;-10,"No","Yes")))</f>
        <v>N/A</v>
      </c>
      <c r="I12" s="8">
        <v>-2.17</v>
      </c>
      <c r="J12" s="8">
        <v>-0.38500000000000001</v>
      </c>
      <c r="K12" s="23" t="s">
        <v>213</v>
      </c>
      <c r="L12" s="105" t="str">
        <f>IF(J12="Div by 0", "N/A", IF(K12="N/A","N/A", IF(J12&gt;VALUE(MID(K12,1,2)), "No", IF(J12&lt;-1*VALUE(MID(K12,1,2)), "No", "Yes"))))</f>
        <v>N/A</v>
      </c>
    </row>
    <row r="13" spans="1:14" x14ac:dyDescent="0.2">
      <c r="A13" s="104" t="s">
        <v>364</v>
      </c>
      <c r="B13" s="43" t="s">
        <v>213</v>
      </c>
      <c r="C13" s="4">
        <v>98.585355946000007</v>
      </c>
      <c r="D13" s="40" t="str">
        <f>IF($B13="N/A","N/A",IF(C13&gt;=95,"Yes","No"))</f>
        <v>N/A</v>
      </c>
      <c r="E13" s="4">
        <v>98.750502267000002</v>
      </c>
      <c r="F13" s="40" t="str">
        <f>IF($B13="N/A","N/A",IF(E13&gt;=95,"Yes","No"))</f>
        <v>N/A</v>
      </c>
      <c r="G13" s="4">
        <v>99.017496909000002</v>
      </c>
      <c r="H13" s="27" t="str">
        <f>IF($B13="N/A","N/A",IF(G13&gt;=95,"Yes","No"))</f>
        <v>N/A</v>
      </c>
      <c r="I13" s="8">
        <v>0.16750000000000001</v>
      </c>
      <c r="J13" s="8">
        <v>0.27039999999999997</v>
      </c>
      <c r="K13" s="28" t="s">
        <v>735</v>
      </c>
      <c r="L13" s="105" t="str">
        <f t="shared" ref="L13:L70" si="4">IF(J13="Div by 0", "N/A", IF(K13="N/A","N/A", IF(J13&gt;VALUE(MID(K13,1,2)), "No", IF(J13&lt;-1*VALUE(MID(K13,1,2)), "No", "Yes"))))</f>
        <v>Yes</v>
      </c>
    </row>
    <row r="14" spans="1:14" x14ac:dyDescent="0.2">
      <c r="A14" s="149" t="s">
        <v>365</v>
      </c>
      <c r="B14" s="43" t="s">
        <v>213</v>
      </c>
      <c r="C14" s="44">
        <v>1.4145425003000001</v>
      </c>
      <c r="D14" s="45" t="str">
        <f>IF($B14="N/A","N/A",IF(C14&gt;10,"No",IF(C14&lt;-10,"No","Yes")))</f>
        <v>N/A</v>
      </c>
      <c r="E14" s="44">
        <v>1.0771461846999999</v>
      </c>
      <c r="F14" s="40" t="str">
        <f>IF($B14="N/A","N/A",IF(E14&gt;95,"Yes","No"))</f>
        <v>N/A</v>
      </c>
      <c r="G14" s="44">
        <v>0.20675038239999999</v>
      </c>
      <c r="H14" s="27" t="str">
        <f>IF($B14="N/A","N/A",IF(G14&gt;95,"Yes","No"))</f>
        <v>N/A</v>
      </c>
      <c r="I14" s="46">
        <v>-23.9</v>
      </c>
      <c r="J14" s="46">
        <v>-80.8</v>
      </c>
      <c r="K14" s="47" t="s">
        <v>213</v>
      </c>
      <c r="L14" s="105" t="str">
        <f t="shared" si="4"/>
        <v>N/A</v>
      </c>
      <c r="M14" s="34"/>
      <c r="N14" s="34"/>
    </row>
    <row r="15" spans="1:14" s="34" customFormat="1" x14ac:dyDescent="0.2">
      <c r="A15" s="149" t="s">
        <v>366</v>
      </c>
      <c r="B15" s="43" t="s">
        <v>213</v>
      </c>
      <c r="C15" s="44">
        <v>1.015538E-4</v>
      </c>
      <c r="D15" s="45" t="str">
        <f t="shared" ref="D15:D21" si="5">IF($B15="N/A","N/A",IF(C15&gt;10,"No",IF(C15&lt;-10,"No","Yes")))</f>
        <v>N/A</v>
      </c>
      <c r="E15" s="44">
        <v>0.17235154820000001</v>
      </c>
      <c r="F15" s="45" t="str">
        <f t="shared" ref="F15:F21" si="6">IF($B15="N/A","N/A",IF(E15&gt;10,"No",IF(E15&lt;-10,"No","Yes")))</f>
        <v>N/A</v>
      </c>
      <c r="G15" s="44">
        <v>0.77575270829999998</v>
      </c>
      <c r="H15" s="48" t="str">
        <f t="shared" ref="H15:H21" si="7">IF($B15="N/A","N/A",IF(G15&gt;10,"No",IF(G15&lt;-10,"No","Yes")))</f>
        <v>N/A</v>
      </c>
      <c r="I15" s="46">
        <v>170000</v>
      </c>
      <c r="J15" s="46">
        <v>350.1</v>
      </c>
      <c r="K15" s="47" t="s">
        <v>213</v>
      </c>
      <c r="L15" s="105" t="str">
        <f t="shared" si="4"/>
        <v>N/A</v>
      </c>
    </row>
    <row r="16" spans="1:14" s="34" customFormat="1" x14ac:dyDescent="0.2">
      <c r="A16" s="149" t="s">
        <v>367</v>
      </c>
      <c r="B16" s="43" t="s">
        <v>213</v>
      </c>
      <c r="C16" s="49">
        <v>13930</v>
      </c>
      <c r="D16" s="50" t="str">
        <f t="shared" si="5"/>
        <v>N/A</v>
      </c>
      <c r="E16" s="49">
        <v>12252</v>
      </c>
      <c r="F16" s="50" t="str">
        <f t="shared" si="6"/>
        <v>N/A</v>
      </c>
      <c r="G16" s="49">
        <v>13995</v>
      </c>
      <c r="H16" s="48" t="str">
        <f t="shared" si="7"/>
        <v>N/A</v>
      </c>
      <c r="I16" s="46">
        <v>-12</v>
      </c>
      <c r="J16" s="46">
        <v>14.23</v>
      </c>
      <c r="K16" s="47" t="s">
        <v>213</v>
      </c>
      <c r="L16" s="105" t="str">
        <f t="shared" si="4"/>
        <v>N/A</v>
      </c>
    </row>
    <row r="17" spans="1:14" s="34" customFormat="1" x14ac:dyDescent="0.2">
      <c r="A17" s="150" t="s">
        <v>368</v>
      </c>
      <c r="B17" s="43" t="s">
        <v>213</v>
      </c>
      <c r="C17" s="44">
        <v>1.414644054</v>
      </c>
      <c r="D17" s="48" t="str">
        <f t="shared" si="5"/>
        <v>N/A</v>
      </c>
      <c r="E17" s="44">
        <v>1.2494977329000001</v>
      </c>
      <c r="F17" s="48" t="str">
        <f t="shared" si="6"/>
        <v>N/A</v>
      </c>
      <c r="G17" s="44">
        <v>0.98250309069999997</v>
      </c>
      <c r="H17" s="48" t="str">
        <f t="shared" si="7"/>
        <v>N/A</v>
      </c>
      <c r="I17" s="46">
        <v>-11.7</v>
      </c>
      <c r="J17" s="46">
        <v>-21.4</v>
      </c>
      <c r="K17" s="47" t="s">
        <v>213</v>
      </c>
      <c r="L17" s="105" t="str">
        <f t="shared" si="4"/>
        <v>N/A</v>
      </c>
      <c r="M17" s="26"/>
      <c r="N17" s="26"/>
    </row>
    <row r="18" spans="1:14" x14ac:dyDescent="0.2">
      <c r="A18" s="149" t="s">
        <v>677</v>
      </c>
      <c r="B18" s="43" t="s">
        <v>213</v>
      </c>
      <c r="C18" s="44">
        <v>84.630294328999994</v>
      </c>
      <c r="D18" s="48" t="str">
        <f t="shared" si="5"/>
        <v>N/A</v>
      </c>
      <c r="E18" s="44">
        <v>82.011100228999993</v>
      </c>
      <c r="F18" s="48" t="str">
        <f t="shared" si="6"/>
        <v>N/A</v>
      </c>
      <c r="G18" s="44">
        <v>65.680600213999995</v>
      </c>
      <c r="H18" s="48" t="str">
        <f t="shared" si="7"/>
        <v>N/A</v>
      </c>
      <c r="I18" s="8">
        <v>-3.09</v>
      </c>
      <c r="J18" s="8">
        <v>-19.899999999999999</v>
      </c>
      <c r="K18" s="47" t="s">
        <v>213</v>
      </c>
      <c r="L18" s="105" t="str">
        <f t="shared" si="4"/>
        <v>N/A</v>
      </c>
    </row>
    <row r="19" spans="1:14" x14ac:dyDescent="0.2">
      <c r="A19" s="149" t="s">
        <v>678</v>
      </c>
      <c r="B19" s="43" t="s">
        <v>213</v>
      </c>
      <c r="C19" s="44">
        <v>46.819813351999997</v>
      </c>
      <c r="D19" s="48" t="str">
        <f t="shared" si="5"/>
        <v>N/A</v>
      </c>
      <c r="E19" s="44">
        <v>38.801828272999998</v>
      </c>
      <c r="F19" s="48" t="str">
        <f t="shared" si="6"/>
        <v>N/A</v>
      </c>
      <c r="G19" s="44">
        <v>27.595569846</v>
      </c>
      <c r="H19" s="48" t="str">
        <f t="shared" si="7"/>
        <v>N/A</v>
      </c>
      <c r="I19" s="8">
        <v>-17.100000000000001</v>
      </c>
      <c r="J19" s="8">
        <v>-28.9</v>
      </c>
      <c r="K19" s="47" t="s">
        <v>213</v>
      </c>
      <c r="L19" s="105" t="str">
        <f t="shared" si="4"/>
        <v>N/A</v>
      </c>
    </row>
    <row r="20" spans="1:14" ht="25.5" x14ac:dyDescent="0.2">
      <c r="A20" s="149" t="s">
        <v>679</v>
      </c>
      <c r="B20" s="43" t="s">
        <v>213</v>
      </c>
      <c r="C20" s="44">
        <v>10.947595118000001</v>
      </c>
      <c r="D20" s="48" t="str">
        <f t="shared" si="5"/>
        <v>N/A</v>
      </c>
      <c r="E20" s="44">
        <v>11.132876265</v>
      </c>
      <c r="F20" s="48" t="str">
        <f t="shared" si="6"/>
        <v>N/A</v>
      </c>
      <c r="G20" s="44">
        <v>17.156127187999999</v>
      </c>
      <c r="H20" s="48" t="str">
        <f t="shared" si="7"/>
        <v>N/A</v>
      </c>
      <c r="I20" s="8">
        <v>1.6919999999999999</v>
      </c>
      <c r="J20" s="8">
        <v>54.1</v>
      </c>
      <c r="K20" s="47" t="s">
        <v>213</v>
      </c>
      <c r="L20" s="105" t="str">
        <f t="shared" si="4"/>
        <v>N/A</v>
      </c>
    </row>
    <row r="21" spans="1:14" ht="25.5" x14ac:dyDescent="0.2">
      <c r="A21" s="149" t="s">
        <v>680</v>
      </c>
      <c r="B21" s="43" t="s">
        <v>213</v>
      </c>
      <c r="C21" s="44">
        <v>0</v>
      </c>
      <c r="D21" s="48" t="str">
        <f t="shared" si="5"/>
        <v>N/A</v>
      </c>
      <c r="E21" s="44">
        <v>0</v>
      </c>
      <c r="F21" s="48" t="str">
        <f t="shared" si="6"/>
        <v>N/A</v>
      </c>
      <c r="G21" s="44">
        <v>0</v>
      </c>
      <c r="H21" s="48" t="str">
        <f t="shared" si="7"/>
        <v>N/A</v>
      </c>
      <c r="I21" s="8" t="s">
        <v>1748</v>
      </c>
      <c r="J21" s="8" t="s">
        <v>1748</v>
      </c>
      <c r="K21" s="47" t="s">
        <v>213</v>
      </c>
      <c r="L21" s="105" t="str">
        <f t="shared" si="4"/>
        <v>N/A</v>
      </c>
    </row>
    <row r="22" spans="1:14" x14ac:dyDescent="0.2">
      <c r="A22" s="128" t="s">
        <v>1688</v>
      </c>
      <c r="B22" s="30" t="s">
        <v>217</v>
      </c>
      <c r="C22" s="1">
        <v>2137</v>
      </c>
      <c r="D22" s="27" t="str">
        <f>IF($B22="N/A","N/A",IF(C22&gt;0,"No",IF(C22&lt;0,"No","Yes")))</f>
        <v>No</v>
      </c>
      <c r="E22" s="1">
        <v>3388</v>
      </c>
      <c r="F22" s="27" t="str">
        <f>IF($B22="N/A","N/A",IF(E22&gt;0,"No",IF(E22&lt;0,"No","Yes")))</f>
        <v>No</v>
      </c>
      <c r="G22" s="1">
        <v>3243</v>
      </c>
      <c r="H22" s="27" t="str">
        <f>IF($B22="N/A","N/A",IF(G22&gt;0,"No",IF(G22&lt;0,"No","Yes")))</f>
        <v>No</v>
      </c>
      <c r="I22" s="8">
        <v>58.54</v>
      </c>
      <c r="J22" s="8">
        <v>-4.28</v>
      </c>
      <c r="K22" s="28" t="s">
        <v>213</v>
      </c>
      <c r="L22" s="105" t="str">
        <f t="shared" si="4"/>
        <v>N/A</v>
      </c>
    </row>
    <row r="23" spans="1:14" x14ac:dyDescent="0.2">
      <c r="A23" s="151" t="s">
        <v>145</v>
      </c>
      <c r="B23" s="30" t="s">
        <v>279</v>
      </c>
      <c r="C23" s="4">
        <v>0.43404082459999999</v>
      </c>
      <c r="D23" s="27" t="str">
        <f>IF($B23="N/A","N/A",IF(C23&gt;=10,"No",IF(C23&lt;0,"No","Yes")))</f>
        <v>Yes</v>
      </c>
      <c r="E23" s="4">
        <v>0.69154783929999997</v>
      </c>
      <c r="F23" s="27" t="str">
        <f>IF($B23="N/A","N/A",IF(E23&gt;=10,"No",IF(E23&lt;0,"No","Yes")))</f>
        <v>Yes</v>
      </c>
      <c r="G23" s="4">
        <v>0.45583369550000002</v>
      </c>
      <c r="H23" s="27" t="str">
        <f>IF($B23="N/A","N/A",IF(G23&gt;=10,"No",IF(G23&lt;0,"No","Yes")))</f>
        <v>Yes</v>
      </c>
      <c r="I23" s="8">
        <v>59.33</v>
      </c>
      <c r="J23" s="8">
        <v>-34.1</v>
      </c>
      <c r="K23" s="28" t="s">
        <v>213</v>
      </c>
      <c r="L23" s="105" t="str">
        <f t="shared" si="4"/>
        <v>N/A</v>
      </c>
    </row>
    <row r="24" spans="1:14" x14ac:dyDescent="0.2">
      <c r="A24" s="128" t="s">
        <v>424</v>
      </c>
      <c r="B24" s="22" t="s">
        <v>213</v>
      </c>
      <c r="C24" s="9">
        <v>67.384183434999997</v>
      </c>
      <c r="D24" s="48" t="str">
        <f t="shared" ref="D24:D27" si="8">IF($B24="N/A","N/A",IF(C24&gt;10,"No",IF(C24&lt;-10,"No","Yes")))</f>
        <v>N/A</v>
      </c>
      <c r="E24" s="9">
        <v>65.506562454000004</v>
      </c>
      <c r="F24" s="27" t="str">
        <f t="shared" ref="F24:F27" si="9">IF($B24="N/A","N/A",IF(E24&gt;10,"No",IF(E24&lt;-10,"No","Yes")))</f>
        <v>N/A</v>
      </c>
      <c r="G24" s="9">
        <v>40.058524564999999</v>
      </c>
      <c r="H24" s="27" t="str">
        <f t="shared" ref="H24:H27" si="10">IF($B24="N/A","N/A",IF(G24&gt;10,"No",IF(G24&lt;-10,"No","Yes")))</f>
        <v>N/A</v>
      </c>
      <c r="I24" s="8">
        <v>-2.79</v>
      </c>
      <c r="J24" s="8">
        <v>-38.799999999999997</v>
      </c>
      <c r="K24" s="28" t="s">
        <v>213</v>
      </c>
      <c r="L24" s="105" t="str">
        <f t="shared" si="4"/>
        <v>N/A</v>
      </c>
    </row>
    <row r="25" spans="1:14" x14ac:dyDescent="0.2">
      <c r="A25" s="128" t="s">
        <v>425</v>
      </c>
      <c r="B25" s="22" t="s">
        <v>213</v>
      </c>
      <c r="C25" s="9">
        <v>3.9775386054999999</v>
      </c>
      <c r="D25" s="48" t="str">
        <f t="shared" si="8"/>
        <v>N/A</v>
      </c>
      <c r="E25" s="9">
        <v>2.8019466154999999</v>
      </c>
      <c r="F25" s="27" t="str">
        <f t="shared" si="9"/>
        <v>N/A</v>
      </c>
      <c r="G25" s="9">
        <v>1.9713537656</v>
      </c>
      <c r="H25" s="27" t="str">
        <f t="shared" si="10"/>
        <v>N/A</v>
      </c>
      <c r="I25" s="8">
        <v>-29.6</v>
      </c>
      <c r="J25" s="8">
        <v>-29.6</v>
      </c>
      <c r="K25" s="28" t="s">
        <v>213</v>
      </c>
      <c r="L25" s="105" t="str">
        <f t="shared" si="4"/>
        <v>N/A</v>
      </c>
    </row>
    <row r="26" spans="1:14" x14ac:dyDescent="0.2">
      <c r="A26" s="128" t="s">
        <v>421</v>
      </c>
      <c r="B26" s="22" t="s">
        <v>213</v>
      </c>
      <c r="C26" s="9">
        <v>0.16378100139999999</v>
      </c>
      <c r="D26" s="48" t="str">
        <f t="shared" si="8"/>
        <v>N/A</v>
      </c>
      <c r="E26" s="9">
        <v>0.1179766996</v>
      </c>
      <c r="F26" s="27" t="str">
        <f t="shared" si="9"/>
        <v>N/A</v>
      </c>
      <c r="G26" s="9">
        <v>0.2156168181</v>
      </c>
      <c r="H26" s="27" t="str">
        <f t="shared" si="10"/>
        <v>N/A</v>
      </c>
      <c r="I26" s="8">
        <v>-28</v>
      </c>
      <c r="J26" s="8">
        <v>82.76</v>
      </c>
      <c r="K26" s="28" t="s">
        <v>213</v>
      </c>
      <c r="L26" s="105" t="str">
        <f t="shared" si="4"/>
        <v>N/A</v>
      </c>
    </row>
    <row r="27" spans="1:14" x14ac:dyDescent="0.2">
      <c r="A27" s="128" t="s">
        <v>422</v>
      </c>
      <c r="B27" s="22" t="s">
        <v>213</v>
      </c>
      <c r="C27" s="9">
        <v>0</v>
      </c>
      <c r="D27" s="48" t="str">
        <f t="shared" si="8"/>
        <v>N/A</v>
      </c>
      <c r="E27" s="9">
        <v>0</v>
      </c>
      <c r="F27" s="27" t="str">
        <f t="shared" si="9"/>
        <v>N/A</v>
      </c>
      <c r="G27" s="9">
        <v>0</v>
      </c>
      <c r="H27" s="27" t="str">
        <f t="shared" si="10"/>
        <v>N/A</v>
      </c>
      <c r="I27" s="8" t="s">
        <v>1748</v>
      </c>
      <c r="J27" s="8" t="s">
        <v>1748</v>
      </c>
      <c r="K27" s="28" t="s">
        <v>213</v>
      </c>
      <c r="L27" s="105" t="str">
        <f t="shared" si="4"/>
        <v>N/A</v>
      </c>
    </row>
    <row r="28" spans="1:14" x14ac:dyDescent="0.2">
      <c r="A28" s="128" t="s">
        <v>950</v>
      </c>
      <c r="B28" s="22" t="s">
        <v>213</v>
      </c>
      <c r="C28" s="44">
        <v>21.140753529000001</v>
      </c>
      <c r="D28" s="48" t="str">
        <f>IF($B28="N/A","N/A",IF(C28&gt;10,"No",IF(C28&lt;-10,"No","Yes")))</f>
        <v>N/A</v>
      </c>
      <c r="E28" s="44">
        <v>21.173540672000001</v>
      </c>
      <c r="F28" s="48" t="str">
        <f>IF($B28="N/A","N/A",IF(E28&gt;10,"No",IF(E28&lt;-10,"No","Yes")))</f>
        <v>N/A</v>
      </c>
      <c r="G28" s="44">
        <v>16.087707092999999</v>
      </c>
      <c r="H28" s="48" t="str">
        <f>IF($B28="N/A","N/A",IF(G28&gt;10,"No",IF(G28&lt;-10,"No","Yes")))</f>
        <v>N/A</v>
      </c>
      <c r="I28" s="8">
        <v>0.15509999999999999</v>
      </c>
      <c r="J28" s="8">
        <v>-24</v>
      </c>
      <c r="K28" s="47" t="s">
        <v>735</v>
      </c>
      <c r="L28" s="105" t="str">
        <f t="shared" si="4"/>
        <v>No</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99.980704782999993</v>
      </c>
      <c r="D30" s="27" t="str">
        <f>IF($B30="N/A","N/A",IF(C30&gt;=98,"Yes","No"))</f>
        <v>Yes</v>
      </c>
      <c r="E30" s="9">
        <v>99.888838351000004</v>
      </c>
      <c r="F30" s="27" t="str">
        <f>IF($B30="N/A","N/A",IF(E30&gt;=98,"Yes","No"))</f>
        <v>Yes</v>
      </c>
      <c r="G30" s="9">
        <v>99.980974752999998</v>
      </c>
      <c r="H30" s="27" t="str">
        <f>IF($B30="N/A","N/A",IF(G30&gt;=98,"Yes","No"))</f>
        <v>Yes</v>
      </c>
      <c r="I30" s="8">
        <v>-9.1999999999999998E-2</v>
      </c>
      <c r="J30" s="8">
        <v>9.2200000000000004E-2</v>
      </c>
      <c r="K30" s="28" t="s">
        <v>735</v>
      </c>
      <c r="L30" s="105" t="str">
        <f t="shared" si="4"/>
        <v>Yes</v>
      </c>
    </row>
    <row r="31" spans="1:14" x14ac:dyDescent="0.2">
      <c r="A31" s="128" t="s">
        <v>18</v>
      </c>
      <c r="B31" s="30" t="s">
        <v>277</v>
      </c>
      <c r="C31" s="9">
        <v>99.999695338999999</v>
      </c>
      <c r="D31" s="27" t="str">
        <f>IF($B31="N/A","N/A",IF(C31&gt;=95,"Yes","No"))</f>
        <v>Yes</v>
      </c>
      <c r="E31" s="9">
        <v>99.999388100999994</v>
      </c>
      <c r="F31" s="27" t="str">
        <f>IF($B31="N/A","N/A",IF(E31&gt;=95,"Yes","No"))</f>
        <v>Yes</v>
      </c>
      <c r="G31" s="9">
        <v>99.999438369000003</v>
      </c>
      <c r="H31" s="27" t="str">
        <f>IF($B31="N/A","N/A",IF(G31&gt;=95,"Yes","No"))</f>
        <v>Yes</v>
      </c>
      <c r="I31" s="8">
        <v>0</v>
      </c>
      <c r="J31" s="8">
        <v>1E-4</v>
      </c>
      <c r="K31" s="28" t="s">
        <v>735</v>
      </c>
      <c r="L31" s="105" t="str">
        <f t="shared" si="4"/>
        <v>Yes</v>
      </c>
    </row>
    <row r="32" spans="1:14" x14ac:dyDescent="0.2">
      <c r="A32" s="128" t="s">
        <v>23</v>
      </c>
      <c r="B32" s="22" t="s">
        <v>213</v>
      </c>
      <c r="C32" s="9">
        <v>80.484005280999995</v>
      </c>
      <c r="D32" s="27" t="str">
        <f t="shared" ref="D32:D37" si="11">IF($B32="N/A","N/A",IF(C32&gt;10,"No",IF(C32&lt;-10,"No","Yes")))</f>
        <v>N/A</v>
      </c>
      <c r="E32" s="9">
        <v>79.175955633000001</v>
      </c>
      <c r="F32" s="27" t="str">
        <f t="shared" ref="F32:F37" si="12">IF($B32="N/A","N/A",IF(E32&gt;10,"No",IF(E32&lt;-10,"No","Yes")))</f>
        <v>N/A</v>
      </c>
      <c r="G32" s="9">
        <v>50.972358632000002</v>
      </c>
      <c r="H32" s="27" t="str">
        <f t="shared" ref="H32:H37" si="13">IF($B32="N/A","N/A",IF(G32&gt;10,"No",IF(G32&lt;-10,"No","Yes")))</f>
        <v>N/A</v>
      </c>
      <c r="I32" s="8">
        <v>-1.63</v>
      </c>
      <c r="J32" s="8">
        <v>-35.6</v>
      </c>
      <c r="K32" s="28" t="s">
        <v>735</v>
      </c>
      <c r="L32" s="105" t="str">
        <f t="shared" si="4"/>
        <v>No</v>
      </c>
    </row>
    <row r="33" spans="1:12" x14ac:dyDescent="0.2">
      <c r="A33" s="128" t="s">
        <v>24</v>
      </c>
      <c r="B33" s="22" t="s">
        <v>213</v>
      </c>
      <c r="C33" s="9">
        <v>12.375444298</v>
      </c>
      <c r="D33" s="27" t="str">
        <f t="shared" si="11"/>
        <v>N/A</v>
      </c>
      <c r="E33" s="9">
        <v>12.277243273</v>
      </c>
      <c r="F33" s="27" t="str">
        <f t="shared" si="12"/>
        <v>N/A</v>
      </c>
      <c r="G33" s="9">
        <v>7.7597736065999996</v>
      </c>
      <c r="H33" s="27" t="str">
        <f t="shared" si="13"/>
        <v>N/A</v>
      </c>
      <c r="I33" s="8">
        <v>-0.79400000000000004</v>
      </c>
      <c r="J33" s="8">
        <v>-36.799999999999997</v>
      </c>
      <c r="K33" s="28" t="s">
        <v>735</v>
      </c>
      <c r="L33" s="105" t="str">
        <f t="shared" si="4"/>
        <v>No</v>
      </c>
    </row>
    <row r="34" spans="1:12" x14ac:dyDescent="0.2">
      <c r="A34" s="128" t="s">
        <v>25</v>
      </c>
      <c r="B34" s="22" t="s">
        <v>213</v>
      </c>
      <c r="C34" s="9">
        <v>0.23641718289999999</v>
      </c>
      <c r="D34" s="27" t="str">
        <f t="shared" si="11"/>
        <v>N/A</v>
      </c>
      <c r="E34" s="9">
        <v>0.23415334600000001</v>
      </c>
      <c r="F34" s="27" t="str">
        <f t="shared" si="12"/>
        <v>N/A</v>
      </c>
      <c r="G34" s="9">
        <v>8.5999734600000002E-2</v>
      </c>
      <c r="H34" s="27" t="str">
        <f t="shared" si="13"/>
        <v>N/A</v>
      </c>
      <c r="I34" s="8">
        <v>-0.95799999999999996</v>
      </c>
      <c r="J34" s="8">
        <v>-63.3</v>
      </c>
      <c r="K34" s="28" t="s">
        <v>735</v>
      </c>
      <c r="L34" s="105" t="str">
        <f t="shared" si="4"/>
        <v>No</v>
      </c>
    </row>
    <row r="35" spans="1:12" x14ac:dyDescent="0.2">
      <c r="A35" s="128" t="s">
        <v>26</v>
      </c>
      <c r="B35" s="30" t="s">
        <v>213</v>
      </c>
      <c r="C35" s="9">
        <v>0.6260790088</v>
      </c>
      <c r="D35" s="7" t="str">
        <f t="shared" si="11"/>
        <v>N/A</v>
      </c>
      <c r="E35" s="9">
        <v>0.64208600439999997</v>
      </c>
      <c r="F35" s="7" t="str">
        <f t="shared" si="12"/>
        <v>N/A</v>
      </c>
      <c r="G35" s="9">
        <v>0.47710546660000003</v>
      </c>
      <c r="H35" s="7" t="str">
        <f t="shared" si="13"/>
        <v>N/A</v>
      </c>
      <c r="I35" s="8">
        <v>2.5569999999999999</v>
      </c>
      <c r="J35" s="8">
        <v>-25.7</v>
      </c>
      <c r="K35" s="30" t="s">
        <v>213</v>
      </c>
      <c r="L35" s="105" t="str">
        <f t="shared" si="4"/>
        <v>N/A</v>
      </c>
    </row>
    <row r="36" spans="1:12" x14ac:dyDescent="0.2">
      <c r="A36" s="128" t="s">
        <v>60</v>
      </c>
      <c r="B36" s="30" t="s">
        <v>213</v>
      </c>
      <c r="C36" s="9">
        <v>0.1544632883</v>
      </c>
      <c r="D36" s="7" t="str">
        <f t="shared" si="11"/>
        <v>N/A</v>
      </c>
      <c r="E36" s="9">
        <v>0.15939968630000001</v>
      </c>
      <c r="F36" s="7" t="str">
        <f t="shared" si="12"/>
        <v>N/A</v>
      </c>
      <c r="G36" s="9">
        <v>0.1060078362</v>
      </c>
      <c r="H36" s="7" t="str">
        <f t="shared" si="13"/>
        <v>N/A</v>
      </c>
      <c r="I36" s="8">
        <v>3.1960000000000002</v>
      </c>
      <c r="J36" s="8">
        <v>-33.5</v>
      </c>
      <c r="K36" s="30" t="s">
        <v>213</v>
      </c>
      <c r="L36" s="105" t="str">
        <f t="shared" si="4"/>
        <v>N/A</v>
      </c>
    </row>
    <row r="37" spans="1:12" x14ac:dyDescent="0.2">
      <c r="A37" s="128" t="s">
        <v>61</v>
      </c>
      <c r="B37" s="30" t="s">
        <v>213</v>
      </c>
      <c r="C37" s="9">
        <v>0</v>
      </c>
      <c r="D37" s="7" t="str">
        <f t="shared" si="11"/>
        <v>N/A</v>
      </c>
      <c r="E37" s="9">
        <v>0</v>
      </c>
      <c r="F37" s="7" t="str">
        <f t="shared" si="12"/>
        <v>N/A</v>
      </c>
      <c r="G37" s="9">
        <v>4.6334551000000003E-3</v>
      </c>
      <c r="H37" s="7" t="str">
        <f t="shared" si="13"/>
        <v>N/A</v>
      </c>
      <c r="I37" s="8" t="s">
        <v>1748</v>
      </c>
      <c r="J37" s="8" t="s">
        <v>1748</v>
      </c>
      <c r="K37" s="30" t="s">
        <v>213</v>
      </c>
      <c r="L37" s="105" t="str">
        <f t="shared" si="4"/>
        <v>N/A</v>
      </c>
    </row>
    <row r="38" spans="1:12" x14ac:dyDescent="0.2">
      <c r="A38" s="128" t="s">
        <v>62</v>
      </c>
      <c r="B38" s="30" t="s">
        <v>278</v>
      </c>
      <c r="C38" s="9">
        <v>6.1235909413999998</v>
      </c>
      <c r="D38" s="7" t="str">
        <f>IF($B38="N/A","N/A",IF(C38&gt;=5,"No",IF(C38&lt;0,"No","Yes")))</f>
        <v>No</v>
      </c>
      <c r="E38" s="9">
        <v>7.5111620574</v>
      </c>
      <c r="F38" s="7" t="str">
        <f>IF($B38="N/A","N/A",IF(E38&gt;=5,"No",IF(E38&lt;0,"No","Yes")))</f>
        <v>No</v>
      </c>
      <c r="G38" s="9">
        <v>40.603388179</v>
      </c>
      <c r="H38" s="7" t="str">
        <f>IF($B38="N/A","N/A",IF(G38&gt;=5,"No",IF(G38&lt;0,"No","Yes")))</f>
        <v>No</v>
      </c>
      <c r="I38" s="8">
        <v>22.66</v>
      </c>
      <c r="J38" s="8">
        <v>440.6</v>
      </c>
      <c r="K38" s="28" t="s">
        <v>735</v>
      </c>
      <c r="L38" s="105" t="str">
        <f t="shared" si="4"/>
        <v>No</v>
      </c>
    </row>
    <row r="39" spans="1:12" x14ac:dyDescent="0.2">
      <c r="A39" s="128" t="s">
        <v>63</v>
      </c>
      <c r="B39" s="30" t="s">
        <v>213</v>
      </c>
      <c r="C39" s="9">
        <v>3.1014522189</v>
      </c>
      <c r="D39" s="7" t="str">
        <f>IF($B39="N/A","N/A",IF(C39&gt;10,"No",IF(C39&lt;-10,"No","Yes")))</f>
        <v>N/A</v>
      </c>
      <c r="E39" s="9">
        <v>3.2520391534000002</v>
      </c>
      <c r="F39" s="7" t="str">
        <f>IF($B39="N/A","N/A",IF(E39&gt;10,"No",IF(E39&lt;-10,"No","Yes")))</f>
        <v>N/A</v>
      </c>
      <c r="G39" s="9">
        <v>1.7539733632000001</v>
      </c>
      <c r="H39" s="7" t="str">
        <f>IF($B39="N/A","N/A",IF(G39&gt;10,"No",IF(G39&lt;-10,"No","Yes")))</f>
        <v>N/A</v>
      </c>
      <c r="I39" s="8">
        <v>4.8550000000000004</v>
      </c>
      <c r="J39" s="8">
        <v>-46.1</v>
      </c>
      <c r="K39" s="30" t="s">
        <v>735</v>
      </c>
      <c r="L39" s="105" t="str">
        <f t="shared" si="4"/>
        <v>No</v>
      </c>
    </row>
    <row r="40" spans="1:12" x14ac:dyDescent="0.2">
      <c r="A40" s="128" t="s">
        <v>64</v>
      </c>
      <c r="B40" s="30" t="s">
        <v>213</v>
      </c>
      <c r="C40" s="9">
        <v>0.69744597249999996</v>
      </c>
      <c r="D40" s="7" t="str">
        <f>IF($B40="N/A","N/A",IF(C40&gt;10,"No",IF(C40&lt;-10,"No","Yes")))</f>
        <v>N/A</v>
      </c>
      <c r="E40" s="9">
        <v>0.75890617159999996</v>
      </c>
      <c r="F40" s="7" t="str">
        <f>IF($B40="N/A","N/A",IF(E40&gt;10,"No",IF(E40&lt;-10,"No","Yes")))</f>
        <v>N/A</v>
      </c>
      <c r="G40" s="9">
        <v>0.95260967019999998</v>
      </c>
      <c r="H40" s="7" t="str">
        <f>IF($B40="N/A","N/A",IF(G40&gt;10,"No",IF(G40&lt;-10,"No","Yes")))</f>
        <v>N/A</v>
      </c>
      <c r="I40" s="8">
        <v>8.8119999999999994</v>
      </c>
      <c r="J40" s="8">
        <v>25.52</v>
      </c>
      <c r="K40" s="28" t="s">
        <v>735</v>
      </c>
      <c r="L40" s="105" t="str">
        <f t="shared" si="4"/>
        <v>No</v>
      </c>
    </row>
    <row r="41" spans="1:12" x14ac:dyDescent="0.2">
      <c r="A41" s="104" t="s">
        <v>19</v>
      </c>
      <c r="B41" s="22" t="s">
        <v>281</v>
      </c>
      <c r="C41" s="4">
        <v>3.4337361632999999</v>
      </c>
      <c r="D41" s="27" t="str">
        <f>IF($B41="N/A","N/A",IF(C41&gt;8,"No",IF(C41&lt;2,"No","Yes")))</f>
        <v>Yes</v>
      </c>
      <c r="E41" s="4">
        <v>3.3665662472000002</v>
      </c>
      <c r="F41" s="27" t="str">
        <f>IF($B41="N/A","N/A",IF(E41&gt;8,"No",IF(E41&lt;2,"No","Yes")))</f>
        <v>Yes</v>
      </c>
      <c r="G41" s="4">
        <v>2.3938113889000001</v>
      </c>
      <c r="H41" s="27" t="str">
        <f>IF($B41="N/A","N/A",IF(G41&gt;8,"No",IF(G41&lt;2,"No","Yes")))</f>
        <v>Yes</v>
      </c>
      <c r="I41" s="8">
        <v>-1.96</v>
      </c>
      <c r="J41" s="8">
        <v>-28.9</v>
      </c>
      <c r="K41" s="28" t="s">
        <v>735</v>
      </c>
      <c r="L41" s="105" t="str">
        <f t="shared" si="4"/>
        <v>No</v>
      </c>
    </row>
    <row r="42" spans="1:12" x14ac:dyDescent="0.2">
      <c r="A42" s="104" t="s">
        <v>170</v>
      </c>
      <c r="B42" s="22" t="s">
        <v>213</v>
      </c>
      <c r="C42" s="4">
        <v>16.886767543000001</v>
      </c>
      <c r="D42" s="7" t="str">
        <f t="shared" ref="D42:D49" si="14">IF($B42="N/A","N/A",IF(C42&gt;10,"No",IF(C42&lt;-10,"No","Yes")))</f>
        <v>N/A</v>
      </c>
      <c r="E42" s="4">
        <v>16.689442907</v>
      </c>
      <c r="F42" s="7" t="str">
        <f t="shared" ref="F42:F49" si="15">IF($B42="N/A","N/A",IF(E42&gt;10,"No",IF(E42&lt;-10,"No","Yes")))</f>
        <v>N/A</v>
      </c>
      <c r="G42" s="4">
        <v>11.616844154000001</v>
      </c>
      <c r="H42" s="7" t="str">
        <f t="shared" ref="H42:H49" si="16">IF($B42="N/A","N/A",IF(G42&gt;10,"No",IF(G42&lt;-10,"No","Yes")))</f>
        <v>N/A</v>
      </c>
      <c r="I42" s="8">
        <v>-1.17</v>
      </c>
      <c r="J42" s="8">
        <v>-30.4</v>
      </c>
      <c r="K42" s="28" t="s">
        <v>735</v>
      </c>
      <c r="L42" s="105" t="str">
        <f>IF(J42="Div by 0", "N/A", IF(OR(J42="N/A",K42="N/A"),"N/A", IF(J42&gt;VALUE(MID(K42,1,2)), "No", IF(J42&lt;-1*VALUE(MID(K42,1,2)), "No", "Yes"))))</f>
        <v>No</v>
      </c>
    </row>
    <row r="43" spans="1:12" x14ac:dyDescent="0.2">
      <c r="A43" s="104" t="s">
        <v>171</v>
      </c>
      <c r="B43" s="22" t="s">
        <v>213</v>
      </c>
      <c r="C43" s="4">
        <v>33.453640702999998</v>
      </c>
      <c r="D43" s="7" t="str">
        <f t="shared" si="14"/>
        <v>N/A</v>
      </c>
      <c r="E43" s="4">
        <v>34.078184372999999</v>
      </c>
      <c r="F43" s="7" t="str">
        <f t="shared" si="15"/>
        <v>N/A</v>
      </c>
      <c r="G43" s="4">
        <v>25.527108169000002</v>
      </c>
      <c r="H43" s="7" t="str">
        <f t="shared" si="16"/>
        <v>N/A</v>
      </c>
      <c r="I43" s="8">
        <v>1.867</v>
      </c>
      <c r="J43" s="8">
        <v>-25.1</v>
      </c>
      <c r="K43" s="28" t="s">
        <v>735</v>
      </c>
      <c r="L43" s="105" t="str">
        <f>IF(J43="Div by 0", "N/A", IF(OR(J43="N/A",K43="N/A"),"N/A", IF(J43&gt;VALUE(MID(K43,1,2)), "No", IF(J43&lt;-1*VALUE(MID(K43,1,2)), "No", "Yes"))))</f>
        <v>No</v>
      </c>
    </row>
    <row r="44" spans="1:12" x14ac:dyDescent="0.2">
      <c r="A44" s="104" t="s">
        <v>172</v>
      </c>
      <c r="B44" s="22" t="s">
        <v>213</v>
      </c>
      <c r="C44" s="4">
        <v>2.6531938662000001</v>
      </c>
      <c r="D44" s="7" t="str">
        <f t="shared" si="14"/>
        <v>N/A</v>
      </c>
      <c r="E44" s="4">
        <v>2.5704856642</v>
      </c>
      <c r="F44" s="7" t="str">
        <f t="shared" si="15"/>
        <v>N/A</v>
      </c>
      <c r="G44" s="4">
        <v>2.9849981361000002</v>
      </c>
      <c r="H44" s="7" t="str">
        <f t="shared" si="16"/>
        <v>N/A</v>
      </c>
      <c r="I44" s="8">
        <v>-3.12</v>
      </c>
      <c r="J44" s="8">
        <v>16.13</v>
      </c>
      <c r="K44" s="28" t="s">
        <v>735</v>
      </c>
      <c r="L44" s="105" t="str">
        <f t="shared" ref="L44:L53" si="17">IF(J44="Div by 0", "N/A", IF(OR(J44="N/A",K44="N/A"),"N/A", IF(J44&gt;VALUE(MID(K44,1,2)), "No", IF(J44&lt;-1*VALUE(MID(K44,1,2)), "No", "Yes"))))</f>
        <v>No</v>
      </c>
    </row>
    <row r="45" spans="1:12" x14ac:dyDescent="0.2">
      <c r="A45" s="104" t="s">
        <v>173</v>
      </c>
      <c r="B45" s="22" t="s">
        <v>213</v>
      </c>
      <c r="C45" s="4">
        <v>19.625571239999999</v>
      </c>
      <c r="D45" s="7" t="str">
        <f t="shared" si="14"/>
        <v>N/A</v>
      </c>
      <c r="E45" s="4">
        <v>19.157435491000001</v>
      </c>
      <c r="F45" s="7" t="str">
        <f t="shared" si="15"/>
        <v>N/A</v>
      </c>
      <c r="G45" s="4">
        <v>30.937790248999999</v>
      </c>
      <c r="H45" s="7" t="str">
        <f t="shared" si="16"/>
        <v>N/A</v>
      </c>
      <c r="I45" s="8">
        <v>-2.39</v>
      </c>
      <c r="J45" s="8">
        <v>61.49</v>
      </c>
      <c r="K45" s="28" t="s">
        <v>735</v>
      </c>
      <c r="L45" s="105" t="str">
        <f t="shared" si="17"/>
        <v>No</v>
      </c>
    </row>
    <row r="46" spans="1:12" x14ac:dyDescent="0.2">
      <c r="A46" s="104" t="s">
        <v>174</v>
      </c>
      <c r="B46" s="22" t="s">
        <v>213</v>
      </c>
      <c r="C46" s="4">
        <v>13.892454555</v>
      </c>
      <c r="D46" s="7" t="str">
        <f t="shared" si="14"/>
        <v>N/A</v>
      </c>
      <c r="E46" s="4">
        <v>14.022889101000001</v>
      </c>
      <c r="F46" s="7" t="str">
        <f t="shared" si="15"/>
        <v>N/A</v>
      </c>
      <c r="G46" s="4">
        <v>19.378794079999999</v>
      </c>
      <c r="H46" s="7" t="str">
        <f t="shared" si="16"/>
        <v>N/A</v>
      </c>
      <c r="I46" s="8">
        <v>0.93889999999999996</v>
      </c>
      <c r="J46" s="8">
        <v>38.19</v>
      </c>
      <c r="K46" s="28" t="s">
        <v>735</v>
      </c>
      <c r="L46" s="105" t="str">
        <f t="shared" si="17"/>
        <v>No</v>
      </c>
    </row>
    <row r="47" spans="1:12" x14ac:dyDescent="0.2">
      <c r="A47" s="104" t="s">
        <v>175</v>
      </c>
      <c r="B47" s="22" t="s">
        <v>213</v>
      </c>
      <c r="C47" s="4">
        <v>5.1297857215000002</v>
      </c>
      <c r="D47" s="7" t="str">
        <f t="shared" si="14"/>
        <v>N/A</v>
      </c>
      <c r="E47" s="4">
        <v>5.2173567187999996</v>
      </c>
      <c r="F47" s="7" t="str">
        <f t="shared" si="15"/>
        <v>N/A</v>
      </c>
      <c r="G47" s="4">
        <v>3.7581533014000001</v>
      </c>
      <c r="H47" s="7" t="str">
        <f t="shared" si="16"/>
        <v>N/A</v>
      </c>
      <c r="I47" s="8">
        <v>1.7070000000000001</v>
      </c>
      <c r="J47" s="8">
        <v>-28</v>
      </c>
      <c r="K47" s="28" t="s">
        <v>735</v>
      </c>
      <c r="L47" s="105" t="str">
        <f t="shared" si="17"/>
        <v>No</v>
      </c>
    </row>
    <row r="48" spans="1:12" x14ac:dyDescent="0.2">
      <c r="A48" s="104" t="s">
        <v>176</v>
      </c>
      <c r="B48" s="22" t="s">
        <v>213</v>
      </c>
      <c r="C48" s="4">
        <v>3.1690870316000002</v>
      </c>
      <c r="D48" s="7" t="str">
        <f t="shared" si="14"/>
        <v>N/A</v>
      </c>
      <c r="E48" s="4">
        <v>3.1739200492999999</v>
      </c>
      <c r="F48" s="7" t="str">
        <f t="shared" si="15"/>
        <v>N/A</v>
      </c>
      <c r="G48" s="4">
        <v>2.2075605349999998</v>
      </c>
      <c r="H48" s="7" t="str">
        <f t="shared" si="16"/>
        <v>N/A</v>
      </c>
      <c r="I48" s="8">
        <v>0.1525</v>
      </c>
      <c r="J48" s="8">
        <v>-30.4</v>
      </c>
      <c r="K48" s="28" t="s">
        <v>735</v>
      </c>
      <c r="L48" s="105" t="str">
        <f t="shared" si="17"/>
        <v>No</v>
      </c>
    </row>
    <row r="49" spans="1:12" x14ac:dyDescent="0.2">
      <c r="A49" s="104" t="s">
        <v>952</v>
      </c>
      <c r="B49" s="22" t="s">
        <v>213</v>
      </c>
      <c r="C49" s="4">
        <v>1.7557631765999999</v>
      </c>
      <c r="D49" s="7" t="str">
        <f t="shared" si="14"/>
        <v>N/A</v>
      </c>
      <c r="E49" s="4">
        <v>1.7237194484</v>
      </c>
      <c r="F49" s="7" t="str">
        <f t="shared" si="15"/>
        <v>N/A</v>
      </c>
      <c r="G49" s="4">
        <v>1.1949399862000001</v>
      </c>
      <c r="H49" s="7" t="str">
        <f t="shared" si="16"/>
        <v>N/A</v>
      </c>
      <c r="I49" s="8">
        <v>-1.83</v>
      </c>
      <c r="J49" s="8">
        <v>-30.7</v>
      </c>
      <c r="K49" s="28" t="s">
        <v>735</v>
      </c>
      <c r="L49" s="105" t="str">
        <f t="shared" si="17"/>
        <v>No</v>
      </c>
    </row>
    <row r="50" spans="1:12" x14ac:dyDescent="0.2">
      <c r="A50" s="128" t="s">
        <v>208</v>
      </c>
      <c r="B50" s="22" t="s">
        <v>213</v>
      </c>
      <c r="C50" s="23">
        <v>526335</v>
      </c>
      <c r="D50" s="5" t="str">
        <f t="shared" ref="D50:D53" si="18">IF($B50="N/A","N/A",IF(C50&lt;0,"No","Yes"))</f>
        <v>N/A</v>
      </c>
      <c r="E50" s="23">
        <v>528356</v>
      </c>
      <c r="F50" s="5" t="str">
        <f t="shared" ref="F50:F53" si="19">IF($B50="N/A","N/A",IF(E50&lt;0,"No","Yes"))</f>
        <v>N/A</v>
      </c>
      <c r="G50" s="23">
        <v>560466</v>
      </c>
      <c r="H50" s="5" t="str">
        <f t="shared" ref="H50:H53" si="20">IF($B50="N/A","N/A",IF(G50&lt;0,"No","Yes"))</f>
        <v>N/A</v>
      </c>
      <c r="I50" s="8">
        <v>0.38400000000000001</v>
      </c>
      <c r="J50" s="8">
        <v>6.077</v>
      </c>
      <c r="K50" s="28" t="s">
        <v>735</v>
      </c>
      <c r="L50" s="105" t="str">
        <f t="shared" si="17"/>
        <v>Yes</v>
      </c>
    </row>
    <row r="51" spans="1:12" x14ac:dyDescent="0.2">
      <c r="A51" s="128" t="s">
        <v>209</v>
      </c>
      <c r="B51" s="22" t="s">
        <v>213</v>
      </c>
      <c r="C51" s="23">
        <v>25969</v>
      </c>
      <c r="D51" s="5" t="str">
        <f t="shared" si="18"/>
        <v>N/A</v>
      </c>
      <c r="E51" s="23">
        <v>25066</v>
      </c>
      <c r="F51" s="5" t="str">
        <f t="shared" si="19"/>
        <v>N/A</v>
      </c>
      <c r="G51" s="23">
        <v>42391</v>
      </c>
      <c r="H51" s="5" t="str">
        <f t="shared" si="20"/>
        <v>N/A</v>
      </c>
      <c r="I51" s="8">
        <v>-3.48</v>
      </c>
      <c r="J51" s="8">
        <v>69.12</v>
      </c>
      <c r="K51" s="28" t="s">
        <v>735</v>
      </c>
      <c r="L51" s="105" t="str">
        <f t="shared" si="17"/>
        <v>No</v>
      </c>
    </row>
    <row r="52" spans="1:12" x14ac:dyDescent="0.2">
      <c r="A52" s="128" t="s">
        <v>210</v>
      </c>
      <c r="B52" s="22" t="s">
        <v>213</v>
      </c>
      <c r="C52" s="23">
        <v>323585</v>
      </c>
      <c r="D52" s="5" t="str">
        <f t="shared" si="18"/>
        <v>N/A</v>
      </c>
      <c r="E52" s="23">
        <v>319058</v>
      </c>
      <c r="F52" s="5" t="str">
        <f t="shared" si="19"/>
        <v>N/A</v>
      </c>
      <c r="G52" s="23">
        <v>708965</v>
      </c>
      <c r="H52" s="5" t="str">
        <f t="shared" si="20"/>
        <v>N/A</v>
      </c>
      <c r="I52" s="8">
        <v>-1.4</v>
      </c>
      <c r="J52" s="8">
        <v>122.2</v>
      </c>
      <c r="K52" s="28" t="s">
        <v>735</v>
      </c>
      <c r="L52" s="105" t="str">
        <f t="shared" si="17"/>
        <v>No</v>
      </c>
    </row>
    <row r="53" spans="1:12" x14ac:dyDescent="0.2">
      <c r="A53" s="128" t="s">
        <v>953</v>
      </c>
      <c r="B53" s="22" t="s">
        <v>213</v>
      </c>
      <c r="C53" s="23">
        <v>79582</v>
      </c>
      <c r="D53" s="5" t="str">
        <f t="shared" si="18"/>
        <v>N/A</v>
      </c>
      <c r="E53" s="23">
        <v>79988</v>
      </c>
      <c r="F53" s="5" t="str">
        <f t="shared" si="19"/>
        <v>N/A</v>
      </c>
      <c r="G53" s="23">
        <v>82163</v>
      </c>
      <c r="H53" s="5" t="str">
        <f t="shared" si="20"/>
        <v>N/A</v>
      </c>
      <c r="I53" s="8">
        <v>0.51019999999999999</v>
      </c>
      <c r="J53" s="8">
        <v>2.7189999999999999</v>
      </c>
      <c r="K53" s="28" t="s">
        <v>735</v>
      </c>
      <c r="L53" s="105" t="str">
        <f t="shared" si="17"/>
        <v>Yes</v>
      </c>
    </row>
    <row r="54" spans="1:12" x14ac:dyDescent="0.2">
      <c r="A54" s="128" t="s">
        <v>954</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05" t="str">
        <f t="shared" si="4"/>
        <v>N/A</v>
      </c>
    </row>
    <row r="55" spans="1:12" x14ac:dyDescent="0.2">
      <c r="A55" s="128" t="s">
        <v>955</v>
      </c>
      <c r="B55" s="22" t="s">
        <v>213</v>
      </c>
      <c r="C55" s="4">
        <v>99.999898446000003</v>
      </c>
      <c r="D55" s="27" t="str">
        <f>IF($B55="N/A","N/A",IF(C55&gt;10,"No",IF(C55&lt;-10,"No","Yes")))</f>
        <v>N/A</v>
      </c>
      <c r="E55" s="4">
        <v>100</v>
      </c>
      <c r="F55" s="27" t="str">
        <f>IF($B55="N/A","N/A",IF(E55&gt;10,"No",IF(E55&lt;-10,"No","Yes")))</f>
        <v>N/A</v>
      </c>
      <c r="G55" s="4">
        <v>99.999929796000004</v>
      </c>
      <c r="H55" s="27" t="str">
        <f>IF($B55="N/A","N/A",IF(G55&gt;10,"No",IF(G55&lt;-10,"No","Yes")))</f>
        <v>N/A</v>
      </c>
      <c r="I55" s="8">
        <v>1E-4</v>
      </c>
      <c r="J55" s="8">
        <v>0</v>
      </c>
      <c r="K55" s="22" t="s">
        <v>213</v>
      </c>
      <c r="L55" s="105" t="str">
        <f t="shared" si="4"/>
        <v>N/A</v>
      </c>
    </row>
    <row r="56" spans="1:12" x14ac:dyDescent="0.2">
      <c r="A56" s="128" t="s">
        <v>177</v>
      </c>
      <c r="B56" s="22" t="s">
        <v>213</v>
      </c>
      <c r="C56" s="4">
        <v>56.580887580000002</v>
      </c>
      <c r="D56" s="27" t="str">
        <f t="shared" ref="D56:D57" si="21">IF($B56="N/A","N/A",IF(C56&gt;10,"No",IF(C56&lt;-10,"No","Yes")))</f>
        <v>N/A</v>
      </c>
      <c r="E56" s="4">
        <v>56.352735289999998</v>
      </c>
      <c r="F56" s="27" t="str">
        <f t="shared" ref="F56:F57" si="22">IF($B56="N/A","N/A",IF(E56&gt;10,"No",IF(E56&lt;-10,"No","Yes")))</f>
        <v>N/A</v>
      </c>
      <c r="G56" s="4">
        <v>54.658833786999999</v>
      </c>
      <c r="H56" s="27" t="str">
        <f t="shared" ref="H56:H57" si="23">IF($B56="N/A","N/A",IF(G56&gt;10,"No",IF(G56&lt;-10,"No","Yes")))</f>
        <v>N/A</v>
      </c>
      <c r="I56" s="8">
        <v>-0.40300000000000002</v>
      </c>
      <c r="J56" s="8">
        <v>-3.01</v>
      </c>
      <c r="K56" s="28" t="s">
        <v>735</v>
      </c>
      <c r="L56" s="105" t="str">
        <f>IF(J56="Div by 0", "N/A", IF(OR(J56="N/A",K56="N/A"),"N/A", IF(J56&gt;VALUE(MID(K56,1,2)), "No", IF(J56&lt;-1*VALUE(MID(K56,1,2)), "No", "Yes"))))</f>
        <v>Yes</v>
      </c>
    </row>
    <row r="57" spans="1:12" x14ac:dyDescent="0.2">
      <c r="A57" s="151" t="s">
        <v>178</v>
      </c>
      <c r="B57" s="22" t="s">
        <v>213</v>
      </c>
      <c r="C57" s="4">
        <v>43.419010866000001</v>
      </c>
      <c r="D57" s="27" t="str">
        <f t="shared" si="21"/>
        <v>N/A</v>
      </c>
      <c r="E57" s="4">
        <v>43.647264710000002</v>
      </c>
      <c r="F57" s="27" t="str">
        <f t="shared" si="22"/>
        <v>N/A</v>
      </c>
      <c r="G57" s="4">
        <v>45.341096008999997</v>
      </c>
      <c r="H57" s="27" t="str">
        <f t="shared" si="23"/>
        <v>N/A</v>
      </c>
      <c r="I57" s="8">
        <v>0.52569999999999995</v>
      </c>
      <c r="J57" s="8">
        <v>3.8809999999999998</v>
      </c>
      <c r="K57" s="28" t="s">
        <v>735</v>
      </c>
      <c r="L57" s="105" t="str">
        <f>IF(J57="Div by 0", "N/A", IF(OR(J57="N/A",K57="N/A"),"N/A", IF(J57&gt;VALUE(MID(K57,1,2)), "No", IF(J57&lt;-1*VALUE(MID(K57,1,2)), "No", "Yes"))))</f>
        <v>Yes</v>
      </c>
    </row>
    <row r="58" spans="1:12" x14ac:dyDescent="0.2">
      <c r="A58" s="152" t="s">
        <v>681</v>
      </c>
      <c r="B58" s="22" t="s">
        <v>282</v>
      </c>
      <c r="C58" s="4">
        <v>62.208185233999998</v>
      </c>
      <c r="D58" s="27" t="str">
        <f>IF($B58="N/A","N/A",IF(C58&gt;70,"No",IF(C58&lt;40,"No","Yes")))</f>
        <v>Yes</v>
      </c>
      <c r="E58" s="4">
        <v>61.812505991999998</v>
      </c>
      <c r="F58" s="27" t="str">
        <f>IF($B58="N/A","N/A",IF(E58&gt;70,"No",IF(E58&lt;40,"No","Yes")))</f>
        <v>Yes</v>
      </c>
      <c r="G58" s="4">
        <v>58.692186239999998</v>
      </c>
      <c r="H58" s="27" t="str">
        <f>IF($B58="N/A","N/A",IF(G58&gt;70,"No",IF(G58&lt;40,"No","Yes")))</f>
        <v>Yes</v>
      </c>
      <c r="I58" s="8">
        <v>-0.63600000000000001</v>
      </c>
      <c r="J58" s="8">
        <v>-5.05</v>
      </c>
      <c r="K58" s="28" t="s">
        <v>735</v>
      </c>
      <c r="L58" s="105" t="str">
        <f t="shared" si="4"/>
        <v>Yes</v>
      </c>
    </row>
    <row r="59" spans="1:12" x14ac:dyDescent="0.2">
      <c r="A59" s="128" t="s">
        <v>682</v>
      </c>
      <c r="B59" s="22" t="s">
        <v>213</v>
      </c>
      <c r="C59" s="4">
        <v>77.397585492999994</v>
      </c>
      <c r="D59" s="27" t="str">
        <f>IF($B59="N/A","N/A",IF(C59&gt;10,"No",IF(C59&lt;-10,"No","Yes")))</f>
        <v>N/A</v>
      </c>
      <c r="E59" s="4">
        <v>76.737784589</v>
      </c>
      <c r="F59" s="27" t="str">
        <f>IF($B59="N/A","N/A",IF(E59&gt;10,"No",IF(E59&lt;-10,"No","Yes")))</f>
        <v>N/A</v>
      </c>
      <c r="G59" s="4">
        <v>70.520141518000003</v>
      </c>
      <c r="H59" s="27" t="str">
        <f>IF($B59="N/A","N/A",IF(G59&gt;10,"No",IF(G59&lt;-10,"No","Yes")))</f>
        <v>N/A</v>
      </c>
      <c r="I59" s="8">
        <v>-0.85199999999999998</v>
      </c>
      <c r="J59" s="8">
        <v>-8.1</v>
      </c>
      <c r="K59" s="22" t="s">
        <v>213</v>
      </c>
      <c r="L59" s="105" t="str">
        <f t="shared" si="4"/>
        <v>N/A</v>
      </c>
    </row>
    <row r="60" spans="1:12" x14ac:dyDescent="0.2">
      <c r="A60" s="128" t="s">
        <v>683</v>
      </c>
      <c r="B60" s="22" t="s">
        <v>213</v>
      </c>
      <c r="C60" s="4">
        <v>80.467807953000005</v>
      </c>
      <c r="D60" s="27" t="str">
        <f t="shared" ref="D60:D66" si="24">IF($B60="N/A","N/A",IF(C60&gt;10,"No",IF(C60&lt;-10,"No","Yes")))</f>
        <v>N/A</v>
      </c>
      <c r="E60" s="4">
        <v>80.122820935999997</v>
      </c>
      <c r="F60" s="27" t="str">
        <f t="shared" ref="F60:F66" si="25">IF($B60="N/A","N/A",IF(E60&gt;10,"No",IF(E60&lt;-10,"No","Yes")))</f>
        <v>N/A</v>
      </c>
      <c r="G60" s="4">
        <v>82.082555795999994</v>
      </c>
      <c r="H60" s="27" t="str">
        <f t="shared" ref="H60:H66" si="26">IF($B60="N/A","N/A",IF(G60&gt;10,"No",IF(G60&lt;-10,"No","Yes")))</f>
        <v>N/A</v>
      </c>
      <c r="I60" s="8">
        <v>-0.42899999999999999</v>
      </c>
      <c r="J60" s="8">
        <v>2.4460000000000002</v>
      </c>
      <c r="K60" s="22" t="s">
        <v>213</v>
      </c>
      <c r="L60" s="105" t="str">
        <f t="shared" si="4"/>
        <v>N/A</v>
      </c>
    </row>
    <row r="61" spans="1:12" x14ac:dyDescent="0.2">
      <c r="A61" s="128" t="s">
        <v>1733</v>
      </c>
      <c r="B61" s="22" t="s">
        <v>213</v>
      </c>
      <c r="C61" s="4">
        <v>59.867806938000001</v>
      </c>
      <c r="D61" s="27" t="str">
        <f t="shared" si="24"/>
        <v>N/A</v>
      </c>
      <c r="E61" s="4">
        <v>59.013259120999997</v>
      </c>
      <c r="F61" s="27" t="str">
        <f t="shared" si="25"/>
        <v>N/A</v>
      </c>
      <c r="G61" s="4">
        <v>41.247958680000004</v>
      </c>
      <c r="H61" s="27" t="str">
        <f t="shared" si="26"/>
        <v>N/A</v>
      </c>
      <c r="I61" s="8">
        <v>-1.43</v>
      </c>
      <c r="J61" s="8">
        <v>-30.1</v>
      </c>
      <c r="K61" s="22" t="s">
        <v>213</v>
      </c>
      <c r="L61" s="105" t="str">
        <f t="shared" si="4"/>
        <v>N/A</v>
      </c>
    </row>
    <row r="62" spans="1:12" x14ac:dyDescent="0.2">
      <c r="A62" s="128" t="s">
        <v>684</v>
      </c>
      <c r="B62" s="22" t="s">
        <v>213</v>
      </c>
      <c r="C62" s="4">
        <v>29.224487504999999</v>
      </c>
      <c r="D62" s="27" t="str">
        <f t="shared" si="24"/>
        <v>N/A</v>
      </c>
      <c r="E62" s="4">
        <v>29.476799414999999</v>
      </c>
      <c r="F62" s="27" t="str">
        <f t="shared" si="25"/>
        <v>N/A</v>
      </c>
      <c r="G62" s="4">
        <v>28.173483162</v>
      </c>
      <c r="H62" s="27" t="str">
        <f t="shared" si="26"/>
        <v>N/A</v>
      </c>
      <c r="I62" s="8">
        <v>0.86339999999999995</v>
      </c>
      <c r="J62" s="8">
        <v>-4.42</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05" t="str">
        <f>IF(J63="Div by 0", "N/A", IF(K63="N/A","N/A", IF(J63&gt;VALUE(MID(K63,1,2)), "No", IF(J63&lt;-1*VALUE(MID(K63,1,2)), "No", "Yes"))))</f>
        <v>N/A</v>
      </c>
    </row>
    <row r="64" spans="1:12" x14ac:dyDescent="0.2">
      <c r="A64" s="104" t="s">
        <v>146</v>
      </c>
      <c r="B64" s="22" t="s">
        <v>213</v>
      </c>
      <c r="C64" s="4">
        <v>1.0611353712</v>
      </c>
      <c r="D64" s="27" t="str">
        <f t="shared" si="24"/>
        <v>N/A</v>
      </c>
      <c r="E64" s="4">
        <v>1.2006477971</v>
      </c>
      <c r="F64" s="27" t="str">
        <f t="shared" si="25"/>
        <v>N/A</v>
      </c>
      <c r="G64" s="4">
        <v>1.0436506570999999</v>
      </c>
      <c r="H64" s="27" t="str">
        <f t="shared" si="26"/>
        <v>N/A</v>
      </c>
      <c r="I64" s="8">
        <v>13.15</v>
      </c>
      <c r="J64" s="8">
        <v>-13.1</v>
      </c>
      <c r="K64" s="22" t="s">
        <v>213</v>
      </c>
      <c r="L64" s="105" t="str">
        <f t="shared" si="4"/>
        <v>N/A</v>
      </c>
    </row>
    <row r="65" spans="1:12" x14ac:dyDescent="0.2">
      <c r="A65" s="104" t="s">
        <v>147</v>
      </c>
      <c r="B65" s="22" t="s">
        <v>213</v>
      </c>
      <c r="C65" s="4">
        <v>1.4406418197999999</v>
      </c>
      <c r="D65" s="27" t="str">
        <f t="shared" si="24"/>
        <v>N/A</v>
      </c>
      <c r="E65" s="4">
        <v>1.3990050521999999</v>
      </c>
      <c r="F65" s="27" t="str">
        <f t="shared" si="25"/>
        <v>N/A</v>
      </c>
      <c r="G65" s="4">
        <v>1.0978480409</v>
      </c>
      <c r="H65" s="27" t="str">
        <f t="shared" si="26"/>
        <v>N/A</v>
      </c>
      <c r="I65" s="8">
        <v>-2.89</v>
      </c>
      <c r="J65" s="8">
        <v>-21.5</v>
      </c>
      <c r="K65" s="22" t="s">
        <v>213</v>
      </c>
      <c r="L65" s="105" t="str">
        <f t="shared" si="4"/>
        <v>N/A</v>
      </c>
    </row>
    <row r="66" spans="1:12" x14ac:dyDescent="0.2">
      <c r="A66" s="104" t="s">
        <v>148</v>
      </c>
      <c r="B66" s="22" t="s">
        <v>213</v>
      </c>
      <c r="C66" s="4">
        <v>1.5334619680999999</v>
      </c>
      <c r="D66" s="27" t="str">
        <f t="shared" si="24"/>
        <v>N/A</v>
      </c>
      <c r="E66" s="4">
        <v>1.488036355</v>
      </c>
      <c r="F66" s="27" t="str">
        <f t="shared" si="25"/>
        <v>N/A</v>
      </c>
      <c r="G66" s="4">
        <v>1.1395491366999999</v>
      </c>
      <c r="H66" s="27" t="str">
        <f t="shared" si="26"/>
        <v>N/A</v>
      </c>
      <c r="I66" s="8">
        <v>-2.96</v>
      </c>
      <c r="J66" s="8">
        <v>-23.4</v>
      </c>
      <c r="K66" s="22" t="s">
        <v>213</v>
      </c>
      <c r="L66" s="105" t="str">
        <f t="shared" si="4"/>
        <v>N/A</v>
      </c>
    </row>
    <row r="67" spans="1:12" x14ac:dyDescent="0.2">
      <c r="A67" s="128" t="s">
        <v>956</v>
      </c>
      <c r="B67" s="30" t="s">
        <v>213</v>
      </c>
      <c r="C67" s="1">
        <v>5524</v>
      </c>
      <c r="D67" s="7" t="str">
        <f>IF($B67="N/A","N/A",IF(C67&gt;10,"No",IF(C67&lt;-10,"No","Yes")))</f>
        <v>N/A</v>
      </c>
      <c r="E67" s="1">
        <v>3820</v>
      </c>
      <c r="F67" s="7" t="str">
        <f>IF($B67="N/A","N/A",IF(E67&gt;10,"No",IF(E67&lt;-10,"No","Yes")))</f>
        <v>N/A</v>
      </c>
      <c r="G67" s="1">
        <v>2082</v>
      </c>
      <c r="H67" s="7" t="str">
        <f>IF($B67="N/A","N/A",IF(G67&gt;10,"No",IF(G67&lt;-10,"No","Yes")))</f>
        <v>N/A</v>
      </c>
      <c r="I67" s="8">
        <v>-30.8</v>
      </c>
      <c r="J67" s="8">
        <v>-45.5</v>
      </c>
      <c r="K67" s="22" t="s">
        <v>213</v>
      </c>
      <c r="L67" s="105" t="str">
        <f t="shared" si="4"/>
        <v>N/A</v>
      </c>
    </row>
    <row r="68" spans="1:12" x14ac:dyDescent="0.2">
      <c r="A68" s="104" t="s">
        <v>201</v>
      </c>
      <c r="B68" s="30" t="s">
        <v>217</v>
      </c>
      <c r="C68" s="1">
        <v>11</v>
      </c>
      <c r="D68" s="27" t="str">
        <f t="shared" ref="D68:D69" si="27">IF($B68="N/A","N/A",IF(C68&gt;0,"No",IF(C68&lt;0,"No","Yes")))</f>
        <v>No</v>
      </c>
      <c r="E68" s="1">
        <v>11</v>
      </c>
      <c r="F68" s="27" t="str">
        <f t="shared" ref="F68:F69" si="28">IF($B68="N/A","N/A",IF(E68&gt;0,"No",IF(E68&lt;0,"No","Yes")))</f>
        <v>No</v>
      </c>
      <c r="G68" s="1">
        <v>11</v>
      </c>
      <c r="H68" s="27" t="str">
        <f t="shared" ref="H68:H69" si="29">IF($B68="N/A","N/A",IF(G68&gt;0,"No",IF(G68&lt;0,"No","Yes")))</f>
        <v>No</v>
      </c>
      <c r="I68" s="8">
        <v>250</v>
      </c>
      <c r="J68" s="8">
        <v>-71.400000000000006</v>
      </c>
      <c r="K68" s="22" t="s">
        <v>213</v>
      </c>
      <c r="L68" s="105" t="str">
        <f t="shared" si="4"/>
        <v>N/A</v>
      </c>
    </row>
    <row r="69" spans="1:12" x14ac:dyDescent="0.2">
      <c r="A69" s="104" t="s">
        <v>202</v>
      </c>
      <c r="B69" s="30" t="s">
        <v>217</v>
      </c>
      <c r="C69" s="1">
        <v>147</v>
      </c>
      <c r="D69" s="27" t="str">
        <f t="shared" si="27"/>
        <v>No</v>
      </c>
      <c r="E69" s="1">
        <v>252</v>
      </c>
      <c r="F69" s="27" t="str">
        <f t="shared" si="28"/>
        <v>No</v>
      </c>
      <c r="G69" s="1">
        <v>134</v>
      </c>
      <c r="H69" s="27" t="str">
        <f t="shared" si="29"/>
        <v>No</v>
      </c>
      <c r="I69" s="8">
        <v>71.430000000000007</v>
      </c>
      <c r="J69" s="8">
        <v>-46.8</v>
      </c>
      <c r="K69" s="22" t="s">
        <v>213</v>
      </c>
      <c r="L69" s="105" t="str">
        <f t="shared" si="4"/>
        <v>N/A</v>
      </c>
    </row>
    <row r="70" spans="1:12" x14ac:dyDescent="0.2">
      <c r="A70" s="104" t="s">
        <v>203</v>
      </c>
      <c r="B70" s="43" t="s">
        <v>213</v>
      </c>
      <c r="C70" s="9">
        <v>40.136054422000001</v>
      </c>
      <c r="D70" s="7" t="str">
        <f>IF($B70="N/A","N/A",IF(C70&gt;10,"No",IF(C70&lt;-10,"No","Yes")))</f>
        <v>N/A</v>
      </c>
      <c r="E70" s="9">
        <v>51.190476189999998</v>
      </c>
      <c r="F70" s="7" t="str">
        <f>IF($B70="N/A","N/A",IF(E70&gt;10,"No",IF(E70&lt;-10,"No","Yes")))</f>
        <v>N/A</v>
      </c>
      <c r="G70" s="9">
        <v>31.343283582000002</v>
      </c>
      <c r="H70" s="7" t="str">
        <f>IF($B70="N/A","N/A",IF(G70&gt;10,"No",IF(G70&lt;-10,"No","Yes")))</f>
        <v>N/A</v>
      </c>
      <c r="I70" s="8">
        <v>27.54</v>
      </c>
      <c r="J70" s="8">
        <v>-38.799999999999997</v>
      </c>
      <c r="K70" s="43" t="s">
        <v>213</v>
      </c>
      <c r="L70" s="105" t="str">
        <f t="shared" si="4"/>
        <v>N/A</v>
      </c>
    </row>
    <row r="71" spans="1:12" x14ac:dyDescent="0.2">
      <c r="A71" s="128" t="s">
        <v>65</v>
      </c>
      <c r="B71" s="30" t="s">
        <v>213</v>
      </c>
      <c r="C71" s="1">
        <v>193199</v>
      </c>
      <c r="D71" s="7" t="str">
        <f>IF($B71="N/A","N/A",IF(C71&gt;10,"No",IF(C71&lt;-10,"No","Yes")))</f>
        <v>N/A</v>
      </c>
      <c r="E71" s="1">
        <v>193787</v>
      </c>
      <c r="F71" s="7" t="str">
        <f>IF($B71="N/A","N/A",IF(E71&gt;10,"No",IF(E71&lt;-10,"No","Yes")))</f>
        <v>N/A</v>
      </c>
      <c r="G71" s="1">
        <v>201661</v>
      </c>
      <c r="H71" s="7" t="str">
        <f>IF($B71="N/A","N/A",IF(G71&gt;10,"No",IF(G71&lt;-10,"No","Yes")))</f>
        <v>N/A</v>
      </c>
      <c r="I71" s="8">
        <v>0.30430000000000001</v>
      </c>
      <c r="J71" s="8">
        <v>4.0629999999999997</v>
      </c>
      <c r="K71" s="30" t="s">
        <v>735</v>
      </c>
      <c r="L71" s="105" t="str">
        <f t="shared" ref="L71:L103" si="30">IF(J71="Div by 0", "N/A", IF(K71="N/A","N/A", IF(J71&gt;VALUE(MID(K71,1,2)), "No", IF(J71&lt;-1*VALUE(MID(K71,1,2)), "No", "Yes"))))</f>
        <v>Yes</v>
      </c>
    </row>
    <row r="72" spans="1:12" x14ac:dyDescent="0.2">
      <c r="A72" s="137" t="s">
        <v>66</v>
      </c>
      <c r="B72" s="30" t="s">
        <v>213</v>
      </c>
      <c r="C72" s="1">
        <v>173812.86</v>
      </c>
      <c r="D72" s="7" t="str">
        <f>IF($B72="N/A","N/A",IF(C72&gt;10,"No",IF(C72&lt;-10,"No","Yes")))</f>
        <v>N/A</v>
      </c>
      <c r="E72" s="1">
        <v>173966.83</v>
      </c>
      <c r="F72" s="7" t="str">
        <f>IF($B72="N/A","N/A",IF(E72&gt;10,"No",IF(E72&lt;-10,"No","Yes")))</f>
        <v>N/A</v>
      </c>
      <c r="G72" s="1">
        <v>180740.04</v>
      </c>
      <c r="H72" s="7" t="str">
        <f>IF($B72="N/A","N/A",IF(G72&gt;10,"No",IF(G72&lt;-10,"No","Yes")))</f>
        <v>N/A</v>
      </c>
      <c r="I72" s="8">
        <v>8.8599999999999998E-2</v>
      </c>
      <c r="J72" s="8">
        <v>3.8929999999999998</v>
      </c>
      <c r="K72" s="30" t="s">
        <v>736</v>
      </c>
      <c r="L72" s="105" t="str">
        <f t="shared" si="30"/>
        <v>Yes</v>
      </c>
    </row>
    <row r="73" spans="1:12" x14ac:dyDescent="0.2">
      <c r="A73" s="104" t="s">
        <v>67</v>
      </c>
      <c r="B73" s="22" t="s">
        <v>283</v>
      </c>
      <c r="C73" s="4">
        <v>97.920370070999994</v>
      </c>
      <c r="D73" s="27" t="str">
        <f>IF($B73="N/A","N/A",IF(C73&gt;=90,"Yes","No"))</f>
        <v>Yes</v>
      </c>
      <c r="E73" s="4">
        <v>97.767762621000003</v>
      </c>
      <c r="F73" s="27" t="str">
        <f>IF($B73="N/A","N/A",IF(E73&gt;=90,"Yes","No"))</f>
        <v>Yes</v>
      </c>
      <c r="G73" s="4">
        <v>97.567599365000007</v>
      </c>
      <c r="H73" s="27" t="str">
        <f>IF($B73="N/A","N/A",IF(G73&gt;=90,"Yes","No"))</f>
        <v>Yes</v>
      </c>
      <c r="I73" s="8">
        <v>-0.156</v>
      </c>
      <c r="J73" s="8">
        <v>-0.20499999999999999</v>
      </c>
      <c r="K73" s="28" t="s">
        <v>735</v>
      </c>
      <c r="L73" s="105" t="str">
        <f t="shared" si="30"/>
        <v>Yes</v>
      </c>
    </row>
    <row r="74" spans="1:12" x14ac:dyDescent="0.2">
      <c r="A74" s="128" t="s">
        <v>957</v>
      </c>
      <c r="B74" s="22" t="s">
        <v>283</v>
      </c>
      <c r="C74" s="4">
        <v>97.939081678999997</v>
      </c>
      <c r="D74" s="27" t="str">
        <f>IF($B74="N/A","N/A",IF(C74&gt;=90,"Yes","No"))</f>
        <v>Yes</v>
      </c>
      <c r="E74" s="4">
        <v>97.771683236000001</v>
      </c>
      <c r="F74" s="27" t="str">
        <f>IF($B74="N/A","N/A",IF(E74&gt;=90,"Yes","No"))</f>
        <v>Yes</v>
      </c>
      <c r="G74" s="4">
        <v>97.808950406999998</v>
      </c>
      <c r="H74" s="27" t="str">
        <f>IF($B74="N/A","N/A",IF(G74&gt;=90,"Yes","No"))</f>
        <v>Yes</v>
      </c>
      <c r="I74" s="8">
        <v>-0.17100000000000001</v>
      </c>
      <c r="J74" s="8">
        <v>3.8100000000000002E-2</v>
      </c>
      <c r="K74" s="28" t="s">
        <v>735</v>
      </c>
      <c r="L74" s="105" t="str">
        <f t="shared" si="30"/>
        <v>Yes</v>
      </c>
    </row>
    <row r="75" spans="1:12" x14ac:dyDescent="0.2">
      <c r="A75" s="151" t="s">
        <v>958</v>
      </c>
      <c r="B75" s="30" t="s">
        <v>284</v>
      </c>
      <c r="C75" s="9">
        <v>39.850878913000003</v>
      </c>
      <c r="D75" s="27" t="str">
        <f>IF($B75="N/A","N/A",IF(C75&gt;55,"No",IF(C75&lt;30,"No","Yes")))</f>
        <v>Yes</v>
      </c>
      <c r="E75" s="9">
        <v>40.346635437000003</v>
      </c>
      <c r="F75" s="27" t="str">
        <f>IF($B75="N/A","N/A",IF(E75&gt;55,"No",IF(E75&lt;30,"No","Yes")))</f>
        <v>Yes</v>
      </c>
      <c r="G75" s="9">
        <v>41.310741211</v>
      </c>
      <c r="H75" s="27" t="str">
        <f>IF($B75="N/A","N/A",IF(G75&gt;55,"No",IF(G75&lt;30,"No","Yes")))</f>
        <v>Yes</v>
      </c>
      <c r="I75" s="8">
        <v>1.244</v>
      </c>
      <c r="J75" s="8">
        <v>2.39</v>
      </c>
      <c r="K75" s="30" t="s">
        <v>735</v>
      </c>
      <c r="L75" s="105" t="str">
        <f t="shared" si="30"/>
        <v>Yes</v>
      </c>
    </row>
    <row r="76" spans="1:12" ht="12.95" customHeight="1" x14ac:dyDescent="0.2">
      <c r="A76" s="128" t="s">
        <v>1708</v>
      </c>
      <c r="B76" s="30" t="s">
        <v>278</v>
      </c>
      <c r="C76" s="9">
        <v>1.0988669713999999</v>
      </c>
      <c r="D76" s="27" t="str">
        <f>IF($B76="N/A","N/A",IF(C76&gt;=5,"No",IF(C76&lt;0,"No","Yes")))</f>
        <v>Yes</v>
      </c>
      <c r="E76" s="9">
        <v>1.2436334738999999</v>
      </c>
      <c r="F76" s="27" t="str">
        <f>IF($B76="N/A","N/A",IF(E76&gt;=5,"No",IF(E76&lt;0,"No","Yes")))</f>
        <v>Yes</v>
      </c>
      <c r="G76" s="9">
        <v>1.2992100604000001</v>
      </c>
      <c r="H76" s="27" t="str">
        <f>IF($B76="N/A","N/A",IF(G76&gt;=5,"No",IF(G76&lt;0,"No","Yes")))</f>
        <v>Yes</v>
      </c>
      <c r="I76" s="8">
        <v>13.17</v>
      </c>
      <c r="J76" s="8">
        <v>4.4690000000000003</v>
      </c>
      <c r="K76" s="30" t="s">
        <v>213</v>
      </c>
      <c r="L76" s="105" t="str">
        <f t="shared" si="30"/>
        <v>N/A</v>
      </c>
    </row>
    <row r="77" spans="1:12" ht="12.95" customHeight="1" x14ac:dyDescent="0.2">
      <c r="A77" s="128" t="s">
        <v>1709</v>
      </c>
      <c r="B77" s="30" t="s">
        <v>213</v>
      </c>
      <c r="C77" s="9">
        <v>23.988219400999998</v>
      </c>
      <c r="D77" s="30" t="s">
        <v>213</v>
      </c>
      <c r="E77" s="9">
        <v>25.256080129000001</v>
      </c>
      <c r="F77" s="30" t="s">
        <v>213</v>
      </c>
      <c r="G77" s="9">
        <v>25.324678545000001</v>
      </c>
      <c r="H77" s="30" t="s">
        <v>213</v>
      </c>
      <c r="I77" s="8">
        <v>5.2850000000000001</v>
      </c>
      <c r="J77" s="8">
        <v>0.27160000000000001</v>
      </c>
      <c r="K77" s="30" t="s">
        <v>213</v>
      </c>
      <c r="L77" s="105" t="str">
        <f t="shared" si="30"/>
        <v>N/A</v>
      </c>
    </row>
    <row r="78" spans="1:12" ht="12.95" customHeight="1" x14ac:dyDescent="0.2">
      <c r="A78" s="128" t="s">
        <v>1710</v>
      </c>
      <c r="B78" s="30" t="s">
        <v>213</v>
      </c>
      <c r="C78" s="9">
        <v>39.205689470000003</v>
      </c>
      <c r="D78" s="30" t="s">
        <v>213</v>
      </c>
      <c r="E78" s="9">
        <v>38.625914019</v>
      </c>
      <c r="F78" s="30" t="s">
        <v>213</v>
      </c>
      <c r="G78" s="9">
        <v>36.515736806</v>
      </c>
      <c r="H78" s="30" t="s">
        <v>213</v>
      </c>
      <c r="I78" s="8">
        <v>-1.48</v>
      </c>
      <c r="J78" s="8">
        <v>-5.46</v>
      </c>
      <c r="K78" s="30" t="s">
        <v>213</v>
      </c>
      <c r="L78" s="105" t="str">
        <f t="shared" si="30"/>
        <v>N/A</v>
      </c>
    </row>
    <row r="79" spans="1:12" ht="12.95" customHeight="1" x14ac:dyDescent="0.2">
      <c r="A79" s="128" t="s">
        <v>1711</v>
      </c>
      <c r="B79" s="30" t="s">
        <v>213</v>
      </c>
      <c r="C79" s="9">
        <v>13.316839114</v>
      </c>
      <c r="D79" s="30" t="s">
        <v>213</v>
      </c>
      <c r="E79" s="9">
        <v>13.286236950999999</v>
      </c>
      <c r="F79" s="30" t="s">
        <v>213</v>
      </c>
      <c r="G79" s="9">
        <v>12.480846569000001</v>
      </c>
      <c r="H79" s="30" t="s">
        <v>213</v>
      </c>
      <c r="I79" s="8">
        <v>-0.23</v>
      </c>
      <c r="J79" s="8">
        <v>-6.06</v>
      </c>
      <c r="K79" s="30" t="s">
        <v>213</v>
      </c>
      <c r="L79" s="105" t="str">
        <f t="shared" si="30"/>
        <v>N/A</v>
      </c>
    </row>
    <row r="80" spans="1:12" ht="12.95" customHeight="1" x14ac:dyDescent="0.2">
      <c r="A80" s="128" t="s">
        <v>1712</v>
      </c>
      <c r="B80" s="30" t="s">
        <v>213</v>
      </c>
      <c r="C80" s="9">
        <v>2.3147117739</v>
      </c>
      <c r="D80" s="30" t="s">
        <v>213</v>
      </c>
      <c r="E80" s="9">
        <v>2.3247173443000002</v>
      </c>
      <c r="F80" s="30" t="s">
        <v>213</v>
      </c>
      <c r="G80" s="9">
        <v>2.2413852951000002</v>
      </c>
      <c r="H80" s="30" t="s">
        <v>213</v>
      </c>
      <c r="I80" s="8">
        <v>0.43230000000000002</v>
      </c>
      <c r="J80" s="8">
        <v>-3.58</v>
      </c>
      <c r="K80" s="30" t="s">
        <v>213</v>
      </c>
      <c r="L80" s="105" t="str">
        <f t="shared" si="30"/>
        <v>N/A</v>
      </c>
    </row>
    <row r="81" spans="1:12" ht="12.95" customHeight="1" x14ac:dyDescent="0.2">
      <c r="A81" s="128" t="s">
        <v>1713</v>
      </c>
      <c r="B81" s="30" t="s">
        <v>213</v>
      </c>
      <c r="C81" s="9">
        <v>2.5880051E-3</v>
      </c>
      <c r="D81" s="30" t="s">
        <v>213</v>
      </c>
      <c r="E81" s="9">
        <v>1.0320609999999999E-3</v>
      </c>
      <c r="F81" s="30" t="s">
        <v>213</v>
      </c>
      <c r="G81" s="9">
        <v>1.9835268000000001E-3</v>
      </c>
      <c r="H81" s="30" t="s">
        <v>213</v>
      </c>
      <c r="I81" s="8">
        <v>-60.1</v>
      </c>
      <c r="J81" s="8">
        <v>92.19</v>
      </c>
      <c r="K81" s="30" t="s">
        <v>213</v>
      </c>
      <c r="L81" s="105" t="str">
        <f t="shared" si="30"/>
        <v>N/A</v>
      </c>
    </row>
    <row r="82" spans="1:12" ht="12.95" customHeight="1" x14ac:dyDescent="0.2">
      <c r="A82" s="128" t="s">
        <v>1714</v>
      </c>
      <c r="B82" s="30" t="s">
        <v>213</v>
      </c>
      <c r="C82" s="9">
        <v>7.2531431322</v>
      </c>
      <c r="D82" s="30" t="s">
        <v>213</v>
      </c>
      <c r="E82" s="9">
        <v>6.6196390882999996</v>
      </c>
      <c r="F82" s="30" t="s">
        <v>213</v>
      </c>
      <c r="G82" s="9">
        <v>6.2357124084000004</v>
      </c>
      <c r="H82" s="30" t="s">
        <v>213</v>
      </c>
      <c r="I82" s="8">
        <v>-8.73</v>
      </c>
      <c r="J82" s="8">
        <v>-5.8</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12.819942132</v>
      </c>
      <c r="D84" s="30" t="s">
        <v>213</v>
      </c>
      <c r="E84" s="9">
        <v>12.642746933</v>
      </c>
      <c r="F84" s="30" t="s">
        <v>213</v>
      </c>
      <c r="G84" s="9">
        <v>15.900446789</v>
      </c>
      <c r="H84" s="30" t="s">
        <v>213</v>
      </c>
      <c r="I84" s="8">
        <v>-1.38</v>
      </c>
      <c r="J84" s="8">
        <v>25.77</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55.439210348000003</v>
      </c>
      <c r="D87" s="30" t="s">
        <v>213</v>
      </c>
      <c r="E87" s="9">
        <v>54.837011771</v>
      </c>
      <c r="F87" s="30" t="s">
        <v>213</v>
      </c>
      <c r="G87" s="9">
        <v>55.956778950999997</v>
      </c>
      <c r="H87" s="30" t="s">
        <v>213</v>
      </c>
      <c r="I87" s="8">
        <v>-1.0900000000000001</v>
      </c>
      <c r="J87" s="8">
        <v>2.0419999999999998</v>
      </c>
      <c r="K87" s="30" t="s">
        <v>213</v>
      </c>
      <c r="L87" s="105" t="str">
        <f t="shared" si="30"/>
        <v>N/A</v>
      </c>
    </row>
    <row r="88" spans="1:12" x14ac:dyDescent="0.2">
      <c r="A88" s="128" t="s">
        <v>960</v>
      </c>
      <c r="B88" s="30" t="s">
        <v>213</v>
      </c>
      <c r="C88" s="9">
        <v>44.560789651999997</v>
      </c>
      <c r="D88" s="30" t="s">
        <v>213</v>
      </c>
      <c r="E88" s="9">
        <v>45.162988229</v>
      </c>
      <c r="F88" s="30" t="s">
        <v>213</v>
      </c>
      <c r="G88" s="9">
        <v>44.043221049000003</v>
      </c>
      <c r="H88" s="30" t="s">
        <v>213</v>
      </c>
      <c r="I88" s="8">
        <v>1.351</v>
      </c>
      <c r="J88" s="8">
        <v>-2.48</v>
      </c>
      <c r="K88" s="30" t="s">
        <v>213</v>
      </c>
      <c r="L88" s="105" t="str">
        <f t="shared" si="30"/>
        <v>N/A</v>
      </c>
    </row>
    <row r="89" spans="1:12" x14ac:dyDescent="0.2">
      <c r="A89" s="151" t="s">
        <v>68</v>
      </c>
      <c r="B89" s="30" t="s">
        <v>213</v>
      </c>
      <c r="C89" s="1">
        <v>127314</v>
      </c>
      <c r="D89" s="7" t="str">
        <f>IF($B89="N/A","N/A",IF(C89&gt;10,"No",IF(C89&lt;-10,"No","Yes")))</f>
        <v>N/A</v>
      </c>
      <c r="E89" s="1">
        <v>1368</v>
      </c>
      <c r="F89" s="7" t="str">
        <f>IF($B89="N/A","N/A",IF(E89&gt;10,"No",IF(E89&lt;-10,"No","Yes")))</f>
        <v>N/A</v>
      </c>
      <c r="G89" s="1">
        <v>24791</v>
      </c>
      <c r="H89" s="7" t="str">
        <f>IF($B89="N/A","N/A",IF(G89&gt;10,"No",IF(G89&lt;-10,"No","Yes")))</f>
        <v>N/A</v>
      </c>
      <c r="I89" s="8">
        <v>-98.9</v>
      </c>
      <c r="J89" s="8">
        <v>1712</v>
      </c>
      <c r="K89" s="30" t="s">
        <v>735</v>
      </c>
      <c r="L89" s="105" t="str">
        <f t="shared" si="30"/>
        <v>No</v>
      </c>
    </row>
    <row r="90" spans="1:12" x14ac:dyDescent="0.2">
      <c r="A90" s="128" t="s">
        <v>109</v>
      </c>
      <c r="B90" s="30" t="s">
        <v>213</v>
      </c>
      <c r="C90" s="9">
        <v>1.4923731900000001E-2</v>
      </c>
      <c r="D90" s="27" t="str">
        <f>IF($B90="N/A","N/A",IF(C90&gt;10,"No",IF(C90&lt;-10,"No","Yes")))</f>
        <v>N/A</v>
      </c>
      <c r="E90" s="9">
        <v>0.14619883040000001</v>
      </c>
      <c r="F90" s="27" t="str">
        <f>IF($B90="N/A","N/A",IF(E90&gt;10,"No",IF(E90&lt;-10,"No","Yes")))</f>
        <v>N/A</v>
      </c>
      <c r="G90" s="9">
        <v>8.0674438299999998E-2</v>
      </c>
      <c r="H90" s="27" t="str">
        <f>IF($B90="N/A","N/A",IF(G90&gt;10,"No",IF(G90&lt;-10,"No","Yes")))</f>
        <v>N/A</v>
      </c>
      <c r="I90" s="8">
        <v>879.6</v>
      </c>
      <c r="J90" s="8">
        <v>-44.8</v>
      </c>
      <c r="K90" s="30" t="s">
        <v>735</v>
      </c>
      <c r="L90" s="105" t="str">
        <f t="shared" si="30"/>
        <v>No</v>
      </c>
    </row>
    <row r="91" spans="1:12" x14ac:dyDescent="0.2">
      <c r="A91" s="128" t="s">
        <v>110</v>
      </c>
      <c r="B91" s="30" t="s">
        <v>213</v>
      </c>
      <c r="C91" s="9">
        <v>0.17358656550000001</v>
      </c>
      <c r="D91" s="27" t="str">
        <f>IF($B91="N/A","N/A",IF(C91&gt;10,"No",IF(C91&lt;-10,"No","Yes")))</f>
        <v>N/A</v>
      </c>
      <c r="E91" s="9">
        <v>0.65789473679999999</v>
      </c>
      <c r="F91" s="27" t="str">
        <f>IF($B91="N/A","N/A",IF(E91&gt;10,"No",IF(E91&lt;-10,"No","Yes")))</f>
        <v>N/A</v>
      </c>
      <c r="G91" s="9">
        <v>0.10487676980000001</v>
      </c>
      <c r="H91" s="27" t="str">
        <f>IF($B91="N/A","N/A",IF(G91&gt;10,"No",IF(G91&lt;-10,"No","Yes")))</f>
        <v>N/A</v>
      </c>
      <c r="I91" s="8">
        <v>279</v>
      </c>
      <c r="J91" s="8">
        <v>-84.1</v>
      </c>
      <c r="K91" s="30" t="s">
        <v>735</v>
      </c>
      <c r="L91" s="105" t="str">
        <f t="shared" si="30"/>
        <v>No</v>
      </c>
    </row>
    <row r="92" spans="1:12" x14ac:dyDescent="0.2">
      <c r="A92" s="137" t="s">
        <v>7</v>
      </c>
      <c r="B92" s="30" t="s">
        <v>213</v>
      </c>
      <c r="C92" s="9">
        <v>0.18478356509999999</v>
      </c>
      <c r="D92" s="7" t="str">
        <f>IF($B92="N/A","N/A",IF(C92&gt;10,"No",IF(C92&lt;-10,"No","Yes")))</f>
        <v>N/A</v>
      </c>
      <c r="E92" s="9">
        <v>0.20228395090000001</v>
      </c>
      <c r="F92" s="7" t="str">
        <f>IF($B92="N/A","N/A",IF(E92&gt;10,"No",IF(E92&lt;-10,"No","Yes")))</f>
        <v>N/A</v>
      </c>
      <c r="G92" s="9">
        <v>0.21670030400000001</v>
      </c>
      <c r="H92" s="7" t="str">
        <f>IF($B92="N/A","N/A",IF(G92&gt;10,"No",IF(G92&lt;-10,"No","Yes")))</f>
        <v>N/A</v>
      </c>
      <c r="I92" s="8">
        <v>9.4710000000000001</v>
      </c>
      <c r="J92" s="8">
        <v>7.1269999999999998</v>
      </c>
      <c r="K92" s="30" t="s">
        <v>736</v>
      </c>
      <c r="L92" s="105" t="str">
        <f t="shared" si="30"/>
        <v>Yes</v>
      </c>
    </row>
    <row r="93" spans="1:12" x14ac:dyDescent="0.2">
      <c r="A93" s="137" t="s">
        <v>180</v>
      </c>
      <c r="B93" s="30" t="s">
        <v>213</v>
      </c>
      <c r="C93" s="9">
        <v>60.271015896000002</v>
      </c>
      <c r="D93" s="7" t="str">
        <f t="shared" ref="D93:D94" si="31">IF($B93="N/A","N/A",IF(C93&gt;10,"No",IF(C93&lt;-10,"No","Yes")))</f>
        <v>N/A</v>
      </c>
      <c r="E93" s="9">
        <v>60.182055556000002</v>
      </c>
      <c r="F93" s="7" t="str">
        <f t="shared" ref="F93:F94" si="32">IF($B93="N/A","N/A",IF(E93&gt;10,"No",IF(E93&lt;-10,"No","Yes")))</f>
        <v>N/A</v>
      </c>
      <c r="G93" s="9">
        <v>59.546962477000001</v>
      </c>
      <c r="H93" s="7" t="str">
        <f t="shared" ref="H93:H94" si="33">IF($B93="N/A","N/A",IF(G93&gt;10,"No",IF(G93&lt;-10,"No","Yes")))</f>
        <v>N/A</v>
      </c>
      <c r="I93" s="8">
        <v>-0.14799999999999999</v>
      </c>
      <c r="J93" s="8">
        <v>-1.06</v>
      </c>
      <c r="K93" s="30" t="s">
        <v>735</v>
      </c>
      <c r="L93" s="105" t="str">
        <f>IF(J93="Div by 0", "N/A", IF(OR(J93="N/A",K93="N/A"),"N/A", IF(J93&gt;VALUE(MID(K93,1,2)), "No", IF(J93&lt;-1*VALUE(MID(K93,1,2)), "No", "Yes"))))</f>
        <v>Yes</v>
      </c>
    </row>
    <row r="94" spans="1:12" x14ac:dyDescent="0.2">
      <c r="A94" s="137" t="s">
        <v>181</v>
      </c>
      <c r="B94" s="30" t="s">
        <v>213</v>
      </c>
      <c r="C94" s="9">
        <v>39.728984103999998</v>
      </c>
      <c r="D94" s="7" t="str">
        <f t="shared" si="31"/>
        <v>N/A</v>
      </c>
      <c r="E94" s="9">
        <v>39.817944443999998</v>
      </c>
      <c r="F94" s="7" t="str">
        <f t="shared" si="32"/>
        <v>N/A</v>
      </c>
      <c r="G94" s="9">
        <v>40.453037522999999</v>
      </c>
      <c r="H94" s="7" t="str">
        <f t="shared" si="33"/>
        <v>N/A</v>
      </c>
      <c r="I94" s="8">
        <v>0.22389999999999999</v>
      </c>
      <c r="J94" s="8">
        <v>1.595</v>
      </c>
      <c r="K94" s="30" t="s">
        <v>735</v>
      </c>
      <c r="L94" s="105" t="str">
        <f>IF(J94="Div by 0", "N/A", IF(OR(J94="N/A",K94="N/A"),"N/A", IF(J94&gt;VALUE(MID(K94,1,2)), "No", IF(J94&lt;-1*VALUE(MID(K94,1,2)), "No", "Yes"))))</f>
        <v>Yes</v>
      </c>
    </row>
    <row r="95" spans="1:12" x14ac:dyDescent="0.2">
      <c r="A95" s="128" t="s">
        <v>8</v>
      </c>
      <c r="B95" s="30" t="s">
        <v>285</v>
      </c>
      <c r="C95" s="9">
        <v>5.9301549180000004</v>
      </c>
      <c r="D95" s="27" t="str">
        <f>IF($B95="N/A","N/A",IF(C95&gt;10,"No",IF(C95&lt;5,"No","Yes")))</f>
        <v>Yes</v>
      </c>
      <c r="E95" s="9">
        <v>5.7217460408000003</v>
      </c>
      <c r="F95" s="27" t="str">
        <f>IF($B95="N/A","N/A",IF(E95&gt;10,"No",IF(E95&lt;5,"No","Yes")))</f>
        <v>Yes</v>
      </c>
      <c r="G95" s="9">
        <v>5.7140448575000002</v>
      </c>
      <c r="H95" s="27" t="str">
        <f t="shared" ref="H95:H98" si="34">IF($B95="N/A","N/A",IF(G95&gt;10,"No",IF(G95&lt;5,"No","Yes")))</f>
        <v>Yes</v>
      </c>
      <c r="I95" s="8">
        <v>-3.51</v>
      </c>
      <c r="J95" s="8">
        <v>-0.13500000000000001</v>
      </c>
      <c r="K95" s="30" t="s">
        <v>736</v>
      </c>
      <c r="L95" s="105" t="str">
        <f t="shared" si="30"/>
        <v>Yes</v>
      </c>
    </row>
    <row r="96" spans="1:12" x14ac:dyDescent="0.2">
      <c r="A96" s="128" t="s">
        <v>149</v>
      </c>
      <c r="B96" s="30" t="s">
        <v>285</v>
      </c>
      <c r="C96" s="9">
        <v>3.9844926734000001</v>
      </c>
      <c r="D96" s="27" t="str">
        <f>IF($B96="N/A","N/A",IF(C96&gt;10,"No",IF(C96&lt;5,"No","Yes")))</f>
        <v>No</v>
      </c>
      <c r="E96" s="9">
        <v>4.6220850728</v>
      </c>
      <c r="F96" s="27" t="str">
        <f t="shared" ref="F96:F98" si="35">IF($B96="N/A","N/A",IF(E96&gt;10,"No",IF(E96&lt;5,"No","Yes")))</f>
        <v>No</v>
      </c>
      <c r="G96" s="9">
        <v>5.2751895508000004</v>
      </c>
      <c r="H96" s="27" t="str">
        <f t="shared" si="34"/>
        <v>Yes</v>
      </c>
      <c r="I96" s="8">
        <v>16</v>
      </c>
      <c r="J96" s="8">
        <v>14.13</v>
      </c>
      <c r="K96" s="30" t="s">
        <v>736</v>
      </c>
      <c r="L96" s="105" t="str">
        <f t="shared" si="30"/>
        <v>Yes</v>
      </c>
    </row>
    <row r="97" spans="1:12" x14ac:dyDescent="0.2">
      <c r="A97" s="128" t="s">
        <v>150</v>
      </c>
      <c r="B97" s="30" t="s">
        <v>285</v>
      </c>
      <c r="C97" s="9">
        <v>5.5900910460000004</v>
      </c>
      <c r="D97" s="27" t="str">
        <f>IF($B97="N/A","N/A",IF(C97&gt;10,"No",IF(C97&lt;5,"No","Yes")))</f>
        <v>Yes</v>
      </c>
      <c r="E97" s="9">
        <v>5.3976788949000003</v>
      </c>
      <c r="F97" s="27" t="str">
        <f t="shared" si="35"/>
        <v>Yes</v>
      </c>
      <c r="G97" s="9">
        <v>5.5181715850000002</v>
      </c>
      <c r="H97" s="27" t="str">
        <f t="shared" si="34"/>
        <v>Yes</v>
      </c>
      <c r="I97" s="8">
        <v>-3.44</v>
      </c>
      <c r="J97" s="8">
        <v>2.2320000000000002</v>
      </c>
      <c r="K97" s="30" t="s">
        <v>736</v>
      </c>
      <c r="L97" s="105" t="str">
        <f t="shared" si="30"/>
        <v>Yes</v>
      </c>
    </row>
    <row r="98" spans="1:12" x14ac:dyDescent="0.2">
      <c r="A98" s="128" t="s">
        <v>151</v>
      </c>
      <c r="B98" s="30" t="s">
        <v>285</v>
      </c>
      <c r="C98" s="9">
        <v>5.9389541354000004</v>
      </c>
      <c r="D98" s="27" t="str">
        <f>IF($B98="N/A","N/A",IF(C98&gt;10,"No",IF(C98&lt;5,"No","Yes")))</f>
        <v>Yes</v>
      </c>
      <c r="E98" s="9">
        <v>5.7320666505000002</v>
      </c>
      <c r="F98" s="27" t="str">
        <f t="shared" si="35"/>
        <v>Yes</v>
      </c>
      <c r="G98" s="9">
        <v>5.7204913195999998</v>
      </c>
      <c r="H98" s="27" t="str">
        <f t="shared" si="34"/>
        <v>Yes</v>
      </c>
      <c r="I98" s="8">
        <v>-3.48</v>
      </c>
      <c r="J98" s="8">
        <v>-0.20200000000000001</v>
      </c>
      <c r="K98" s="30" t="s">
        <v>736</v>
      </c>
      <c r="L98" s="105" t="str">
        <f t="shared" si="30"/>
        <v>Yes</v>
      </c>
    </row>
    <row r="99" spans="1:12" x14ac:dyDescent="0.2">
      <c r="A99" s="128" t="s">
        <v>961</v>
      </c>
      <c r="B99" s="30" t="s">
        <v>213</v>
      </c>
      <c r="C99" s="1">
        <v>4060</v>
      </c>
      <c r="D99" s="7" t="str">
        <f t="shared" ref="D99:D110" si="36">IF($B99="N/A","N/A",IF(C99&gt;10,"No",IF(C99&lt;-10,"No","Yes")))</f>
        <v>N/A</v>
      </c>
      <c r="E99" s="1">
        <v>2334</v>
      </c>
      <c r="F99" s="7" t="str">
        <f t="shared" ref="F99:F110" si="37">IF($B99="N/A","N/A",IF(E99&gt;10,"No",IF(E99&lt;-10,"No","Yes")))</f>
        <v>N/A</v>
      </c>
      <c r="G99" s="1">
        <v>1000</v>
      </c>
      <c r="H99" s="7" t="str">
        <f t="shared" ref="H99:H110" si="38">IF($B99="N/A","N/A",IF(G99&gt;10,"No",IF(G99&lt;-10,"No","Yes")))</f>
        <v>N/A</v>
      </c>
      <c r="I99" s="8">
        <v>-42.5</v>
      </c>
      <c r="J99" s="8">
        <v>-57.2</v>
      </c>
      <c r="K99" s="28" t="s">
        <v>735</v>
      </c>
      <c r="L99" s="105" t="str">
        <f t="shared" si="30"/>
        <v>No</v>
      </c>
    </row>
    <row r="100" spans="1:12" x14ac:dyDescent="0.2">
      <c r="A100" s="128" t="s">
        <v>962</v>
      </c>
      <c r="B100" s="30" t="s">
        <v>213</v>
      </c>
      <c r="C100" s="1">
        <v>749</v>
      </c>
      <c r="D100" s="7" t="str">
        <f t="shared" si="36"/>
        <v>N/A</v>
      </c>
      <c r="E100" s="1">
        <v>681</v>
      </c>
      <c r="F100" s="7" t="str">
        <f t="shared" si="37"/>
        <v>N/A</v>
      </c>
      <c r="G100" s="1">
        <v>444</v>
      </c>
      <c r="H100" s="7" t="str">
        <f t="shared" si="38"/>
        <v>N/A</v>
      </c>
      <c r="I100" s="8">
        <v>-9.08</v>
      </c>
      <c r="J100" s="8">
        <v>-34.799999999999997</v>
      </c>
      <c r="K100" s="28" t="s">
        <v>735</v>
      </c>
      <c r="L100" s="105" t="str">
        <f t="shared" si="30"/>
        <v>No</v>
      </c>
    </row>
    <row r="101" spans="1:12" x14ac:dyDescent="0.2">
      <c r="A101" s="128" t="s">
        <v>1</v>
      </c>
      <c r="B101" s="30" t="s">
        <v>213</v>
      </c>
      <c r="C101" s="9">
        <v>99.204447228000006</v>
      </c>
      <c r="D101" s="7" t="str">
        <f t="shared" si="36"/>
        <v>N/A</v>
      </c>
      <c r="E101" s="9">
        <v>99.528348135000002</v>
      </c>
      <c r="F101" s="7" t="str">
        <f t="shared" si="37"/>
        <v>N/A</v>
      </c>
      <c r="G101" s="9">
        <v>99.930576561999999</v>
      </c>
      <c r="H101" s="7" t="str">
        <f t="shared" si="38"/>
        <v>N/A</v>
      </c>
      <c r="I101" s="8">
        <v>0.32650000000000001</v>
      </c>
      <c r="J101" s="8">
        <v>0.40410000000000001</v>
      </c>
      <c r="K101" s="30" t="s">
        <v>736</v>
      </c>
      <c r="L101" s="105" t="str">
        <f t="shared" si="30"/>
        <v>Yes</v>
      </c>
    </row>
    <row r="102" spans="1:12" x14ac:dyDescent="0.2">
      <c r="A102" s="128" t="s">
        <v>69</v>
      </c>
      <c r="B102" s="30" t="s">
        <v>213</v>
      </c>
      <c r="C102" s="9">
        <v>96.708789431</v>
      </c>
      <c r="D102" s="7" t="str">
        <f t="shared" si="36"/>
        <v>N/A</v>
      </c>
      <c r="E102" s="9">
        <v>96.534507163000001</v>
      </c>
      <c r="F102" s="7" t="str">
        <f t="shared" si="37"/>
        <v>N/A</v>
      </c>
      <c r="G102" s="9">
        <v>88.831436921999995</v>
      </c>
      <c r="H102" s="7" t="str">
        <f t="shared" si="38"/>
        <v>N/A</v>
      </c>
      <c r="I102" s="8">
        <v>-0.18</v>
      </c>
      <c r="J102" s="8">
        <v>-7.98</v>
      </c>
      <c r="K102" s="30" t="s">
        <v>736</v>
      </c>
      <c r="L102" s="105" t="str">
        <f t="shared" si="30"/>
        <v>Yes</v>
      </c>
    </row>
    <row r="103" spans="1:12" x14ac:dyDescent="0.2">
      <c r="A103" s="137" t="s">
        <v>70</v>
      </c>
      <c r="B103" s="30" t="s">
        <v>213</v>
      </c>
      <c r="C103" s="1">
        <v>183998</v>
      </c>
      <c r="D103" s="7" t="str">
        <f t="shared" si="36"/>
        <v>N/A</v>
      </c>
      <c r="E103" s="1">
        <v>185010</v>
      </c>
      <c r="F103" s="7" t="str">
        <f t="shared" si="37"/>
        <v>N/A</v>
      </c>
      <c r="G103" s="1">
        <v>190736</v>
      </c>
      <c r="H103" s="7" t="str">
        <f t="shared" si="38"/>
        <v>N/A</v>
      </c>
      <c r="I103" s="8">
        <v>0.55000000000000004</v>
      </c>
      <c r="J103" s="8">
        <v>3.0950000000000002</v>
      </c>
      <c r="K103" s="30" t="s">
        <v>735</v>
      </c>
      <c r="L103" s="105" t="str">
        <f t="shared" si="30"/>
        <v>Yes</v>
      </c>
    </row>
    <row r="104" spans="1:12" x14ac:dyDescent="0.2">
      <c r="A104" s="128" t="s">
        <v>687</v>
      </c>
      <c r="B104" s="30" t="s">
        <v>213</v>
      </c>
      <c r="C104" s="9">
        <v>1.0000108697000001</v>
      </c>
      <c r="D104" s="7" t="str">
        <f t="shared" si="36"/>
        <v>N/A</v>
      </c>
      <c r="E104" s="9">
        <v>0.96751526939999999</v>
      </c>
      <c r="F104" s="7" t="str">
        <f t="shared" si="37"/>
        <v>N/A</v>
      </c>
      <c r="G104" s="9">
        <v>1.6708958979999999</v>
      </c>
      <c r="H104" s="7" t="str">
        <f t="shared" si="38"/>
        <v>N/A</v>
      </c>
      <c r="I104" s="8">
        <v>-3.25</v>
      </c>
      <c r="J104" s="8">
        <v>72.7</v>
      </c>
      <c r="K104" s="30" t="s">
        <v>736</v>
      </c>
      <c r="L104" s="105" t="str">
        <f t="shared" ref="L104:L110" si="39">IF(J104="Div by 0", "N/A", IF(K104="N/A","N/A", IF(J104&gt;VALUE(MID(K104,1,2)), "No", IF(J104&lt;-1*VALUE(MID(K104,1,2)), "No", "Yes"))))</f>
        <v>No</v>
      </c>
    </row>
    <row r="105" spans="1:12" x14ac:dyDescent="0.2">
      <c r="A105" s="128" t="s">
        <v>686</v>
      </c>
      <c r="B105" s="30" t="s">
        <v>213</v>
      </c>
      <c r="C105" s="9">
        <v>3.4212328395</v>
      </c>
      <c r="D105" s="7" t="str">
        <f t="shared" si="36"/>
        <v>N/A</v>
      </c>
      <c r="E105" s="9">
        <v>3.559807578</v>
      </c>
      <c r="F105" s="7" t="str">
        <f t="shared" si="37"/>
        <v>N/A</v>
      </c>
      <c r="G105" s="9">
        <v>3.7066940693000001</v>
      </c>
      <c r="H105" s="7" t="str">
        <f t="shared" si="38"/>
        <v>N/A</v>
      </c>
      <c r="I105" s="8">
        <v>4.05</v>
      </c>
      <c r="J105" s="8">
        <v>4.1260000000000003</v>
      </c>
      <c r="K105" s="30" t="s">
        <v>736</v>
      </c>
      <c r="L105" s="105" t="str">
        <f t="shared" si="39"/>
        <v>Yes</v>
      </c>
    </row>
    <row r="106" spans="1:12" x14ac:dyDescent="0.2">
      <c r="A106" s="128" t="s">
        <v>685</v>
      </c>
      <c r="B106" s="30" t="s">
        <v>213</v>
      </c>
      <c r="C106" s="9">
        <v>95.578756291000005</v>
      </c>
      <c r="D106" s="7" t="str">
        <f t="shared" si="36"/>
        <v>N/A</v>
      </c>
      <c r="E106" s="9">
        <v>95.472677153000006</v>
      </c>
      <c r="F106" s="7" t="str">
        <f t="shared" si="37"/>
        <v>N/A</v>
      </c>
      <c r="G106" s="9">
        <v>94.622410032999994</v>
      </c>
      <c r="H106" s="7" t="str">
        <f t="shared" si="38"/>
        <v>N/A</v>
      </c>
      <c r="I106" s="8">
        <v>-0.111</v>
      </c>
      <c r="J106" s="8">
        <v>-0.89100000000000001</v>
      </c>
      <c r="K106" s="30" t="s">
        <v>736</v>
      </c>
      <c r="L106" s="105" t="str">
        <f t="shared" si="39"/>
        <v>Yes</v>
      </c>
    </row>
    <row r="107" spans="1:12" ht="25.5" x14ac:dyDescent="0.2">
      <c r="A107" s="137" t="s">
        <v>963</v>
      </c>
      <c r="B107" s="30" t="s">
        <v>213</v>
      </c>
      <c r="C107" s="9">
        <v>35.862504463999997</v>
      </c>
      <c r="D107" s="7" t="str">
        <f t="shared" si="36"/>
        <v>N/A</v>
      </c>
      <c r="E107" s="9">
        <v>35.356860883000003</v>
      </c>
      <c r="F107" s="7" t="str">
        <f t="shared" si="37"/>
        <v>N/A</v>
      </c>
      <c r="G107" s="9">
        <v>34.607088132999998</v>
      </c>
      <c r="H107" s="7" t="str">
        <f t="shared" si="38"/>
        <v>N/A</v>
      </c>
      <c r="I107" s="8">
        <v>-1.41</v>
      </c>
      <c r="J107" s="8">
        <v>-2.12</v>
      </c>
      <c r="K107" s="30" t="s">
        <v>736</v>
      </c>
      <c r="L107" s="105" t="str">
        <f t="shared" si="39"/>
        <v>Yes</v>
      </c>
    </row>
    <row r="108" spans="1:12" ht="25.5" x14ac:dyDescent="0.2">
      <c r="A108" s="137" t="s">
        <v>964</v>
      </c>
      <c r="B108" s="30" t="s">
        <v>213</v>
      </c>
      <c r="C108" s="9">
        <v>63.222376926999999</v>
      </c>
      <c r="D108" s="7" t="str">
        <f t="shared" si="36"/>
        <v>N/A</v>
      </c>
      <c r="E108" s="9">
        <v>63.751438434999997</v>
      </c>
      <c r="F108" s="7" t="str">
        <f t="shared" si="37"/>
        <v>N/A</v>
      </c>
      <c r="G108" s="9">
        <v>64.510738317999994</v>
      </c>
      <c r="H108" s="7" t="str">
        <f t="shared" si="38"/>
        <v>N/A</v>
      </c>
      <c r="I108" s="8">
        <v>0.83679999999999999</v>
      </c>
      <c r="J108" s="8">
        <v>1.1910000000000001</v>
      </c>
      <c r="K108" s="30" t="s">
        <v>736</v>
      </c>
      <c r="L108" s="105" t="str">
        <f t="shared" si="39"/>
        <v>Yes</v>
      </c>
    </row>
    <row r="109" spans="1:12" ht="25.5" x14ac:dyDescent="0.2">
      <c r="A109" s="137" t="s">
        <v>965</v>
      </c>
      <c r="B109" s="30" t="s">
        <v>213</v>
      </c>
      <c r="C109" s="9">
        <v>0.3338526597</v>
      </c>
      <c r="D109" s="7" t="str">
        <f t="shared" si="36"/>
        <v>N/A</v>
      </c>
      <c r="E109" s="9">
        <v>0.320970963</v>
      </c>
      <c r="F109" s="7" t="str">
        <f t="shared" si="37"/>
        <v>N/A</v>
      </c>
      <c r="G109" s="9">
        <v>0.34463778319999999</v>
      </c>
      <c r="H109" s="7" t="str">
        <f t="shared" si="38"/>
        <v>N/A</v>
      </c>
      <c r="I109" s="8">
        <v>-3.86</v>
      </c>
      <c r="J109" s="8">
        <v>7.3739999999999997</v>
      </c>
      <c r="K109" s="30" t="s">
        <v>736</v>
      </c>
      <c r="L109" s="105" t="str">
        <f t="shared" si="39"/>
        <v>Yes</v>
      </c>
    </row>
    <row r="110" spans="1:12" ht="25.5" x14ac:dyDescent="0.2">
      <c r="A110" s="137" t="s">
        <v>966</v>
      </c>
      <c r="B110" s="30" t="s">
        <v>213</v>
      </c>
      <c r="C110" s="9">
        <v>0.58126594860000003</v>
      </c>
      <c r="D110" s="7" t="str">
        <f t="shared" si="36"/>
        <v>N/A</v>
      </c>
      <c r="E110" s="9">
        <v>0.5707297187</v>
      </c>
      <c r="F110" s="7" t="str">
        <f t="shared" si="37"/>
        <v>N/A</v>
      </c>
      <c r="G110" s="9">
        <v>0.53753576550000004</v>
      </c>
      <c r="H110" s="7" t="str">
        <f t="shared" si="38"/>
        <v>N/A</v>
      </c>
      <c r="I110" s="8">
        <v>-1.81</v>
      </c>
      <c r="J110" s="8">
        <v>-5.82</v>
      </c>
      <c r="K110" s="30" t="s">
        <v>736</v>
      </c>
      <c r="L110" s="105" t="str">
        <f t="shared" si="39"/>
        <v>Yes</v>
      </c>
    </row>
    <row r="111" spans="1:12" x14ac:dyDescent="0.2">
      <c r="A111" s="128" t="s">
        <v>967</v>
      </c>
      <c r="B111" s="30" t="s">
        <v>286</v>
      </c>
      <c r="C111" s="9">
        <v>99.978784664000003</v>
      </c>
      <c r="D111" s="27" t="str">
        <f>IF($B111="N/A","N/A",IF(C111&gt;=99,"Yes","No"))</f>
        <v>Yes</v>
      </c>
      <c r="E111" s="9">
        <v>99.978825948999997</v>
      </c>
      <c r="F111" s="27" t="str">
        <f>IF($B111="N/A","N/A",IF(E111&gt;=99,"Yes","No"))</f>
        <v>Yes</v>
      </c>
      <c r="G111" s="9">
        <v>99.494134442000004</v>
      </c>
      <c r="H111" s="27" t="str">
        <f>IF($B111="N/A","N/A",IF(G111&gt;=99,"Yes","No"))</f>
        <v>Yes</v>
      </c>
      <c r="I111" s="8">
        <v>0</v>
      </c>
      <c r="J111" s="8">
        <v>-0.48499999999999999</v>
      </c>
      <c r="K111" s="30" t="s">
        <v>735</v>
      </c>
      <c r="L111" s="105" t="str">
        <f t="shared" ref="L111:L145" si="40">IF(J111="Div by 0", "N/A", IF(K111="N/A","N/A", IF(J111&gt;VALUE(MID(K111,1,2)), "No", IF(J111&lt;-1*VALUE(MID(K111,1,2)), "No", "Yes"))))</f>
        <v>Yes</v>
      </c>
    </row>
    <row r="112" spans="1:12" x14ac:dyDescent="0.2">
      <c r="A112" s="128" t="s">
        <v>968</v>
      </c>
      <c r="B112" s="30" t="s">
        <v>213</v>
      </c>
      <c r="C112" s="9">
        <v>3.3379091E-3</v>
      </c>
      <c r="D112" s="27" t="str">
        <f>IF($B112="N/A","N/A",IF(C112&gt;10,"No",IF(C112&lt;-10,"No","Yes")))</f>
        <v>N/A</v>
      </c>
      <c r="E112" s="9">
        <v>1.2592714000000001E-3</v>
      </c>
      <c r="F112" s="27" t="str">
        <f>IF($B112="N/A","N/A",IF(E112&gt;10,"No",IF(E112&lt;-10,"No","Yes")))</f>
        <v>N/A</v>
      </c>
      <c r="G112" s="9">
        <v>4.4786145999999999E-3</v>
      </c>
      <c r="H112" s="27" t="str">
        <f>IF($B112="N/A","N/A",IF(G112&gt;10,"No",IF(G112&lt;-10,"No","Yes")))</f>
        <v>N/A</v>
      </c>
      <c r="I112" s="8">
        <v>-62.3</v>
      </c>
      <c r="J112" s="8">
        <v>255.7</v>
      </c>
      <c r="K112" s="30" t="s">
        <v>735</v>
      </c>
      <c r="L112" s="105" t="str">
        <f t="shared" si="40"/>
        <v>No</v>
      </c>
    </row>
    <row r="113" spans="1:12" x14ac:dyDescent="0.2">
      <c r="A113" s="104" t="s">
        <v>969</v>
      </c>
      <c r="B113" s="30" t="s">
        <v>280</v>
      </c>
      <c r="C113" s="4">
        <v>99.846277899</v>
      </c>
      <c r="D113" s="27" t="str">
        <f>IF($B113="N/A","N/A",IF(C113&gt;=98,"Yes","No"))</f>
        <v>Yes</v>
      </c>
      <c r="E113" s="4">
        <v>99.735923665000001</v>
      </c>
      <c r="F113" s="27" t="str">
        <f>IF($B113="N/A","N/A",IF(E113&gt;=98,"Yes","No"))</f>
        <v>Yes</v>
      </c>
      <c r="G113" s="4">
        <v>99.758839390999995</v>
      </c>
      <c r="H113" s="27" t="str">
        <f>IF($B113="N/A","N/A",IF(G113&gt;=98,"Yes","No"))</f>
        <v>Yes</v>
      </c>
      <c r="I113" s="8">
        <v>-0.111</v>
      </c>
      <c r="J113" s="8">
        <v>2.3E-2</v>
      </c>
      <c r="K113" s="28" t="s">
        <v>735</v>
      </c>
      <c r="L113" s="105" t="str">
        <f t="shared" si="40"/>
        <v>Yes</v>
      </c>
    </row>
    <row r="114" spans="1:12" x14ac:dyDescent="0.2">
      <c r="A114" s="104" t="s">
        <v>970</v>
      </c>
      <c r="B114" s="30" t="s">
        <v>287</v>
      </c>
      <c r="C114" s="4">
        <v>92.105263158</v>
      </c>
      <c r="D114" s="27" t="str">
        <f>IF($B114="N/A","N/A",IF(C114&gt;=80,"Yes","No"))</f>
        <v>Yes</v>
      </c>
      <c r="E114" s="4">
        <v>92.778224332999997</v>
      </c>
      <c r="F114" s="27" t="str">
        <f>IF($B114="N/A","N/A",IF(E114&gt;=80,"Yes","No"))</f>
        <v>Yes</v>
      </c>
      <c r="G114" s="4">
        <v>94.739056500999993</v>
      </c>
      <c r="H114" s="27" t="str">
        <f>IF($B114="N/A","N/A",IF(G114&gt;=80,"Yes","No"))</f>
        <v>Yes</v>
      </c>
      <c r="I114" s="8">
        <v>0.73060000000000003</v>
      </c>
      <c r="J114" s="8">
        <v>2.113</v>
      </c>
      <c r="K114" s="28" t="s">
        <v>735</v>
      </c>
      <c r="L114" s="105" t="str">
        <f t="shared" si="40"/>
        <v>Yes</v>
      </c>
    </row>
    <row r="115" spans="1:12" ht="25.5" x14ac:dyDescent="0.2">
      <c r="A115" s="128" t="s">
        <v>971</v>
      </c>
      <c r="B115" s="30" t="s">
        <v>288</v>
      </c>
      <c r="C115" s="9" t="s">
        <v>1748</v>
      </c>
      <c r="D115" s="27" t="str">
        <f>IF($B115="N/A","N/A",IF(C115&gt;=100,"Yes","No"))</f>
        <v>Yes</v>
      </c>
      <c r="E115" s="9" t="s">
        <v>1748</v>
      </c>
      <c r="F115" s="27" t="str">
        <f t="shared" ref="F115:F116" si="41">IF($B115="N/A","N/A",IF(E115&gt;=100,"Yes","No"))</f>
        <v>Yes</v>
      </c>
      <c r="G115" s="9" t="s">
        <v>1748</v>
      </c>
      <c r="H115" s="27" t="str">
        <f t="shared" ref="H115:H116" si="42">IF($B115="N/A","N/A",IF(G115&gt;=100,"Yes","No"))</f>
        <v>Yes</v>
      </c>
      <c r="I115" s="8" t="s">
        <v>1748</v>
      </c>
      <c r="J115" s="8" t="s">
        <v>1748</v>
      </c>
      <c r="K115" s="28" t="s">
        <v>734</v>
      </c>
      <c r="L115" s="105" t="str">
        <f t="shared" si="40"/>
        <v>N/A</v>
      </c>
    </row>
    <row r="116" spans="1:12" ht="25.5" x14ac:dyDescent="0.2">
      <c r="A116" s="104" t="s">
        <v>972</v>
      </c>
      <c r="B116" s="30" t="s">
        <v>288</v>
      </c>
      <c r="C116" s="9" t="s">
        <v>1748</v>
      </c>
      <c r="D116" s="27" t="str">
        <f>IF($B116="N/A","N/A",IF(C116&gt;=100,"Yes","No"))</f>
        <v>Yes</v>
      </c>
      <c r="E116" s="9" t="s">
        <v>1748</v>
      </c>
      <c r="F116" s="27" t="str">
        <f t="shared" si="41"/>
        <v>Yes</v>
      </c>
      <c r="G116" s="9" t="s">
        <v>1748</v>
      </c>
      <c r="H116" s="27" t="str">
        <f t="shared" si="42"/>
        <v>Yes</v>
      </c>
      <c r="I116" s="8" t="s">
        <v>1748</v>
      </c>
      <c r="J116" s="8" t="s">
        <v>1748</v>
      </c>
      <c r="K116" s="28" t="s">
        <v>734</v>
      </c>
      <c r="L116" s="105" t="str">
        <f t="shared" si="40"/>
        <v>N/A</v>
      </c>
    </row>
    <row r="117" spans="1:12" ht="25.5" x14ac:dyDescent="0.2">
      <c r="A117" s="128" t="s">
        <v>973</v>
      </c>
      <c r="B117" s="30" t="s">
        <v>213</v>
      </c>
      <c r="C117" s="9">
        <v>0</v>
      </c>
      <c r="D117" s="23" t="s">
        <v>737</v>
      </c>
      <c r="E117" s="9" t="s">
        <v>1748</v>
      </c>
      <c r="F117" s="23" t="s">
        <v>737</v>
      </c>
      <c r="G117" s="9" t="s">
        <v>1748</v>
      </c>
      <c r="H117" s="27" t="str">
        <f>IF($B117="N/A","N/A",IF(G117&lt;100,"No",IF(G117=100,"No","Yes")))</f>
        <v>N/A</v>
      </c>
      <c r="I117" s="8" t="s">
        <v>1748</v>
      </c>
      <c r="J117" s="8" t="s">
        <v>1748</v>
      </c>
      <c r="K117" s="28" t="s">
        <v>734</v>
      </c>
      <c r="L117" s="105" t="str">
        <f t="shared" si="40"/>
        <v>N/A</v>
      </c>
    </row>
    <row r="118" spans="1:12" ht="25.5" x14ac:dyDescent="0.2">
      <c r="A118" s="128" t="s">
        <v>974</v>
      </c>
      <c r="B118" s="22" t="s">
        <v>213</v>
      </c>
      <c r="C118" s="9">
        <v>0</v>
      </c>
      <c r="D118" s="27" t="str">
        <f>IF($B118="N/A","N/A",IF(C118&gt;10,"No",IF(C118&lt;-10,"No","Yes")))</f>
        <v>N/A</v>
      </c>
      <c r="E118" s="9" t="s">
        <v>1748</v>
      </c>
      <c r="F118" s="27" t="str">
        <f>IF($B118="N/A","N/A",IF(E118&gt;10,"No",IF(E118&lt;-10,"No","Yes")))</f>
        <v>N/A</v>
      </c>
      <c r="G118" s="9" t="s">
        <v>1748</v>
      </c>
      <c r="H118" s="27" t="str">
        <f>IF($B118="N/A","N/A",IF(G118&gt;10,"No",IF(G118&lt;-10,"No","Yes")))</f>
        <v>N/A</v>
      </c>
      <c r="I118" s="8" t="s">
        <v>1748</v>
      </c>
      <c r="J118" s="8" t="s">
        <v>1748</v>
      </c>
      <c r="K118" s="28" t="s">
        <v>734</v>
      </c>
      <c r="L118" s="105" t="str">
        <f>IF(J118="Div by 0", "N/A", IF(OR(J118="N/A",K118="N/A"),"N/A", IF(J118&gt;VALUE(MID(K118,1,2)), "No", IF(J118&lt;-1*VALUE(MID(K118,1,2)), "No", "Yes"))))</f>
        <v>N/A</v>
      </c>
    </row>
    <row r="119" spans="1:12" x14ac:dyDescent="0.2">
      <c r="A119" s="152" t="s">
        <v>100</v>
      </c>
      <c r="B119" s="22" t="s">
        <v>213</v>
      </c>
      <c r="C119" s="23">
        <v>98985</v>
      </c>
      <c r="D119" s="27" t="str">
        <f t="shared" ref="D119:D145" si="43">IF($B119="N/A","N/A",IF(C119&gt;10,"No",IF(C119&lt;-10,"No","Yes")))</f>
        <v>N/A</v>
      </c>
      <c r="E119" s="23">
        <v>99178</v>
      </c>
      <c r="F119" s="27" t="str">
        <f t="shared" ref="F119:F145" si="44">IF($B119="N/A","N/A",IF(E119&gt;10,"No",IF(E119&lt;-10,"No","Yes")))</f>
        <v>N/A</v>
      </c>
      <c r="G119" s="23">
        <v>32222</v>
      </c>
      <c r="H119" s="27" t="str">
        <f t="shared" ref="H119:H145" si="45">IF($B119="N/A","N/A",IF(G119&gt;10,"No",IF(G119&lt;-10,"No","Yes")))</f>
        <v>N/A</v>
      </c>
      <c r="I119" s="8">
        <v>0.19500000000000001</v>
      </c>
      <c r="J119" s="8">
        <v>-67.5</v>
      </c>
      <c r="K119" s="28" t="s">
        <v>735</v>
      </c>
      <c r="L119" s="105" t="str">
        <f t="shared" si="40"/>
        <v>No</v>
      </c>
    </row>
    <row r="120" spans="1:12" x14ac:dyDescent="0.2">
      <c r="A120" s="128" t="s">
        <v>975</v>
      </c>
      <c r="B120" s="22" t="s">
        <v>213</v>
      </c>
      <c r="C120" s="23">
        <v>36046</v>
      </c>
      <c r="D120" s="27" t="str">
        <f t="shared" si="43"/>
        <v>N/A</v>
      </c>
      <c r="E120" s="23">
        <v>36056</v>
      </c>
      <c r="F120" s="27" t="str">
        <f t="shared" si="44"/>
        <v>N/A</v>
      </c>
      <c r="G120" s="23">
        <v>11674</v>
      </c>
      <c r="H120" s="27" t="str">
        <f t="shared" si="45"/>
        <v>N/A</v>
      </c>
      <c r="I120" s="8">
        <v>2.7699999999999999E-2</v>
      </c>
      <c r="J120" s="8">
        <v>-67.599999999999994</v>
      </c>
      <c r="K120" s="28" t="s">
        <v>735</v>
      </c>
      <c r="L120" s="105" t="str">
        <f t="shared" si="40"/>
        <v>No</v>
      </c>
    </row>
    <row r="121" spans="1:12" x14ac:dyDescent="0.2">
      <c r="A121" s="128" t="s">
        <v>976</v>
      </c>
      <c r="B121" s="22" t="s">
        <v>213</v>
      </c>
      <c r="C121" s="23">
        <v>924</v>
      </c>
      <c r="D121" s="27" t="str">
        <f t="shared" si="43"/>
        <v>N/A</v>
      </c>
      <c r="E121" s="23">
        <v>869</v>
      </c>
      <c r="F121" s="27" t="str">
        <f t="shared" si="44"/>
        <v>N/A</v>
      </c>
      <c r="G121" s="23">
        <v>564</v>
      </c>
      <c r="H121" s="27" t="str">
        <f t="shared" si="45"/>
        <v>N/A</v>
      </c>
      <c r="I121" s="8">
        <v>-5.95</v>
      </c>
      <c r="J121" s="8">
        <v>-35.1</v>
      </c>
      <c r="K121" s="28" t="s">
        <v>735</v>
      </c>
      <c r="L121" s="105" t="str">
        <f t="shared" si="40"/>
        <v>No</v>
      </c>
    </row>
    <row r="122" spans="1:12" x14ac:dyDescent="0.2">
      <c r="A122" s="128" t="s">
        <v>977</v>
      </c>
      <c r="B122" s="22" t="s">
        <v>213</v>
      </c>
      <c r="C122" s="23">
        <v>41834</v>
      </c>
      <c r="D122" s="27" t="str">
        <f t="shared" si="43"/>
        <v>N/A</v>
      </c>
      <c r="E122" s="23">
        <v>42427</v>
      </c>
      <c r="F122" s="27" t="str">
        <f t="shared" si="44"/>
        <v>N/A</v>
      </c>
      <c r="G122" s="23">
        <v>15189</v>
      </c>
      <c r="H122" s="27" t="str">
        <f t="shared" si="45"/>
        <v>N/A</v>
      </c>
      <c r="I122" s="8">
        <v>1.4179999999999999</v>
      </c>
      <c r="J122" s="8">
        <v>-64.2</v>
      </c>
      <c r="K122" s="28" t="s">
        <v>735</v>
      </c>
      <c r="L122" s="105" t="str">
        <f t="shared" si="40"/>
        <v>No</v>
      </c>
    </row>
    <row r="123" spans="1:12" x14ac:dyDescent="0.2">
      <c r="A123" s="128" t="s">
        <v>978</v>
      </c>
      <c r="B123" s="22" t="s">
        <v>213</v>
      </c>
      <c r="C123" s="23">
        <v>20181</v>
      </c>
      <c r="D123" s="27" t="str">
        <f t="shared" si="43"/>
        <v>N/A</v>
      </c>
      <c r="E123" s="23">
        <v>19826</v>
      </c>
      <c r="F123" s="27" t="str">
        <f t="shared" si="44"/>
        <v>N/A</v>
      </c>
      <c r="G123" s="23">
        <v>4795</v>
      </c>
      <c r="H123" s="27" t="str">
        <f t="shared" si="45"/>
        <v>N/A</v>
      </c>
      <c r="I123" s="8">
        <v>-1.76</v>
      </c>
      <c r="J123" s="8">
        <v>-75.8</v>
      </c>
      <c r="K123" s="28" t="s">
        <v>735</v>
      </c>
      <c r="L123" s="105" t="str">
        <f t="shared" si="40"/>
        <v>No</v>
      </c>
    </row>
    <row r="124" spans="1:12" x14ac:dyDescent="0.2">
      <c r="A124" s="128" t="s">
        <v>979</v>
      </c>
      <c r="B124" s="22" t="s">
        <v>213</v>
      </c>
      <c r="C124" s="23">
        <v>0</v>
      </c>
      <c r="D124" s="27" t="str">
        <f t="shared" si="43"/>
        <v>N/A</v>
      </c>
      <c r="E124" s="23">
        <v>0</v>
      </c>
      <c r="F124" s="27" t="str">
        <f t="shared" si="44"/>
        <v>N/A</v>
      </c>
      <c r="G124" s="23">
        <v>0</v>
      </c>
      <c r="H124" s="27" t="str">
        <f t="shared" si="45"/>
        <v>N/A</v>
      </c>
      <c r="I124" s="8" t="s">
        <v>1748</v>
      </c>
      <c r="J124" s="8" t="s">
        <v>1748</v>
      </c>
      <c r="K124" s="28" t="s">
        <v>735</v>
      </c>
      <c r="L124" s="105" t="str">
        <f t="shared" si="40"/>
        <v>N/A</v>
      </c>
    </row>
    <row r="125" spans="1:12" x14ac:dyDescent="0.2">
      <c r="A125" s="152" t="s">
        <v>101</v>
      </c>
      <c r="B125" s="22" t="s">
        <v>213</v>
      </c>
      <c r="C125" s="23">
        <v>239671</v>
      </c>
      <c r="D125" s="27" t="str">
        <f t="shared" si="43"/>
        <v>N/A</v>
      </c>
      <c r="E125" s="23">
        <v>238233</v>
      </c>
      <c r="F125" s="27" t="str">
        <f t="shared" si="44"/>
        <v>N/A</v>
      </c>
      <c r="G125" s="23">
        <v>66985</v>
      </c>
      <c r="H125" s="27" t="str">
        <f t="shared" si="45"/>
        <v>N/A</v>
      </c>
      <c r="I125" s="8">
        <v>-0.6</v>
      </c>
      <c r="J125" s="8">
        <v>-71.900000000000006</v>
      </c>
      <c r="K125" s="28" t="s">
        <v>735</v>
      </c>
      <c r="L125" s="105" t="str">
        <f t="shared" si="40"/>
        <v>No</v>
      </c>
    </row>
    <row r="126" spans="1:12" x14ac:dyDescent="0.2">
      <c r="A126" s="128" t="s">
        <v>980</v>
      </c>
      <c r="B126" s="22" t="s">
        <v>213</v>
      </c>
      <c r="C126" s="23">
        <v>179353</v>
      </c>
      <c r="D126" s="27" t="str">
        <f t="shared" si="43"/>
        <v>N/A</v>
      </c>
      <c r="E126" s="23">
        <v>177269</v>
      </c>
      <c r="F126" s="27" t="str">
        <f t="shared" si="44"/>
        <v>N/A</v>
      </c>
      <c r="G126" s="23">
        <v>50247</v>
      </c>
      <c r="H126" s="27" t="str">
        <f t="shared" si="45"/>
        <v>N/A</v>
      </c>
      <c r="I126" s="8">
        <v>-1.1599999999999999</v>
      </c>
      <c r="J126" s="8">
        <v>-71.7</v>
      </c>
      <c r="K126" s="28" t="s">
        <v>735</v>
      </c>
      <c r="L126" s="105" t="str">
        <f t="shared" si="40"/>
        <v>No</v>
      </c>
    </row>
    <row r="127" spans="1:12" x14ac:dyDescent="0.2">
      <c r="A127" s="128" t="s">
        <v>981</v>
      </c>
      <c r="B127" s="22" t="s">
        <v>213</v>
      </c>
      <c r="C127" s="23">
        <v>3073</v>
      </c>
      <c r="D127" s="27" t="str">
        <f t="shared" si="43"/>
        <v>N/A</v>
      </c>
      <c r="E127" s="23">
        <v>2302</v>
      </c>
      <c r="F127" s="27" t="str">
        <f t="shared" si="44"/>
        <v>N/A</v>
      </c>
      <c r="G127" s="23">
        <v>523</v>
      </c>
      <c r="H127" s="27" t="str">
        <f t="shared" si="45"/>
        <v>N/A</v>
      </c>
      <c r="I127" s="8">
        <v>-25.1</v>
      </c>
      <c r="J127" s="8">
        <v>-77.3</v>
      </c>
      <c r="K127" s="28" t="s">
        <v>735</v>
      </c>
      <c r="L127" s="105" t="str">
        <f t="shared" si="40"/>
        <v>No</v>
      </c>
    </row>
    <row r="128" spans="1:12" x14ac:dyDescent="0.2">
      <c r="A128" s="128" t="s">
        <v>982</v>
      </c>
      <c r="B128" s="22" t="s">
        <v>213</v>
      </c>
      <c r="C128" s="23">
        <v>46490</v>
      </c>
      <c r="D128" s="27" t="str">
        <f t="shared" si="43"/>
        <v>N/A</v>
      </c>
      <c r="E128" s="23">
        <v>47204</v>
      </c>
      <c r="F128" s="27" t="str">
        <f t="shared" si="44"/>
        <v>N/A</v>
      </c>
      <c r="G128" s="23">
        <v>13418</v>
      </c>
      <c r="H128" s="27" t="str">
        <f t="shared" si="45"/>
        <v>N/A</v>
      </c>
      <c r="I128" s="8">
        <v>1.536</v>
      </c>
      <c r="J128" s="8">
        <v>-71.599999999999994</v>
      </c>
      <c r="K128" s="28" t="s">
        <v>735</v>
      </c>
      <c r="L128" s="105" t="str">
        <f t="shared" si="40"/>
        <v>No</v>
      </c>
    </row>
    <row r="129" spans="1:12" x14ac:dyDescent="0.2">
      <c r="A129" s="128" t="s">
        <v>983</v>
      </c>
      <c r="B129" s="22" t="s">
        <v>213</v>
      </c>
      <c r="C129" s="23">
        <v>10755</v>
      </c>
      <c r="D129" s="27" t="str">
        <f t="shared" si="43"/>
        <v>N/A</v>
      </c>
      <c r="E129" s="23">
        <v>11458</v>
      </c>
      <c r="F129" s="27" t="str">
        <f t="shared" si="44"/>
        <v>N/A</v>
      </c>
      <c r="G129" s="23">
        <v>2797</v>
      </c>
      <c r="H129" s="27" t="str">
        <f t="shared" si="45"/>
        <v>N/A</v>
      </c>
      <c r="I129" s="8">
        <v>6.5359999999999996</v>
      </c>
      <c r="J129" s="8">
        <v>-75.599999999999994</v>
      </c>
      <c r="K129" s="28" t="s">
        <v>735</v>
      </c>
      <c r="L129" s="105" t="str">
        <f t="shared" si="40"/>
        <v>No</v>
      </c>
    </row>
    <row r="130" spans="1:12" x14ac:dyDescent="0.2">
      <c r="A130" s="128" t="s">
        <v>984</v>
      </c>
      <c r="B130" s="22" t="s">
        <v>213</v>
      </c>
      <c r="C130" s="23">
        <v>0</v>
      </c>
      <c r="D130" s="27" t="str">
        <f t="shared" si="43"/>
        <v>N/A</v>
      </c>
      <c r="E130" s="23">
        <v>0</v>
      </c>
      <c r="F130" s="27" t="str">
        <f t="shared" si="44"/>
        <v>N/A</v>
      </c>
      <c r="G130" s="23">
        <v>0</v>
      </c>
      <c r="H130" s="27" t="str">
        <f t="shared" si="45"/>
        <v>N/A</v>
      </c>
      <c r="I130" s="8" t="s">
        <v>1748</v>
      </c>
      <c r="J130" s="8" t="s">
        <v>1748</v>
      </c>
      <c r="K130" s="28" t="s">
        <v>735</v>
      </c>
      <c r="L130" s="105" t="str">
        <f t="shared" si="40"/>
        <v>N/A</v>
      </c>
    </row>
    <row r="131" spans="1:12" x14ac:dyDescent="0.2">
      <c r="A131" s="152" t="s">
        <v>104</v>
      </c>
      <c r="B131" s="22" t="s">
        <v>213</v>
      </c>
      <c r="C131" s="23">
        <v>503506</v>
      </c>
      <c r="D131" s="27" t="str">
        <f t="shared" si="43"/>
        <v>N/A</v>
      </c>
      <c r="E131" s="23">
        <v>506293</v>
      </c>
      <c r="F131" s="27" t="str">
        <f t="shared" si="44"/>
        <v>N/A</v>
      </c>
      <c r="G131" s="23">
        <v>105324</v>
      </c>
      <c r="H131" s="27" t="str">
        <f t="shared" si="45"/>
        <v>N/A</v>
      </c>
      <c r="I131" s="8">
        <v>0.55349999999999999</v>
      </c>
      <c r="J131" s="8">
        <v>-79.2</v>
      </c>
      <c r="K131" s="28" t="s">
        <v>735</v>
      </c>
      <c r="L131" s="105" t="str">
        <f t="shared" si="40"/>
        <v>No</v>
      </c>
    </row>
    <row r="132" spans="1:12" x14ac:dyDescent="0.2">
      <c r="A132" s="128" t="s">
        <v>985</v>
      </c>
      <c r="B132" s="22" t="s">
        <v>213</v>
      </c>
      <c r="C132" s="23">
        <v>118713</v>
      </c>
      <c r="D132" s="27" t="str">
        <f t="shared" si="43"/>
        <v>N/A</v>
      </c>
      <c r="E132" s="23">
        <v>116588</v>
      </c>
      <c r="F132" s="27" t="str">
        <f t="shared" si="44"/>
        <v>N/A</v>
      </c>
      <c r="G132" s="23">
        <v>15881</v>
      </c>
      <c r="H132" s="27" t="str">
        <f t="shared" si="45"/>
        <v>N/A</v>
      </c>
      <c r="I132" s="8">
        <v>-1.79</v>
      </c>
      <c r="J132" s="8">
        <v>-86.4</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1748</v>
      </c>
      <c r="J133" s="8" t="s">
        <v>1748</v>
      </c>
      <c r="K133" s="28" t="s">
        <v>735</v>
      </c>
      <c r="L133" s="105" t="str">
        <f t="shared" si="40"/>
        <v>N/A</v>
      </c>
    </row>
    <row r="134" spans="1:12" x14ac:dyDescent="0.2">
      <c r="A134" s="128" t="s">
        <v>987</v>
      </c>
      <c r="B134" s="22" t="s">
        <v>213</v>
      </c>
      <c r="C134" s="23">
        <v>5945</v>
      </c>
      <c r="D134" s="27" t="str">
        <f t="shared" si="43"/>
        <v>N/A</v>
      </c>
      <c r="E134" s="23">
        <v>5614</v>
      </c>
      <c r="F134" s="27" t="str">
        <f t="shared" si="44"/>
        <v>N/A</v>
      </c>
      <c r="G134" s="23">
        <v>917</v>
      </c>
      <c r="H134" s="27" t="str">
        <f t="shared" si="45"/>
        <v>N/A</v>
      </c>
      <c r="I134" s="8">
        <v>-5.57</v>
      </c>
      <c r="J134" s="8">
        <v>-83.7</v>
      </c>
      <c r="K134" s="28" t="s">
        <v>735</v>
      </c>
      <c r="L134" s="105" t="str">
        <f t="shared" si="40"/>
        <v>No</v>
      </c>
    </row>
    <row r="135" spans="1:12" x14ac:dyDescent="0.2">
      <c r="A135" s="128" t="s">
        <v>988</v>
      </c>
      <c r="B135" s="22" t="s">
        <v>213</v>
      </c>
      <c r="C135" s="23">
        <v>344052</v>
      </c>
      <c r="D135" s="27" t="str">
        <f t="shared" si="43"/>
        <v>N/A</v>
      </c>
      <c r="E135" s="23">
        <v>351284</v>
      </c>
      <c r="F135" s="27" t="str">
        <f t="shared" si="44"/>
        <v>N/A</v>
      </c>
      <c r="G135" s="23">
        <v>80595</v>
      </c>
      <c r="H135" s="27" t="str">
        <f t="shared" si="45"/>
        <v>N/A</v>
      </c>
      <c r="I135" s="8">
        <v>2.1019999999999999</v>
      </c>
      <c r="J135" s="8">
        <v>-77.099999999999994</v>
      </c>
      <c r="K135" s="28" t="s">
        <v>735</v>
      </c>
      <c r="L135" s="105" t="str">
        <f t="shared" si="40"/>
        <v>No</v>
      </c>
    </row>
    <row r="136" spans="1:12" x14ac:dyDescent="0.2">
      <c r="A136" s="128" t="s">
        <v>989</v>
      </c>
      <c r="B136" s="22" t="s">
        <v>213</v>
      </c>
      <c r="C136" s="23">
        <v>19042</v>
      </c>
      <c r="D136" s="27" t="str">
        <f t="shared" si="43"/>
        <v>N/A</v>
      </c>
      <c r="E136" s="23">
        <v>16285</v>
      </c>
      <c r="F136" s="27" t="str">
        <f t="shared" si="44"/>
        <v>N/A</v>
      </c>
      <c r="G136" s="23">
        <v>3125</v>
      </c>
      <c r="H136" s="27" t="str">
        <f t="shared" si="45"/>
        <v>N/A</v>
      </c>
      <c r="I136" s="8">
        <v>-14.5</v>
      </c>
      <c r="J136" s="8">
        <v>-80.8</v>
      </c>
      <c r="K136" s="28" t="s">
        <v>735</v>
      </c>
      <c r="L136" s="105" t="str">
        <f t="shared" si="40"/>
        <v>No</v>
      </c>
    </row>
    <row r="137" spans="1:12" x14ac:dyDescent="0.2">
      <c r="A137" s="128" t="s">
        <v>990</v>
      </c>
      <c r="B137" s="22" t="s">
        <v>213</v>
      </c>
      <c r="C137" s="23">
        <v>15754</v>
      </c>
      <c r="D137" s="27" t="str">
        <f t="shared" si="43"/>
        <v>N/A</v>
      </c>
      <c r="E137" s="23">
        <v>16522</v>
      </c>
      <c r="F137" s="27" t="str">
        <f t="shared" si="44"/>
        <v>N/A</v>
      </c>
      <c r="G137" s="23">
        <v>4806</v>
      </c>
      <c r="H137" s="27" t="str">
        <f t="shared" si="45"/>
        <v>N/A</v>
      </c>
      <c r="I137" s="8">
        <v>4.875</v>
      </c>
      <c r="J137" s="8">
        <v>-70.900000000000006</v>
      </c>
      <c r="K137" s="28" t="s">
        <v>735</v>
      </c>
      <c r="L137" s="105" t="str">
        <f t="shared" si="40"/>
        <v>No</v>
      </c>
    </row>
    <row r="138" spans="1:12" x14ac:dyDescent="0.2">
      <c r="A138" s="128" t="s">
        <v>991</v>
      </c>
      <c r="B138" s="22" t="s">
        <v>213</v>
      </c>
      <c r="C138" s="23">
        <v>0</v>
      </c>
      <c r="D138" s="27" t="str">
        <f t="shared" si="43"/>
        <v>N/A</v>
      </c>
      <c r="E138" s="23">
        <v>0</v>
      </c>
      <c r="F138" s="27" t="str">
        <f t="shared" si="44"/>
        <v>N/A</v>
      </c>
      <c r="G138" s="23">
        <v>0</v>
      </c>
      <c r="H138" s="27" t="str">
        <f t="shared" si="45"/>
        <v>N/A</v>
      </c>
      <c r="I138" s="8" t="s">
        <v>1748</v>
      </c>
      <c r="J138" s="8" t="s">
        <v>1748</v>
      </c>
      <c r="K138" s="28" t="s">
        <v>735</v>
      </c>
      <c r="L138" s="105" t="str">
        <f t="shared" si="40"/>
        <v>N/A</v>
      </c>
    </row>
    <row r="139" spans="1:12" x14ac:dyDescent="0.2">
      <c r="A139" s="152" t="s">
        <v>105</v>
      </c>
      <c r="B139" s="22" t="s">
        <v>213</v>
      </c>
      <c r="C139" s="23">
        <v>142538</v>
      </c>
      <c r="D139" s="27" t="str">
        <f t="shared" si="43"/>
        <v>N/A</v>
      </c>
      <c r="E139" s="23">
        <v>136850</v>
      </c>
      <c r="F139" s="27" t="str">
        <f t="shared" si="44"/>
        <v>N/A</v>
      </c>
      <c r="G139" s="23">
        <v>57043</v>
      </c>
      <c r="H139" s="27" t="str">
        <f t="shared" si="45"/>
        <v>N/A</v>
      </c>
      <c r="I139" s="8">
        <v>-3.99</v>
      </c>
      <c r="J139" s="8">
        <v>-58.3</v>
      </c>
      <c r="K139" s="28" t="s">
        <v>735</v>
      </c>
      <c r="L139" s="105" t="str">
        <f t="shared" si="40"/>
        <v>No</v>
      </c>
    </row>
    <row r="140" spans="1:12" x14ac:dyDescent="0.2">
      <c r="A140" s="128" t="s">
        <v>992</v>
      </c>
      <c r="B140" s="22" t="s">
        <v>213</v>
      </c>
      <c r="C140" s="23">
        <v>68852</v>
      </c>
      <c r="D140" s="27" t="str">
        <f t="shared" si="43"/>
        <v>N/A</v>
      </c>
      <c r="E140" s="23">
        <v>66680</v>
      </c>
      <c r="F140" s="27" t="str">
        <f t="shared" si="44"/>
        <v>N/A</v>
      </c>
      <c r="G140" s="23">
        <v>6744</v>
      </c>
      <c r="H140" s="27" t="str">
        <f t="shared" si="45"/>
        <v>N/A</v>
      </c>
      <c r="I140" s="8">
        <v>-3.15</v>
      </c>
      <c r="J140" s="8">
        <v>-89.9</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1748</v>
      </c>
      <c r="J141" s="8" t="s">
        <v>1748</v>
      </c>
      <c r="K141" s="28" t="s">
        <v>735</v>
      </c>
      <c r="L141" s="105" t="str">
        <f t="shared" si="40"/>
        <v>N/A</v>
      </c>
    </row>
    <row r="142" spans="1:12" x14ac:dyDescent="0.2">
      <c r="A142" s="128" t="s">
        <v>994</v>
      </c>
      <c r="B142" s="22" t="s">
        <v>213</v>
      </c>
      <c r="C142" s="23">
        <v>15127</v>
      </c>
      <c r="D142" s="27" t="str">
        <f t="shared" si="43"/>
        <v>N/A</v>
      </c>
      <c r="E142" s="23">
        <v>14066</v>
      </c>
      <c r="F142" s="27" t="str">
        <f t="shared" si="44"/>
        <v>N/A</v>
      </c>
      <c r="G142" s="23">
        <v>35387</v>
      </c>
      <c r="H142" s="27" t="str">
        <f t="shared" si="45"/>
        <v>N/A</v>
      </c>
      <c r="I142" s="8">
        <v>-7.01</v>
      </c>
      <c r="J142" s="8">
        <v>151.6</v>
      </c>
      <c r="K142" s="28" t="s">
        <v>735</v>
      </c>
      <c r="L142" s="105" t="str">
        <f t="shared" si="40"/>
        <v>No</v>
      </c>
    </row>
    <row r="143" spans="1:12" x14ac:dyDescent="0.2">
      <c r="A143" s="128" t="s">
        <v>995</v>
      </c>
      <c r="B143" s="22" t="s">
        <v>213</v>
      </c>
      <c r="C143" s="23">
        <v>37453</v>
      </c>
      <c r="D143" s="27" t="str">
        <f t="shared" si="43"/>
        <v>N/A</v>
      </c>
      <c r="E143" s="23">
        <v>36719</v>
      </c>
      <c r="F143" s="27" t="str">
        <f t="shared" si="44"/>
        <v>N/A</v>
      </c>
      <c r="G143" s="23">
        <v>4624</v>
      </c>
      <c r="H143" s="27" t="str">
        <f t="shared" si="45"/>
        <v>N/A</v>
      </c>
      <c r="I143" s="8">
        <v>-1.96</v>
      </c>
      <c r="J143" s="8">
        <v>-87.4</v>
      </c>
      <c r="K143" s="28" t="s">
        <v>735</v>
      </c>
      <c r="L143" s="105" t="str">
        <f t="shared" si="40"/>
        <v>No</v>
      </c>
    </row>
    <row r="144" spans="1:12" x14ac:dyDescent="0.2">
      <c r="A144" s="128" t="s">
        <v>996</v>
      </c>
      <c r="B144" s="22" t="s">
        <v>213</v>
      </c>
      <c r="C144" s="23">
        <v>21106</v>
      </c>
      <c r="D144" s="27" t="str">
        <f t="shared" si="43"/>
        <v>N/A</v>
      </c>
      <c r="E144" s="23">
        <v>19385</v>
      </c>
      <c r="F144" s="27" t="str">
        <f t="shared" si="44"/>
        <v>N/A</v>
      </c>
      <c r="G144" s="23">
        <v>10288</v>
      </c>
      <c r="H144" s="27" t="str">
        <f t="shared" si="45"/>
        <v>N/A</v>
      </c>
      <c r="I144" s="8">
        <v>-8.15</v>
      </c>
      <c r="J144" s="8">
        <v>-46.9</v>
      </c>
      <c r="K144" s="28" t="s">
        <v>735</v>
      </c>
      <c r="L144" s="105" t="str">
        <f t="shared" si="40"/>
        <v>No</v>
      </c>
    </row>
    <row r="145" spans="1:12" x14ac:dyDescent="0.2">
      <c r="A145" s="128" t="s">
        <v>997</v>
      </c>
      <c r="B145" s="22" t="s">
        <v>213</v>
      </c>
      <c r="C145" s="23">
        <v>0</v>
      </c>
      <c r="D145" s="27" t="str">
        <f t="shared" si="43"/>
        <v>N/A</v>
      </c>
      <c r="E145" s="23">
        <v>0</v>
      </c>
      <c r="F145" s="27" t="str">
        <f t="shared" si="44"/>
        <v>N/A</v>
      </c>
      <c r="G145" s="23">
        <v>0</v>
      </c>
      <c r="H145" s="27" t="str">
        <f t="shared" si="45"/>
        <v>N/A</v>
      </c>
      <c r="I145" s="8" t="s">
        <v>1748</v>
      </c>
      <c r="J145" s="8" t="s">
        <v>1748</v>
      </c>
      <c r="K145" s="28" t="s">
        <v>735</v>
      </c>
      <c r="L145" s="105" t="str">
        <f t="shared" si="40"/>
        <v>N/A</v>
      </c>
    </row>
    <row r="146" spans="1:12" ht="25.5" x14ac:dyDescent="0.2">
      <c r="A146" s="138" t="s">
        <v>998</v>
      </c>
      <c r="B146" s="1" t="s">
        <v>213</v>
      </c>
      <c r="C146" s="1">
        <v>25600</v>
      </c>
      <c r="D146" s="7" t="str">
        <f t="shared" ref="D146:D151" si="46">IF($B146="N/A","N/A",IF(C146&gt;10,"No",IF(C146&lt;-10,"No","Yes")))</f>
        <v>N/A</v>
      </c>
      <c r="E146" s="1">
        <v>24118</v>
      </c>
      <c r="F146" s="7" t="str">
        <f t="shared" ref="F146:F151" si="47">IF($B146="N/A","N/A",IF(E146&gt;10,"No",IF(E146&lt;-10,"No","Yes")))</f>
        <v>N/A</v>
      </c>
      <c r="G146" s="1">
        <v>25049</v>
      </c>
      <c r="H146" s="7" t="str">
        <f t="shared" ref="H146:H151" si="48">IF($B146="N/A","N/A",IF(G146&gt;10,"No",IF(G146&lt;-10,"No","Yes")))</f>
        <v>N/A</v>
      </c>
      <c r="I146" s="36">
        <v>-5.79</v>
      </c>
      <c r="J146" s="36">
        <v>3.86</v>
      </c>
      <c r="K146" s="28" t="s">
        <v>734</v>
      </c>
      <c r="L146" s="105" t="str">
        <f t="shared" ref="L146:L151" si="49">IF(J146="Div by 0", "N/A", IF(K146="N/A","N/A", IF(J146&gt;VALUE(MID(K146,1,2)), "No", IF(J146&lt;-1*VALUE(MID(K146,1,2)), "No", "Yes"))))</f>
        <v>Yes</v>
      </c>
    </row>
    <row r="147" spans="1:12" x14ac:dyDescent="0.2">
      <c r="A147" s="151" t="s">
        <v>326</v>
      </c>
      <c r="B147" s="30" t="s">
        <v>213</v>
      </c>
      <c r="C147" s="9">
        <v>2.5997765817</v>
      </c>
      <c r="D147" s="7" t="str">
        <f t="shared" si="46"/>
        <v>N/A</v>
      </c>
      <c r="E147" s="9">
        <v>2.4596299642999999</v>
      </c>
      <c r="F147" s="7" t="str">
        <f t="shared" si="47"/>
        <v>N/A</v>
      </c>
      <c r="G147" s="9">
        <v>1.7585366145000001</v>
      </c>
      <c r="H147" s="7" t="str">
        <f t="shared" si="48"/>
        <v>N/A</v>
      </c>
      <c r="I147" s="36">
        <v>-5.39</v>
      </c>
      <c r="J147" s="36">
        <v>-28.5</v>
      </c>
      <c r="K147" s="28" t="s">
        <v>734</v>
      </c>
      <c r="L147" s="105" t="str">
        <f t="shared" si="49"/>
        <v>Yes</v>
      </c>
    </row>
    <row r="148" spans="1:12" x14ac:dyDescent="0.2">
      <c r="A148" s="128" t="s">
        <v>327</v>
      </c>
      <c r="B148" s="30" t="s">
        <v>213</v>
      </c>
      <c r="C148" s="9">
        <v>19.529221599</v>
      </c>
      <c r="D148" s="7" t="str">
        <f t="shared" si="46"/>
        <v>N/A</v>
      </c>
      <c r="E148" s="9">
        <v>19.239145778000001</v>
      </c>
      <c r="F148" s="7" t="str">
        <f t="shared" si="47"/>
        <v>N/A</v>
      </c>
      <c r="G148" s="9">
        <v>13.872509466</v>
      </c>
      <c r="H148" s="7" t="str">
        <f t="shared" si="48"/>
        <v>N/A</v>
      </c>
      <c r="I148" s="36">
        <v>-1.49</v>
      </c>
      <c r="J148" s="36">
        <v>-27.9</v>
      </c>
      <c r="K148" s="28" t="s">
        <v>734</v>
      </c>
      <c r="L148" s="105" t="str">
        <f t="shared" si="49"/>
        <v>Yes</v>
      </c>
    </row>
    <row r="149" spans="1:12" x14ac:dyDescent="0.2">
      <c r="A149" s="128" t="s">
        <v>328</v>
      </c>
      <c r="B149" s="30" t="s">
        <v>213</v>
      </c>
      <c r="C149" s="9">
        <v>2.2701953928999998</v>
      </c>
      <c r="D149" s="7" t="str">
        <f t="shared" si="46"/>
        <v>N/A</v>
      </c>
      <c r="E149" s="9">
        <v>2.080316329</v>
      </c>
      <c r="F149" s="7" t="str">
        <f t="shared" si="47"/>
        <v>N/A</v>
      </c>
      <c r="G149" s="9">
        <v>1.3435843846</v>
      </c>
      <c r="H149" s="7" t="str">
        <f t="shared" si="48"/>
        <v>N/A</v>
      </c>
      <c r="I149" s="36">
        <v>-8.36</v>
      </c>
      <c r="J149" s="36">
        <v>-35.4</v>
      </c>
      <c r="K149" s="28" t="s">
        <v>734</v>
      </c>
      <c r="L149" s="105" t="str">
        <f t="shared" si="49"/>
        <v>No</v>
      </c>
    </row>
    <row r="150" spans="1:12" x14ac:dyDescent="0.2">
      <c r="A150" s="128" t="s">
        <v>329</v>
      </c>
      <c r="B150" s="30" t="s">
        <v>213</v>
      </c>
      <c r="C150" s="9">
        <v>0.1406140145</v>
      </c>
      <c r="D150" s="7" t="str">
        <f t="shared" si="46"/>
        <v>N/A</v>
      </c>
      <c r="E150" s="9">
        <v>7.7030494000000001E-3</v>
      </c>
      <c r="F150" s="7" t="str">
        <f t="shared" si="47"/>
        <v>N/A</v>
      </c>
      <c r="G150" s="9">
        <v>0</v>
      </c>
      <c r="H150" s="7" t="str">
        <f t="shared" si="48"/>
        <v>N/A</v>
      </c>
      <c r="I150" s="36">
        <v>-94.5</v>
      </c>
      <c r="J150" s="36">
        <v>-100</v>
      </c>
      <c r="K150" s="28" t="s">
        <v>734</v>
      </c>
      <c r="L150" s="105" t="str">
        <f t="shared" si="49"/>
        <v>No</v>
      </c>
    </row>
    <row r="151" spans="1:12" x14ac:dyDescent="0.2">
      <c r="A151" s="128" t="s">
        <v>330</v>
      </c>
      <c r="B151" s="30" t="s">
        <v>213</v>
      </c>
      <c r="C151" s="9">
        <v>8.4188076200000003E-2</v>
      </c>
      <c r="D151" s="7" t="str">
        <f t="shared" si="46"/>
        <v>N/A</v>
      </c>
      <c r="E151" s="9">
        <v>3.0690537100000002E-2</v>
      </c>
      <c r="F151" s="7" t="str">
        <f t="shared" si="47"/>
        <v>N/A</v>
      </c>
      <c r="G151" s="9">
        <v>3.8567396499999997E-2</v>
      </c>
      <c r="H151" s="7" t="str">
        <f t="shared" si="48"/>
        <v>N/A</v>
      </c>
      <c r="I151" s="36">
        <v>-63.5</v>
      </c>
      <c r="J151" s="36">
        <v>25.67</v>
      </c>
      <c r="K151" s="28" t="s">
        <v>734</v>
      </c>
      <c r="L151" s="105" t="str">
        <f t="shared" si="49"/>
        <v>Yes</v>
      </c>
    </row>
    <row r="152" spans="1:12" x14ac:dyDescent="0.2">
      <c r="A152" s="138" t="s">
        <v>999</v>
      </c>
      <c r="B152" s="22" t="s">
        <v>213</v>
      </c>
      <c r="C152" s="23">
        <v>22941</v>
      </c>
      <c r="D152" s="27" t="str">
        <f t="shared" ref="D152:D158" si="50">IF($B152="N/A","N/A",IF(C152&gt;10,"No",IF(C152&lt;-10,"No","Yes")))</f>
        <v>N/A</v>
      </c>
      <c r="E152" s="23">
        <v>25329</v>
      </c>
      <c r="F152" s="27" t="str">
        <f t="shared" ref="F152:F158" si="51">IF($B152="N/A","N/A",IF(E152&gt;10,"No",IF(E152&lt;-10,"No","Yes")))</f>
        <v>N/A</v>
      </c>
      <c r="G152" s="23">
        <v>25385</v>
      </c>
      <c r="H152" s="27" t="str">
        <f t="shared" ref="H152:H158" si="52">IF($B152="N/A","N/A",IF(G152&gt;10,"No",IF(G152&lt;-10,"No","Yes")))</f>
        <v>N/A</v>
      </c>
      <c r="I152" s="8">
        <v>10.41</v>
      </c>
      <c r="J152" s="8">
        <v>0.22109999999999999</v>
      </c>
      <c r="K152" s="28" t="s">
        <v>734</v>
      </c>
      <c r="L152" s="105" t="str">
        <f t="shared" ref="L152:L159" si="53">IF(J152="Div by 0", "N/A", IF(K152="N/A","N/A", IF(J152&gt;VALUE(MID(K152,1,2)), "No", IF(J152&lt;-1*VALUE(MID(K152,1,2)), "No", "Yes"))))</f>
        <v>Yes</v>
      </c>
    </row>
    <row r="153" spans="1:12" x14ac:dyDescent="0.2">
      <c r="A153" s="151" t="s">
        <v>1000</v>
      </c>
      <c r="B153" s="22" t="s">
        <v>213</v>
      </c>
      <c r="C153" s="4">
        <v>2.3297450999999998</v>
      </c>
      <c r="D153" s="27" t="str">
        <f t="shared" si="50"/>
        <v>N/A</v>
      </c>
      <c r="E153" s="4">
        <v>2.5831315766</v>
      </c>
      <c r="F153" s="27" t="str">
        <f t="shared" si="51"/>
        <v>N/A</v>
      </c>
      <c r="G153" s="4">
        <v>1.7821251131</v>
      </c>
      <c r="H153" s="27" t="str">
        <f t="shared" si="52"/>
        <v>N/A</v>
      </c>
      <c r="I153" s="8">
        <v>10.88</v>
      </c>
      <c r="J153" s="8">
        <v>-31</v>
      </c>
      <c r="K153" s="28" t="s">
        <v>734</v>
      </c>
      <c r="L153" s="105" t="str">
        <f t="shared" si="53"/>
        <v>No</v>
      </c>
    </row>
    <row r="154" spans="1:12" x14ac:dyDescent="0.2">
      <c r="A154" s="138" t="s">
        <v>1001</v>
      </c>
      <c r="B154" s="22" t="s">
        <v>213</v>
      </c>
      <c r="C154" s="4">
        <v>4.967419306</v>
      </c>
      <c r="D154" s="27" t="str">
        <f t="shared" si="50"/>
        <v>N/A</v>
      </c>
      <c r="E154" s="4">
        <v>4.9345621005</v>
      </c>
      <c r="F154" s="27" t="str">
        <f t="shared" si="51"/>
        <v>N/A</v>
      </c>
      <c r="G154" s="4">
        <v>2.9234684377</v>
      </c>
      <c r="H154" s="27" t="str">
        <f t="shared" si="52"/>
        <v>N/A</v>
      </c>
      <c r="I154" s="8">
        <v>-0.66100000000000003</v>
      </c>
      <c r="J154" s="8">
        <v>-40.799999999999997</v>
      </c>
      <c r="K154" s="28" t="s">
        <v>734</v>
      </c>
      <c r="L154" s="105" t="str">
        <f t="shared" si="53"/>
        <v>No</v>
      </c>
    </row>
    <row r="155" spans="1:12" x14ac:dyDescent="0.2">
      <c r="A155" s="138" t="s">
        <v>1002</v>
      </c>
      <c r="B155" s="22" t="s">
        <v>213</v>
      </c>
      <c r="C155" s="4">
        <v>7.2048766851000003</v>
      </c>
      <c r="D155" s="27" t="str">
        <f t="shared" si="50"/>
        <v>N/A</v>
      </c>
      <c r="E155" s="4">
        <v>8.1701527495999997</v>
      </c>
      <c r="F155" s="27" t="str">
        <f t="shared" si="51"/>
        <v>N/A</v>
      </c>
      <c r="G155" s="4">
        <v>6.2267671867000001</v>
      </c>
      <c r="H155" s="27" t="str">
        <f t="shared" si="52"/>
        <v>N/A</v>
      </c>
      <c r="I155" s="8">
        <v>13.4</v>
      </c>
      <c r="J155" s="8">
        <v>-23.8</v>
      </c>
      <c r="K155" s="28" t="s">
        <v>734</v>
      </c>
      <c r="L155" s="105" t="str">
        <f t="shared" si="53"/>
        <v>Yes</v>
      </c>
    </row>
    <row r="156" spans="1:12" x14ac:dyDescent="0.2">
      <c r="A156" s="138" t="s">
        <v>1003</v>
      </c>
      <c r="B156" s="22" t="s">
        <v>213</v>
      </c>
      <c r="C156" s="4">
        <v>0.1418056587</v>
      </c>
      <c r="D156" s="27" t="str">
        <f t="shared" si="50"/>
        <v>N/A</v>
      </c>
      <c r="E156" s="4">
        <v>0.18329307340000001</v>
      </c>
      <c r="F156" s="27" t="str">
        <f t="shared" si="51"/>
        <v>N/A</v>
      </c>
      <c r="G156" s="4">
        <v>0.13292317040000001</v>
      </c>
      <c r="H156" s="27" t="str">
        <f t="shared" si="52"/>
        <v>N/A</v>
      </c>
      <c r="I156" s="8">
        <v>29.26</v>
      </c>
      <c r="J156" s="8">
        <v>-27.5</v>
      </c>
      <c r="K156" s="28" t="s">
        <v>734</v>
      </c>
      <c r="L156" s="105" t="str">
        <f t="shared" si="53"/>
        <v>Yes</v>
      </c>
    </row>
    <row r="157" spans="1:12" x14ac:dyDescent="0.2">
      <c r="A157" s="138" t="s">
        <v>1004</v>
      </c>
      <c r="B157" s="22" t="s">
        <v>213</v>
      </c>
      <c r="C157" s="4">
        <v>2.9465826699999999E-2</v>
      </c>
      <c r="D157" s="27" t="str">
        <f t="shared" si="50"/>
        <v>N/A</v>
      </c>
      <c r="E157" s="4">
        <v>3.14212642E-2</v>
      </c>
      <c r="F157" s="27" t="str">
        <f t="shared" si="51"/>
        <v>N/A</v>
      </c>
      <c r="G157" s="4">
        <v>2.4542888700000001E-2</v>
      </c>
      <c r="H157" s="27" t="str">
        <f t="shared" si="52"/>
        <v>N/A</v>
      </c>
      <c r="I157" s="8">
        <v>6.6360000000000001</v>
      </c>
      <c r="J157" s="8">
        <v>-21.9</v>
      </c>
      <c r="K157" s="28" t="s">
        <v>734</v>
      </c>
      <c r="L157" s="105" t="str">
        <f t="shared" si="53"/>
        <v>Yes</v>
      </c>
    </row>
    <row r="158" spans="1:12" x14ac:dyDescent="0.2">
      <c r="A158" s="128" t="s">
        <v>1005</v>
      </c>
      <c r="B158" s="22" t="s">
        <v>213</v>
      </c>
      <c r="C158" s="23">
        <v>1062</v>
      </c>
      <c r="D158" s="27" t="str">
        <f t="shared" si="50"/>
        <v>N/A</v>
      </c>
      <c r="E158" s="23">
        <v>1134</v>
      </c>
      <c r="F158" s="27" t="str">
        <f t="shared" si="51"/>
        <v>N/A</v>
      </c>
      <c r="G158" s="23">
        <v>1068</v>
      </c>
      <c r="H158" s="27" t="str">
        <f t="shared" si="52"/>
        <v>N/A</v>
      </c>
      <c r="I158" s="8">
        <v>6.78</v>
      </c>
      <c r="J158" s="8">
        <v>-5.82</v>
      </c>
      <c r="K158" s="28" t="s">
        <v>734</v>
      </c>
      <c r="L158" s="105" t="str">
        <f t="shared" si="53"/>
        <v>Yes</v>
      </c>
    </row>
    <row r="159" spans="1:12" ht="25.5" x14ac:dyDescent="0.2">
      <c r="A159" s="138" t="s">
        <v>1006</v>
      </c>
      <c r="B159" s="22" t="s">
        <v>213</v>
      </c>
      <c r="C159" s="23">
        <v>24926</v>
      </c>
      <c r="D159" s="27" t="str">
        <f>IF($B159="N/A","N/A",IF(C159&gt;10,"No",IF(C159&lt;-10,"No","Yes")))</f>
        <v>N/A</v>
      </c>
      <c r="E159" s="23">
        <v>27463</v>
      </c>
      <c r="F159" s="27" t="str">
        <f>IF($B159="N/A","N/A",IF(E159&gt;10,"No",IF(E159&lt;-10,"No","Yes")))</f>
        <v>N/A</v>
      </c>
      <c r="G159" s="23">
        <v>28255</v>
      </c>
      <c r="H159" s="27" t="str">
        <f>IF($B159="N/A","N/A",IF(G159&gt;10,"No",IF(G159&lt;-10,"No","Yes")))</f>
        <v>N/A</v>
      </c>
      <c r="I159" s="8">
        <v>10.18</v>
      </c>
      <c r="J159" s="8">
        <v>2.8839999999999999</v>
      </c>
      <c r="K159" s="28" t="s">
        <v>734</v>
      </c>
      <c r="L159" s="105" t="str">
        <f t="shared" si="53"/>
        <v>Yes</v>
      </c>
    </row>
    <row r="160" spans="1:12" x14ac:dyDescent="0.2">
      <c r="A160" s="137" t="s">
        <v>1007</v>
      </c>
      <c r="B160" s="22" t="s">
        <v>213</v>
      </c>
      <c r="C160" s="23">
        <v>24295</v>
      </c>
      <c r="D160" s="27" t="str">
        <f t="shared" ref="D160:D234" si="54">IF($B160="N/A","N/A",IF(C160&gt;10,"No",IF(C160&lt;-10,"No","Yes")))</f>
        <v>N/A</v>
      </c>
      <c r="E160" s="23">
        <v>26764</v>
      </c>
      <c r="F160" s="27" t="str">
        <f t="shared" ref="F160:F234" si="55">IF($B160="N/A","N/A",IF(E160&gt;10,"No",IF(E160&lt;-10,"No","Yes")))</f>
        <v>N/A</v>
      </c>
      <c r="G160" s="23">
        <v>27537</v>
      </c>
      <c r="H160" s="27" t="str">
        <f t="shared" ref="H160:H223" si="56">IF($B160="N/A","N/A",IF(G160&gt;10,"No",IF(G160&lt;-10,"No","Yes")))</f>
        <v>N/A</v>
      </c>
      <c r="I160" s="8">
        <v>10.16</v>
      </c>
      <c r="J160" s="8">
        <v>2.8879999999999999</v>
      </c>
      <c r="K160" s="28" t="s">
        <v>734</v>
      </c>
      <c r="L160" s="105" t="str">
        <f t="shared" ref="L160:L223" si="57">IF(J160="Div by 0", "N/A", IF(K160="N/A","N/A", IF(J160&gt;VALUE(MID(K160,1,2)), "No", IF(J160&lt;-1*VALUE(MID(K160,1,2)), "No", "Yes"))))</f>
        <v>Yes</v>
      </c>
    </row>
    <row r="161" spans="1:12" x14ac:dyDescent="0.2">
      <c r="A161" s="153" t="s">
        <v>71</v>
      </c>
      <c r="B161" s="22" t="s">
        <v>213</v>
      </c>
      <c r="C161" s="4">
        <v>2.4672489083000002</v>
      </c>
      <c r="D161" s="27" t="str">
        <f t="shared" si="54"/>
        <v>N/A</v>
      </c>
      <c r="E161" s="4">
        <v>2.7294774179000001</v>
      </c>
      <c r="F161" s="27" t="str">
        <f t="shared" si="55"/>
        <v>N/A</v>
      </c>
      <c r="G161" s="4">
        <v>1.9332038305999999</v>
      </c>
      <c r="H161" s="27" t="str">
        <f t="shared" si="56"/>
        <v>N/A</v>
      </c>
      <c r="I161" s="8">
        <v>10.63</v>
      </c>
      <c r="J161" s="8">
        <v>-29.2</v>
      </c>
      <c r="K161" s="28" t="s">
        <v>734</v>
      </c>
      <c r="L161" s="105" t="str">
        <f t="shared" si="57"/>
        <v>Yes</v>
      </c>
    </row>
    <row r="162" spans="1:12" x14ac:dyDescent="0.2">
      <c r="A162" s="137" t="s">
        <v>111</v>
      </c>
      <c r="B162" s="22" t="s">
        <v>213</v>
      </c>
      <c r="C162" s="4">
        <v>5.8887710258999997</v>
      </c>
      <c r="D162" s="27" t="str">
        <f t="shared" si="54"/>
        <v>N/A</v>
      </c>
      <c r="E162" s="4">
        <v>5.8611788904999997</v>
      </c>
      <c r="F162" s="27" t="str">
        <f t="shared" si="55"/>
        <v>N/A</v>
      </c>
      <c r="G162" s="4">
        <v>3.6745081001000002</v>
      </c>
      <c r="H162" s="27" t="str">
        <f t="shared" si="56"/>
        <v>N/A</v>
      </c>
      <c r="I162" s="8">
        <v>-0.46899999999999997</v>
      </c>
      <c r="J162" s="8">
        <v>-37.299999999999997</v>
      </c>
      <c r="K162" s="28" t="s">
        <v>734</v>
      </c>
      <c r="L162" s="105" t="str">
        <f t="shared" si="57"/>
        <v>No</v>
      </c>
    </row>
    <row r="163" spans="1:12" x14ac:dyDescent="0.2">
      <c r="A163" s="137" t="s">
        <v>112</v>
      </c>
      <c r="B163" s="22" t="s">
        <v>213</v>
      </c>
      <c r="C163" s="4">
        <v>7.4464578526</v>
      </c>
      <c r="D163" s="27" t="str">
        <f t="shared" si="54"/>
        <v>N/A</v>
      </c>
      <c r="E163" s="4">
        <v>8.4375380404999998</v>
      </c>
      <c r="F163" s="27" t="str">
        <f t="shared" si="55"/>
        <v>N/A</v>
      </c>
      <c r="G163" s="4">
        <v>6.5238486228000001</v>
      </c>
      <c r="H163" s="27" t="str">
        <f t="shared" si="56"/>
        <v>N/A</v>
      </c>
      <c r="I163" s="8">
        <v>13.31</v>
      </c>
      <c r="J163" s="8">
        <v>-22.7</v>
      </c>
      <c r="K163" s="28" t="s">
        <v>734</v>
      </c>
      <c r="L163" s="105" t="str">
        <f t="shared" si="57"/>
        <v>Yes</v>
      </c>
    </row>
    <row r="164" spans="1:12" x14ac:dyDescent="0.2">
      <c r="A164" s="137" t="s">
        <v>113</v>
      </c>
      <c r="B164" s="22" t="s">
        <v>213</v>
      </c>
      <c r="C164" s="4">
        <v>0.11876720440000001</v>
      </c>
      <c r="D164" s="27" t="str">
        <f t="shared" si="54"/>
        <v>N/A</v>
      </c>
      <c r="E164" s="4">
        <v>0.16215906599999999</v>
      </c>
      <c r="F164" s="27" t="str">
        <f t="shared" si="55"/>
        <v>N/A</v>
      </c>
      <c r="G164" s="4">
        <v>0.10918688999999999</v>
      </c>
      <c r="H164" s="27" t="str">
        <f t="shared" si="56"/>
        <v>N/A</v>
      </c>
      <c r="I164" s="8">
        <v>36.54</v>
      </c>
      <c r="J164" s="8">
        <v>-32.700000000000003</v>
      </c>
      <c r="K164" s="28" t="s">
        <v>734</v>
      </c>
      <c r="L164" s="105" t="str">
        <f t="shared" si="57"/>
        <v>No</v>
      </c>
    </row>
    <row r="165" spans="1:12" x14ac:dyDescent="0.2">
      <c r="A165" s="137" t="s">
        <v>114</v>
      </c>
      <c r="B165" s="22" t="s">
        <v>213</v>
      </c>
      <c r="C165" s="4">
        <v>1.4732913300000001E-2</v>
      </c>
      <c r="D165" s="27" t="str">
        <f t="shared" si="54"/>
        <v>N/A</v>
      </c>
      <c r="E165" s="4">
        <v>2.11910851E-2</v>
      </c>
      <c r="F165" s="27" t="str">
        <f t="shared" si="55"/>
        <v>N/A</v>
      </c>
      <c r="G165" s="4">
        <v>4.2073523500000001E-2</v>
      </c>
      <c r="H165" s="27" t="str">
        <f t="shared" si="56"/>
        <v>N/A</v>
      </c>
      <c r="I165" s="8">
        <v>43.83</v>
      </c>
      <c r="J165" s="8">
        <v>98.54</v>
      </c>
      <c r="K165" s="28" t="s">
        <v>734</v>
      </c>
      <c r="L165" s="105" t="str">
        <f t="shared" si="57"/>
        <v>No</v>
      </c>
    </row>
    <row r="166" spans="1:12" x14ac:dyDescent="0.2">
      <c r="A166" s="137" t="s">
        <v>426</v>
      </c>
      <c r="B166" s="22" t="s">
        <v>213</v>
      </c>
      <c r="C166" s="23">
        <v>5669</v>
      </c>
      <c r="D166" s="27" t="str">
        <f>IF($B166="N/A","N/A",IF(C166&gt;10,"No",IF(C166&lt;-10,"No","Yes")))</f>
        <v>N/A</v>
      </c>
      <c r="E166" s="23">
        <v>5628</v>
      </c>
      <c r="F166" s="27" t="str">
        <f>IF($B166="N/A","N/A",IF(E166&gt;10,"No",IF(E166&lt;-10,"No","Yes")))</f>
        <v>N/A</v>
      </c>
      <c r="G166" s="23">
        <v>1141</v>
      </c>
      <c r="H166" s="27" t="str">
        <f>IF($B166="N/A","N/A",IF(G166&gt;10,"No",IF(G166&lt;-10,"No","Yes")))</f>
        <v>N/A</v>
      </c>
      <c r="I166" s="8">
        <v>-0.72299999999999998</v>
      </c>
      <c r="J166" s="8">
        <v>-79.7</v>
      </c>
      <c r="K166" s="28" t="s">
        <v>734</v>
      </c>
      <c r="L166" s="105" t="str">
        <f t="shared" si="57"/>
        <v>No</v>
      </c>
    </row>
    <row r="167" spans="1:12" x14ac:dyDescent="0.2">
      <c r="A167" s="137" t="s">
        <v>427</v>
      </c>
      <c r="B167" s="22" t="s">
        <v>213</v>
      </c>
      <c r="C167" s="23">
        <v>160</v>
      </c>
      <c r="D167" s="27" t="str">
        <f>IF($B167="N/A","N/A",IF(C167&gt;10,"No",IF(C167&lt;-10,"No","Yes")))</f>
        <v>N/A</v>
      </c>
      <c r="E167" s="23">
        <v>185</v>
      </c>
      <c r="F167" s="27" t="str">
        <f>IF($B167="N/A","N/A",IF(E167&gt;10,"No",IF(E167&lt;-10,"No","Yes")))</f>
        <v>N/A</v>
      </c>
      <c r="G167" s="23">
        <v>43</v>
      </c>
      <c r="H167" s="27" t="str">
        <f>IF($B167="N/A","N/A",IF(G167&gt;10,"No",IF(G167&lt;-10,"No","Yes")))</f>
        <v>N/A</v>
      </c>
      <c r="I167" s="8">
        <v>15.63</v>
      </c>
      <c r="J167" s="8">
        <v>-76.8</v>
      </c>
      <c r="K167" s="28" t="s">
        <v>734</v>
      </c>
      <c r="L167" s="105" t="str">
        <f t="shared" si="57"/>
        <v>No</v>
      </c>
    </row>
    <row r="168" spans="1:12" x14ac:dyDescent="0.2">
      <c r="A168" s="137" t="s">
        <v>428</v>
      </c>
      <c r="B168" s="22" t="s">
        <v>213</v>
      </c>
      <c r="C168" s="23">
        <v>7104</v>
      </c>
      <c r="D168" s="27" t="str">
        <f>IF($B168="N/A","N/A",IF(C168&gt;10,"No",IF(C168&lt;-10,"No","Yes")))</f>
        <v>N/A</v>
      </c>
      <c r="E168" s="23">
        <v>7617</v>
      </c>
      <c r="F168" s="27" t="str">
        <f>IF($B168="N/A","N/A",IF(E168&gt;10,"No",IF(E168&lt;-10,"No","Yes")))</f>
        <v>N/A</v>
      </c>
      <c r="G168" s="23">
        <v>1694</v>
      </c>
      <c r="H168" s="27" t="str">
        <f>IF($B168="N/A","N/A",IF(G168&gt;10,"No",IF(G168&lt;-10,"No","Yes")))</f>
        <v>N/A</v>
      </c>
      <c r="I168" s="8">
        <v>7.2210000000000001</v>
      </c>
      <c r="J168" s="8">
        <v>-77.8</v>
      </c>
      <c r="K168" s="28" t="s">
        <v>734</v>
      </c>
      <c r="L168" s="105" t="str">
        <f t="shared" si="57"/>
        <v>No</v>
      </c>
    </row>
    <row r="169" spans="1:12" x14ac:dyDescent="0.2">
      <c r="A169" s="137" t="s">
        <v>429</v>
      </c>
      <c r="B169" s="22" t="s">
        <v>213</v>
      </c>
      <c r="C169" s="23">
        <v>10743</v>
      </c>
      <c r="D169" s="27" t="str">
        <f>IF($B169="N/A","N/A",IF(C169&gt;10,"No",IF(C169&lt;-10,"No","Yes")))</f>
        <v>N/A</v>
      </c>
      <c r="E169" s="23">
        <v>12484</v>
      </c>
      <c r="F169" s="27" t="str">
        <f>IF($B169="N/A","N/A",IF(E169&gt;10,"No",IF(E169&lt;-10,"No","Yes")))</f>
        <v>N/A</v>
      </c>
      <c r="G169" s="23">
        <v>2676</v>
      </c>
      <c r="H169" s="27" t="str">
        <f>IF($B169="N/A","N/A",IF(G169&gt;10,"No",IF(G169&lt;-10,"No","Yes")))</f>
        <v>N/A</v>
      </c>
      <c r="I169" s="8">
        <v>16.21</v>
      </c>
      <c r="J169" s="8">
        <v>-78.599999999999994</v>
      </c>
      <c r="K169" s="28" t="s">
        <v>734</v>
      </c>
      <c r="L169" s="105" t="str">
        <f t="shared" si="57"/>
        <v>No</v>
      </c>
    </row>
    <row r="170" spans="1:12" x14ac:dyDescent="0.2">
      <c r="A170" s="137" t="s">
        <v>1734</v>
      </c>
      <c r="B170" s="22" t="s">
        <v>213</v>
      </c>
      <c r="C170" s="23">
        <v>619</v>
      </c>
      <c r="D170" s="27" t="str">
        <f>IF($B170="N/A","N/A",IF(C170&gt;10,"No",IF(C170&lt;-10,"No","Yes")))</f>
        <v>N/A</v>
      </c>
      <c r="E170" s="23">
        <v>850</v>
      </c>
      <c r="F170" s="27" t="str">
        <f>IF($B170="N/A","N/A",IF(E170&gt;10,"No",IF(E170&lt;-10,"No","Yes")))</f>
        <v>N/A</v>
      </c>
      <c r="G170" s="23">
        <v>21983</v>
      </c>
      <c r="H170" s="27" t="str">
        <f>IF($B170="N/A","N/A",IF(G170&gt;10,"No",IF(G170&lt;-10,"No","Yes")))</f>
        <v>N/A</v>
      </c>
      <c r="I170" s="8">
        <v>37.32</v>
      </c>
      <c r="J170" s="8">
        <v>2486</v>
      </c>
      <c r="K170" s="28" t="s">
        <v>734</v>
      </c>
      <c r="L170" s="105" t="str">
        <f t="shared" si="57"/>
        <v>No</v>
      </c>
    </row>
    <row r="171" spans="1:12" x14ac:dyDescent="0.2">
      <c r="A171" s="151" t="s">
        <v>1008</v>
      </c>
      <c r="B171" s="22" t="s">
        <v>213</v>
      </c>
      <c r="C171" s="23">
        <v>12279</v>
      </c>
      <c r="D171" s="27" t="str">
        <f t="shared" si="54"/>
        <v>N/A</v>
      </c>
      <c r="E171" s="23">
        <v>12115</v>
      </c>
      <c r="F171" s="27" t="str">
        <f t="shared" si="55"/>
        <v>N/A</v>
      </c>
      <c r="G171" s="23">
        <v>12564</v>
      </c>
      <c r="H171" s="27" t="str">
        <f t="shared" si="56"/>
        <v>N/A</v>
      </c>
      <c r="I171" s="8">
        <v>-1.34</v>
      </c>
      <c r="J171" s="8">
        <v>3.706</v>
      </c>
      <c r="K171" s="28" t="s">
        <v>734</v>
      </c>
      <c r="L171" s="105" t="str">
        <f t="shared" si="57"/>
        <v>Yes</v>
      </c>
    </row>
    <row r="172" spans="1:12" x14ac:dyDescent="0.2">
      <c r="A172" s="137" t="s">
        <v>1009</v>
      </c>
      <c r="B172" s="22" t="s">
        <v>213</v>
      </c>
      <c r="C172" s="23">
        <v>5336</v>
      </c>
      <c r="D172" s="27" t="str">
        <f>IF($B172="N/A","N/A",IF(C172&gt;10,"No",IF(C172&lt;-10,"No","Yes")))</f>
        <v>N/A</v>
      </c>
      <c r="E172" s="23">
        <v>5223</v>
      </c>
      <c r="F172" s="27" t="str">
        <f>IF($B172="N/A","N/A",IF(E172&gt;10,"No",IF(E172&lt;-10,"No","Yes")))</f>
        <v>N/A</v>
      </c>
      <c r="G172" s="23">
        <v>1041</v>
      </c>
      <c r="H172" s="27" t="str">
        <f>IF($B172="N/A","N/A",IF(G172&gt;10,"No",IF(G172&lt;-10,"No","Yes")))</f>
        <v>N/A</v>
      </c>
      <c r="I172" s="8">
        <v>-2.12</v>
      </c>
      <c r="J172" s="8">
        <v>-80.099999999999994</v>
      </c>
      <c r="K172" s="28" t="s">
        <v>734</v>
      </c>
      <c r="L172" s="105" t="str">
        <f t="shared" si="57"/>
        <v>No</v>
      </c>
    </row>
    <row r="173" spans="1:12" x14ac:dyDescent="0.2">
      <c r="A173" s="137" t="s">
        <v>1010</v>
      </c>
      <c r="B173" s="22" t="s">
        <v>213</v>
      </c>
      <c r="C173" s="23">
        <v>145</v>
      </c>
      <c r="D173" s="27" t="str">
        <f>IF($B173="N/A","N/A",IF(C173&gt;10,"No",IF(C173&lt;-10,"No","Yes")))</f>
        <v>N/A</v>
      </c>
      <c r="E173" s="23">
        <v>167</v>
      </c>
      <c r="F173" s="27" t="str">
        <f>IF($B173="N/A","N/A",IF(E173&gt;10,"No",IF(E173&lt;-10,"No","Yes")))</f>
        <v>N/A</v>
      </c>
      <c r="G173" s="23">
        <v>38</v>
      </c>
      <c r="H173" s="27" t="str">
        <f>IF($B173="N/A","N/A",IF(G173&gt;10,"No",IF(G173&lt;-10,"No","Yes")))</f>
        <v>N/A</v>
      </c>
      <c r="I173" s="8">
        <v>15.17</v>
      </c>
      <c r="J173" s="8">
        <v>-77.2</v>
      </c>
      <c r="K173" s="28" t="s">
        <v>734</v>
      </c>
      <c r="L173" s="105" t="str">
        <f t="shared" si="57"/>
        <v>No</v>
      </c>
    </row>
    <row r="174" spans="1:12" ht="25.5" x14ac:dyDescent="0.2">
      <c r="A174" s="137" t="s">
        <v>1011</v>
      </c>
      <c r="B174" s="22" t="s">
        <v>213</v>
      </c>
      <c r="C174" s="23">
        <v>2963</v>
      </c>
      <c r="D174" s="27" t="str">
        <f>IF($B174="N/A","N/A",IF(C174&gt;10,"No",IF(C174&lt;-10,"No","Yes")))</f>
        <v>N/A</v>
      </c>
      <c r="E174" s="23">
        <v>2987</v>
      </c>
      <c r="F174" s="27" t="str">
        <f>IF($B174="N/A","N/A",IF(E174&gt;10,"No",IF(E174&lt;-10,"No","Yes")))</f>
        <v>N/A</v>
      </c>
      <c r="G174" s="23">
        <v>651</v>
      </c>
      <c r="H174" s="27" t="str">
        <f>IF($B174="N/A","N/A",IF(G174&gt;10,"No",IF(G174&lt;-10,"No","Yes")))</f>
        <v>N/A</v>
      </c>
      <c r="I174" s="8">
        <v>0.81</v>
      </c>
      <c r="J174" s="8">
        <v>-78.2</v>
      </c>
      <c r="K174" s="28" t="s">
        <v>734</v>
      </c>
      <c r="L174" s="105" t="str">
        <f t="shared" si="57"/>
        <v>No</v>
      </c>
    </row>
    <row r="175" spans="1:12" ht="25.5" x14ac:dyDescent="0.2">
      <c r="A175" s="137" t="s">
        <v>1012</v>
      </c>
      <c r="B175" s="22" t="s">
        <v>213</v>
      </c>
      <c r="C175" s="23">
        <v>3728</v>
      </c>
      <c r="D175" s="27" t="str">
        <f>IF($B175="N/A","N/A",IF(C175&gt;10,"No",IF(C175&lt;-10,"No","Yes")))</f>
        <v>N/A</v>
      </c>
      <c r="E175" s="23">
        <v>3641</v>
      </c>
      <c r="F175" s="27" t="str">
        <f>IF($B175="N/A","N/A",IF(E175&gt;10,"No",IF(E175&lt;-10,"No","Yes")))</f>
        <v>N/A</v>
      </c>
      <c r="G175" s="23">
        <v>788</v>
      </c>
      <c r="H175" s="27" t="str">
        <f>IF($B175="N/A","N/A",IF(G175&gt;10,"No",IF(G175&lt;-10,"No","Yes")))</f>
        <v>N/A</v>
      </c>
      <c r="I175" s="8">
        <v>-2.33</v>
      </c>
      <c r="J175" s="8">
        <v>-78.400000000000006</v>
      </c>
      <c r="K175" s="28" t="s">
        <v>734</v>
      </c>
      <c r="L175" s="105" t="str">
        <f t="shared" si="57"/>
        <v>No</v>
      </c>
    </row>
    <row r="176" spans="1:12" ht="25.5" x14ac:dyDescent="0.2">
      <c r="A176" s="137" t="s">
        <v>1735</v>
      </c>
      <c r="B176" s="22" t="s">
        <v>213</v>
      </c>
      <c r="C176" s="23">
        <v>107</v>
      </c>
      <c r="D176" s="27" t="str">
        <f>IF($B176="N/A","N/A",IF(C176&gt;10,"No",IF(C176&lt;-10,"No","Yes")))</f>
        <v>N/A</v>
      </c>
      <c r="E176" s="23">
        <v>97</v>
      </c>
      <c r="F176" s="27" t="str">
        <f>IF($B176="N/A","N/A",IF(E176&gt;10,"No",IF(E176&lt;-10,"No","Yes")))</f>
        <v>N/A</v>
      </c>
      <c r="G176" s="23">
        <v>10046</v>
      </c>
      <c r="H176" s="27" t="str">
        <f>IF($B176="N/A","N/A",IF(G176&gt;10,"No",IF(G176&lt;-10,"No","Yes")))</f>
        <v>N/A</v>
      </c>
      <c r="I176" s="8">
        <v>-9.35</v>
      </c>
      <c r="J176" s="8">
        <v>10257</v>
      </c>
      <c r="K176" s="28" t="s">
        <v>734</v>
      </c>
      <c r="L176" s="105" t="str">
        <f t="shared" si="57"/>
        <v>No</v>
      </c>
    </row>
    <row r="177" spans="1:12" x14ac:dyDescent="0.2">
      <c r="A177" s="151" t="s">
        <v>1013</v>
      </c>
      <c r="B177" s="22" t="s">
        <v>213</v>
      </c>
      <c r="C177" s="23">
        <v>0</v>
      </c>
      <c r="D177" s="27" t="str">
        <f t="shared" si="54"/>
        <v>N/A</v>
      </c>
      <c r="E177" s="23">
        <v>0</v>
      </c>
      <c r="F177" s="27" t="str">
        <f t="shared" si="55"/>
        <v>N/A</v>
      </c>
      <c r="G177" s="23">
        <v>0</v>
      </c>
      <c r="H177" s="27" t="str">
        <f t="shared" si="56"/>
        <v>N/A</v>
      </c>
      <c r="I177" s="8" t="s">
        <v>1748</v>
      </c>
      <c r="J177" s="8" t="s">
        <v>1748</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1748</v>
      </c>
      <c r="J178" s="8" t="s">
        <v>1748</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1748</v>
      </c>
      <c r="J179" s="8" t="s">
        <v>1748</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1748</v>
      </c>
      <c r="J180" s="8" t="s">
        <v>1748</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1748</v>
      </c>
      <c r="J181" s="8" t="s">
        <v>1748</v>
      </c>
      <c r="K181" s="28" t="s">
        <v>734</v>
      </c>
      <c r="L181" s="105" t="str">
        <f t="shared" si="57"/>
        <v>N/A</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1748</v>
      </c>
      <c r="J182" s="8" t="s">
        <v>1748</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1748</v>
      </c>
      <c r="J183" s="36" t="s">
        <v>1748</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1748</v>
      </c>
      <c r="J184" s="8" t="s">
        <v>1748</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1748</v>
      </c>
      <c r="J185" s="8" t="s">
        <v>1748</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1748</v>
      </c>
      <c r="J186" s="8" t="s">
        <v>1748</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1748</v>
      </c>
      <c r="J187" s="8" t="s">
        <v>1748</v>
      </c>
      <c r="K187" s="28" t="s">
        <v>734</v>
      </c>
      <c r="L187" s="105" t="str">
        <f t="shared" si="57"/>
        <v>N/A</v>
      </c>
    </row>
    <row r="188" spans="1:12" ht="25.5" x14ac:dyDescent="0.2">
      <c r="A188" s="137" t="s">
        <v>1737</v>
      </c>
      <c r="B188" s="22" t="s">
        <v>213</v>
      </c>
      <c r="C188" s="23">
        <v>0</v>
      </c>
      <c r="D188" s="27" t="str">
        <f t="shared" si="54"/>
        <v>N/A</v>
      </c>
      <c r="E188" s="23">
        <v>0</v>
      </c>
      <c r="F188" s="27" t="str">
        <f t="shared" si="55"/>
        <v>N/A</v>
      </c>
      <c r="G188" s="23">
        <v>0</v>
      </c>
      <c r="H188" s="27" t="str">
        <f t="shared" si="56"/>
        <v>N/A</v>
      </c>
      <c r="I188" s="8" t="s">
        <v>1748</v>
      </c>
      <c r="J188" s="8" t="s">
        <v>1748</v>
      </c>
      <c r="K188" s="28" t="s">
        <v>734</v>
      </c>
      <c r="L188" s="105" t="str">
        <f t="shared" si="57"/>
        <v>N/A</v>
      </c>
    </row>
    <row r="189" spans="1:12" x14ac:dyDescent="0.2">
      <c r="A189" s="151" t="s">
        <v>1023</v>
      </c>
      <c r="B189" s="30" t="s">
        <v>213</v>
      </c>
      <c r="C189" s="1">
        <v>414</v>
      </c>
      <c r="D189" s="7" t="str">
        <f t="shared" si="54"/>
        <v>N/A</v>
      </c>
      <c r="E189" s="1">
        <v>434</v>
      </c>
      <c r="F189" s="7" t="str">
        <f t="shared" si="55"/>
        <v>N/A</v>
      </c>
      <c r="G189" s="1">
        <v>12</v>
      </c>
      <c r="H189" s="7" t="str">
        <f t="shared" si="56"/>
        <v>N/A</v>
      </c>
      <c r="I189" s="36">
        <v>4.8310000000000004</v>
      </c>
      <c r="J189" s="36">
        <v>-97.2</v>
      </c>
      <c r="K189" s="30" t="s">
        <v>734</v>
      </c>
      <c r="L189" s="158" t="str">
        <f t="shared" si="57"/>
        <v>No</v>
      </c>
    </row>
    <row r="190" spans="1:12" ht="25.5" x14ac:dyDescent="0.2">
      <c r="A190" s="137" t="s">
        <v>1024</v>
      </c>
      <c r="B190" s="22" t="s">
        <v>213</v>
      </c>
      <c r="C190" s="23">
        <v>11</v>
      </c>
      <c r="D190" s="27" t="str">
        <f t="shared" si="54"/>
        <v>N/A</v>
      </c>
      <c r="E190" s="23">
        <v>11</v>
      </c>
      <c r="F190" s="27" t="str">
        <f t="shared" si="55"/>
        <v>N/A</v>
      </c>
      <c r="G190" s="23">
        <v>0</v>
      </c>
      <c r="H190" s="27" t="str">
        <f t="shared" si="56"/>
        <v>N/A</v>
      </c>
      <c r="I190" s="8">
        <v>50</v>
      </c>
      <c r="J190" s="8">
        <v>-100</v>
      </c>
      <c r="K190" s="28" t="s">
        <v>734</v>
      </c>
      <c r="L190" s="105" t="str">
        <f t="shared" si="57"/>
        <v>No</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1748</v>
      </c>
      <c r="J191" s="8" t="s">
        <v>1748</v>
      </c>
      <c r="K191" s="28" t="s">
        <v>734</v>
      </c>
      <c r="L191" s="105" t="str">
        <f t="shared" si="57"/>
        <v>N/A</v>
      </c>
    </row>
    <row r="192" spans="1:12" ht="25.5" x14ac:dyDescent="0.2">
      <c r="A192" s="137" t="s">
        <v>1026</v>
      </c>
      <c r="B192" s="22" t="s">
        <v>213</v>
      </c>
      <c r="C192" s="23">
        <v>249</v>
      </c>
      <c r="D192" s="27" t="str">
        <f t="shared" si="54"/>
        <v>N/A</v>
      </c>
      <c r="E192" s="23">
        <v>278</v>
      </c>
      <c r="F192" s="27" t="str">
        <f t="shared" si="55"/>
        <v>N/A</v>
      </c>
      <c r="G192" s="23">
        <v>11</v>
      </c>
      <c r="H192" s="27" t="str">
        <f t="shared" si="56"/>
        <v>N/A</v>
      </c>
      <c r="I192" s="8">
        <v>11.65</v>
      </c>
      <c r="J192" s="8">
        <v>-98.6</v>
      </c>
      <c r="K192" s="28" t="s">
        <v>734</v>
      </c>
      <c r="L192" s="105" t="str">
        <f t="shared" si="57"/>
        <v>No</v>
      </c>
    </row>
    <row r="193" spans="1:12" ht="25.5" x14ac:dyDescent="0.2">
      <c r="A193" s="137" t="s">
        <v>1027</v>
      </c>
      <c r="B193" s="22" t="s">
        <v>213</v>
      </c>
      <c r="C193" s="23">
        <v>159</v>
      </c>
      <c r="D193" s="27" t="str">
        <f t="shared" si="54"/>
        <v>N/A</v>
      </c>
      <c r="E193" s="23">
        <v>147</v>
      </c>
      <c r="F193" s="27" t="str">
        <f t="shared" si="55"/>
        <v>N/A</v>
      </c>
      <c r="G193" s="23">
        <v>11</v>
      </c>
      <c r="H193" s="27" t="str">
        <f t="shared" si="56"/>
        <v>N/A</v>
      </c>
      <c r="I193" s="8">
        <v>-7.55</v>
      </c>
      <c r="J193" s="8">
        <v>-99.3</v>
      </c>
      <c r="K193" s="28" t="s">
        <v>734</v>
      </c>
      <c r="L193" s="105" t="str">
        <f t="shared" si="57"/>
        <v>No</v>
      </c>
    </row>
    <row r="194" spans="1:12" ht="25.5" x14ac:dyDescent="0.2">
      <c r="A194" s="137" t="s">
        <v>1738</v>
      </c>
      <c r="B194" s="22" t="s">
        <v>213</v>
      </c>
      <c r="C194" s="23">
        <v>0</v>
      </c>
      <c r="D194" s="27" t="str">
        <f t="shared" si="54"/>
        <v>N/A</v>
      </c>
      <c r="E194" s="23">
        <v>0</v>
      </c>
      <c r="F194" s="27" t="str">
        <f t="shared" si="55"/>
        <v>N/A</v>
      </c>
      <c r="G194" s="23">
        <v>11</v>
      </c>
      <c r="H194" s="27" t="str">
        <f t="shared" si="56"/>
        <v>N/A</v>
      </c>
      <c r="I194" s="8" t="s">
        <v>1748</v>
      </c>
      <c r="J194" s="8" t="s">
        <v>1748</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1748</v>
      </c>
      <c r="J195" s="36" t="s">
        <v>1748</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1748</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1748</v>
      </c>
      <c r="J198" s="8" t="s">
        <v>1748</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1748</v>
      </c>
      <c r="J199" s="8" t="s">
        <v>1748</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11537</v>
      </c>
      <c r="D201" s="7" t="str">
        <f t="shared" si="54"/>
        <v>N/A</v>
      </c>
      <c r="E201" s="1">
        <v>14137</v>
      </c>
      <c r="F201" s="7" t="str">
        <f t="shared" si="55"/>
        <v>N/A</v>
      </c>
      <c r="G201" s="1">
        <v>2521</v>
      </c>
      <c r="H201" s="7" t="str">
        <f t="shared" si="56"/>
        <v>N/A</v>
      </c>
      <c r="I201" s="36">
        <v>22.54</v>
      </c>
      <c r="J201" s="36">
        <v>-82.2</v>
      </c>
      <c r="K201" s="30" t="s">
        <v>734</v>
      </c>
      <c r="L201" s="158" t="str">
        <f t="shared" si="57"/>
        <v>No</v>
      </c>
    </row>
    <row r="202" spans="1:12" x14ac:dyDescent="0.2">
      <c r="A202" s="137" t="s">
        <v>1034</v>
      </c>
      <c r="B202" s="22" t="s">
        <v>213</v>
      </c>
      <c r="C202" s="23">
        <v>322</v>
      </c>
      <c r="D202" s="27" t="str">
        <f t="shared" si="54"/>
        <v>N/A</v>
      </c>
      <c r="E202" s="23">
        <v>391</v>
      </c>
      <c r="F202" s="27" t="str">
        <f t="shared" si="55"/>
        <v>N/A</v>
      </c>
      <c r="G202" s="23">
        <v>48</v>
      </c>
      <c r="H202" s="27" t="str">
        <f t="shared" si="56"/>
        <v>N/A</v>
      </c>
      <c r="I202" s="8">
        <v>21.43</v>
      </c>
      <c r="J202" s="8">
        <v>-87.7</v>
      </c>
      <c r="K202" s="28" t="s">
        <v>734</v>
      </c>
      <c r="L202" s="105" t="str">
        <f t="shared" si="57"/>
        <v>No</v>
      </c>
    </row>
    <row r="203" spans="1:12" x14ac:dyDescent="0.2">
      <c r="A203" s="137" t="s">
        <v>1035</v>
      </c>
      <c r="B203" s="22" t="s">
        <v>213</v>
      </c>
      <c r="C203" s="23">
        <v>15</v>
      </c>
      <c r="D203" s="27" t="str">
        <f t="shared" si="54"/>
        <v>N/A</v>
      </c>
      <c r="E203" s="23">
        <v>18</v>
      </c>
      <c r="F203" s="27" t="str">
        <f t="shared" si="55"/>
        <v>N/A</v>
      </c>
      <c r="G203" s="23">
        <v>11</v>
      </c>
      <c r="H203" s="27" t="str">
        <f t="shared" si="56"/>
        <v>N/A</v>
      </c>
      <c r="I203" s="8">
        <v>20</v>
      </c>
      <c r="J203" s="8">
        <v>-83.3</v>
      </c>
      <c r="K203" s="28" t="s">
        <v>734</v>
      </c>
      <c r="L203" s="105" t="str">
        <f t="shared" si="57"/>
        <v>No</v>
      </c>
    </row>
    <row r="204" spans="1:12" ht="25.5" x14ac:dyDescent="0.2">
      <c r="A204" s="137" t="s">
        <v>1036</v>
      </c>
      <c r="B204" s="22" t="s">
        <v>213</v>
      </c>
      <c r="C204" s="23">
        <v>3884</v>
      </c>
      <c r="D204" s="27" t="str">
        <f t="shared" si="54"/>
        <v>N/A</v>
      </c>
      <c r="E204" s="23">
        <v>4346</v>
      </c>
      <c r="F204" s="27" t="str">
        <f t="shared" si="55"/>
        <v>N/A</v>
      </c>
      <c r="G204" s="23">
        <v>319</v>
      </c>
      <c r="H204" s="27" t="str">
        <f t="shared" si="56"/>
        <v>N/A</v>
      </c>
      <c r="I204" s="8">
        <v>11.89</v>
      </c>
      <c r="J204" s="8">
        <v>-92.7</v>
      </c>
      <c r="K204" s="28" t="s">
        <v>734</v>
      </c>
      <c r="L204" s="105" t="str">
        <f t="shared" si="57"/>
        <v>No</v>
      </c>
    </row>
    <row r="205" spans="1:12" ht="25.5" x14ac:dyDescent="0.2">
      <c r="A205" s="137" t="s">
        <v>1037</v>
      </c>
      <c r="B205" s="22" t="s">
        <v>213</v>
      </c>
      <c r="C205" s="23">
        <v>6804</v>
      </c>
      <c r="D205" s="27" t="str">
        <f t="shared" si="54"/>
        <v>N/A</v>
      </c>
      <c r="E205" s="23">
        <v>8631</v>
      </c>
      <c r="F205" s="27" t="str">
        <f t="shared" si="55"/>
        <v>N/A</v>
      </c>
      <c r="G205" s="23">
        <v>314</v>
      </c>
      <c r="H205" s="27" t="str">
        <f t="shared" si="56"/>
        <v>N/A</v>
      </c>
      <c r="I205" s="8">
        <v>26.85</v>
      </c>
      <c r="J205" s="8">
        <v>-96.4</v>
      </c>
      <c r="K205" s="28" t="s">
        <v>734</v>
      </c>
      <c r="L205" s="105" t="str">
        <f t="shared" si="57"/>
        <v>No</v>
      </c>
    </row>
    <row r="206" spans="1:12" ht="25.5" x14ac:dyDescent="0.2">
      <c r="A206" s="137" t="s">
        <v>1740</v>
      </c>
      <c r="B206" s="22" t="s">
        <v>213</v>
      </c>
      <c r="C206" s="23">
        <v>512</v>
      </c>
      <c r="D206" s="27" t="str">
        <f t="shared" si="54"/>
        <v>N/A</v>
      </c>
      <c r="E206" s="23">
        <v>751</v>
      </c>
      <c r="F206" s="27" t="str">
        <f t="shared" si="55"/>
        <v>N/A</v>
      </c>
      <c r="G206" s="23">
        <v>1837</v>
      </c>
      <c r="H206" s="27" t="str">
        <f t="shared" si="56"/>
        <v>N/A</v>
      </c>
      <c r="I206" s="8">
        <v>46.68</v>
      </c>
      <c r="J206" s="8">
        <v>144.6</v>
      </c>
      <c r="K206" s="28" t="s">
        <v>734</v>
      </c>
      <c r="L206" s="105" t="str">
        <f t="shared" si="57"/>
        <v>No</v>
      </c>
    </row>
    <row r="207" spans="1:12" x14ac:dyDescent="0.2">
      <c r="A207" s="151" t="s">
        <v>1038</v>
      </c>
      <c r="B207" s="22" t="s">
        <v>213</v>
      </c>
      <c r="C207" s="23">
        <v>0</v>
      </c>
      <c r="D207" s="27" t="str">
        <f t="shared" si="54"/>
        <v>N/A</v>
      </c>
      <c r="E207" s="23">
        <v>0</v>
      </c>
      <c r="F207" s="27" t="str">
        <f t="shared" si="55"/>
        <v>N/A</v>
      </c>
      <c r="G207" s="23">
        <v>0</v>
      </c>
      <c r="H207" s="27" t="str">
        <f t="shared" si="56"/>
        <v>N/A</v>
      </c>
      <c r="I207" s="8" t="s">
        <v>1748</v>
      </c>
      <c r="J207" s="8" t="s">
        <v>1748</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1748</v>
      </c>
      <c r="J211" s="8" t="s">
        <v>1748</v>
      </c>
      <c r="K211" s="28" t="s">
        <v>734</v>
      </c>
      <c r="L211" s="105" t="str">
        <f t="shared" si="57"/>
        <v>N/A</v>
      </c>
    </row>
    <row r="212" spans="1:12" ht="25.5" x14ac:dyDescent="0.2">
      <c r="A212" s="137" t="s">
        <v>1741</v>
      </c>
      <c r="B212" s="22" t="s">
        <v>213</v>
      </c>
      <c r="C212" s="23">
        <v>0</v>
      </c>
      <c r="D212" s="27" t="str">
        <f t="shared" si="54"/>
        <v>N/A</v>
      </c>
      <c r="E212" s="23">
        <v>0</v>
      </c>
      <c r="F212" s="27" t="str">
        <f t="shared" si="55"/>
        <v>N/A</v>
      </c>
      <c r="G212" s="23">
        <v>0</v>
      </c>
      <c r="H212" s="27" t="str">
        <f t="shared" si="56"/>
        <v>N/A</v>
      </c>
      <c r="I212" s="8" t="s">
        <v>1748</v>
      </c>
      <c r="J212" s="8" t="s">
        <v>1748</v>
      </c>
      <c r="K212" s="28" t="s">
        <v>734</v>
      </c>
      <c r="L212" s="105" t="str">
        <f t="shared" si="57"/>
        <v>N/A</v>
      </c>
    </row>
    <row r="213" spans="1:12" x14ac:dyDescent="0.2">
      <c r="A213" s="151" t="s">
        <v>1043</v>
      </c>
      <c r="B213" s="22" t="s">
        <v>213</v>
      </c>
      <c r="C213" s="23">
        <v>65</v>
      </c>
      <c r="D213" s="27" t="str">
        <f t="shared" si="54"/>
        <v>N/A</v>
      </c>
      <c r="E213" s="23">
        <v>78</v>
      </c>
      <c r="F213" s="27" t="str">
        <f t="shared" si="55"/>
        <v>N/A</v>
      </c>
      <c r="G213" s="23">
        <v>55</v>
      </c>
      <c r="H213" s="27" t="str">
        <f t="shared" si="56"/>
        <v>N/A</v>
      </c>
      <c r="I213" s="8">
        <v>20</v>
      </c>
      <c r="J213" s="8">
        <v>-29.5</v>
      </c>
      <c r="K213" s="28" t="s">
        <v>734</v>
      </c>
      <c r="L213" s="105" t="str">
        <f t="shared" si="57"/>
        <v>Yes</v>
      </c>
    </row>
    <row r="214" spans="1:12" ht="25.5" x14ac:dyDescent="0.2">
      <c r="A214" s="137" t="s">
        <v>1044</v>
      </c>
      <c r="B214" s="22" t="s">
        <v>213</v>
      </c>
      <c r="C214" s="23">
        <v>11</v>
      </c>
      <c r="D214" s="27" t="str">
        <f t="shared" si="54"/>
        <v>N/A</v>
      </c>
      <c r="E214" s="23">
        <v>11</v>
      </c>
      <c r="F214" s="27" t="str">
        <f t="shared" si="55"/>
        <v>N/A</v>
      </c>
      <c r="G214" s="23">
        <v>11</v>
      </c>
      <c r="H214" s="27" t="str">
        <f t="shared" si="56"/>
        <v>N/A</v>
      </c>
      <c r="I214" s="8">
        <v>0</v>
      </c>
      <c r="J214" s="8">
        <v>-80</v>
      </c>
      <c r="K214" s="28" t="s">
        <v>734</v>
      </c>
      <c r="L214" s="105" t="str">
        <f t="shared" si="57"/>
        <v>No</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11</v>
      </c>
      <c r="D216" s="27" t="str">
        <f t="shared" si="54"/>
        <v>N/A</v>
      </c>
      <c r="E216" s="23">
        <v>11</v>
      </c>
      <c r="F216" s="27" t="str">
        <f t="shared" si="55"/>
        <v>N/A</v>
      </c>
      <c r="G216" s="23">
        <v>11</v>
      </c>
      <c r="H216" s="27" t="str">
        <f t="shared" si="56"/>
        <v>N/A</v>
      </c>
      <c r="I216" s="8">
        <v>-25</v>
      </c>
      <c r="J216" s="8">
        <v>-83.3</v>
      </c>
      <c r="K216" s="28" t="s">
        <v>734</v>
      </c>
      <c r="L216" s="105" t="str">
        <f t="shared" si="57"/>
        <v>No</v>
      </c>
    </row>
    <row r="217" spans="1:12" ht="25.5" x14ac:dyDescent="0.2">
      <c r="A217" s="137" t="s">
        <v>1047</v>
      </c>
      <c r="B217" s="22" t="s">
        <v>213</v>
      </c>
      <c r="C217" s="23">
        <v>52</v>
      </c>
      <c r="D217" s="27" t="str">
        <f t="shared" si="54"/>
        <v>N/A</v>
      </c>
      <c r="E217" s="23">
        <v>65</v>
      </c>
      <c r="F217" s="27" t="str">
        <f t="shared" si="55"/>
        <v>N/A</v>
      </c>
      <c r="G217" s="23">
        <v>11</v>
      </c>
      <c r="H217" s="27" t="str">
        <f t="shared" si="56"/>
        <v>N/A</v>
      </c>
      <c r="I217" s="8">
        <v>25</v>
      </c>
      <c r="J217" s="8">
        <v>-92.3</v>
      </c>
      <c r="K217" s="28" t="s">
        <v>734</v>
      </c>
      <c r="L217" s="105" t="str">
        <f t="shared" si="57"/>
        <v>No</v>
      </c>
    </row>
    <row r="218" spans="1:12" ht="25.5" x14ac:dyDescent="0.2">
      <c r="A218" s="137" t="s">
        <v>1742</v>
      </c>
      <c r="B218" s="22" t="s">
        <v>213</v>
      </c>
      <c r="C218" s="23">
        <v>0</v>
      </c>
      <c r="D218" s="27" t="str">
        <f t="shared" si="54"/>
        <v>N/A</v>
      </c>
      <c r="E218" s="23">
        <v>11</v>
      </c>
      <c r="F218" s="27" t="str">
        <f t="shared" si="55"/>
        <v>N/A</v>
      </c>
      <c r="G218" s="23">
        <v>48</v>
      </c>
      <c r="H218" s="27" t="str">
        <f t="shared" si="56"/>
        <v>N/A</v>
      </c>
      <c r="I218" s="8" t="s">
        <v>1748</v>
      </c>
      <c r="J218" s="8">
        <v>2300</v>
      </c>
      <c r="K218" s="28" t="s">
        <v>734</v>
      </c>
      <c r="L218" s="105" t="str">
        <f t="shared" si="57"/>
        <v>No</v>
      </c>
    </row>
    <row r="219" spans="1:12" x14ac:dyDescent="0.2">
      <c r="A219" s="151" t="s">
        <v>1048</v>
      </c>
      <c r="B219" s="22" t="s">
        <v>213</v>
      </c>
      <c r="C219" s="23">
        <v>0</v>
      </c>
      <c r="D219" s="27" t="str">
        <f t="shared" si="54"/>
        <v>N/A</v>
      </c>
      <c r="E219" s="23">
        <v>0</v>
      </c>
      <c r="F219" s="27" t="str">
        <f t="shared" si="55"/>
        <v>N/A</v>
      </c>
      <c r="G219" s="23">
        <v>0</v>
      </c>
      <c r="H219" s="27" t="str">
        <f t="shared" si="56"/>
        <v>N/A</v>
      </c>
      <c r="I219" s="8" t="s">
        <v>1748</v>
      </c>
      <c r="J219" s="8" t="s">
        <v>1748</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1748</v>
      </c>
      <c r="J223" s="8" t="s">
        <v>1748</v>
      </c>
      <c r="K223" s="28" t="s">
        <v>734</v>
      </c>
      <c r="L223" s="105" t="str">
        <f t="shared" si="57"/>
        <v>N/A</v>
      </c>
    </row>
    <row r="224" spans="1:12" ht="25.5" x14ac:dyDescent="0.2">
      <c r="A224" s="138" t="s">
        <v>1743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12385</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51</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11</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719</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1568</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10045</v>
      </c>
      <c r="H230" s="27" t="str">
        <f t="shared" si="58"/>
        <v>N/A</v>
      </c>
      <c r="I230" s="8" t="s">
        <v>1748</v>
      </c>
      <c r="J230" s="8" t="s">
        <v>1748</v>
      </c>
      <c r="K230" s="28" t="s">
        <v>734</v>
      </c>
      <c r="L230" s="105" t="str">
        <f t="shared" si="59"/>
        <v>N/A</v>
      </c>
    </row>
    <row r="231" spans="1:12" x14ac:dyDescent="0.2">
      <c r="A231" s="138" t="s">
        <v>1058</v>
      </c>
      <c r="B231" s="22" t="s">
        <v>289</v>
      </c>
      <c r="C231" s="4">
        <v>8.4461823420000002</v>
      </c>
      <c r="D231" s="27" t="str">
        <f>IF($B231="N/A","N/A",IF(C231&lt;15,"Yes","No"))</f>
        <v>Yes</v>
      </c>
      <c r="E231" s="4">
        <v>8.1975788372</v>
      </c>
      <c r="F231" s="27" t="str">
        <f>IF($B231="N/A","N/A",IF(E231&lt;15,"Yes","No"))</f>
        <v>Yes</v>
      </c>
      <c r="G231" s="4">
        <v>10.858118168000001</v>
      </c>
      <c r="H231" s="27" t="str">
        <f>IF($B231="N/A","N/A",IF(G231&lt;15,"Yes","No"))</f>
        <v>Yes</v>
      </c>
      <c r="I231" s="8">
        <v>-2.94</v>
      </c>
      <c r="J231" s="8">
        <v>32.46</v>
      </c>
      <c r="K231" s="28" t="s">
        <v>734</v>
      </c>
      <c r="L231" s="105" t="str">
        <f t="shared" si="59"/>
        <v>No</v>
      </c>
    </row>
    <row r="232" spans="1:12" x14ac:dyDescent="0.2">
      <c r="A232" s="138" t="s">
        <v>1059</v>
      </c>
      <c r="B232" s="22" t="s">
        <v>213</v>
      </c>
      <c r="C232" s="23">
        <v>45</v>
      </c>
      <c r="D232" s="27" t="str">
        <f t="shared" ref="D232" si="60">IF($B232="N/A","N/A",IF(C232&gt;10,"No",IF(C232&lt;-10,"No","Yes")))</f>
        <v>N/A</v>
      </c>
      <c r="E232" s="23">
        <v>32</v>
      </c>
      <c r="F232" s="27" t="str">
        <f t="shared" ref="F232" si="61">IF($B232="N/A","N/A",IF(E232&gt;10,"No",IF(E232&lt;-10,"No","Yes")))</f>
        <v>N/A</v>
      </c>
      <c r="G232" s="23">
        <v>133</v>
      </c>
      <c r="H232" s="27" t="str">
        <f t="shared" ref="H232" si="62">IF($B232="N/A","N/A",IF(G232&gt;10,"No",IF(G232&lt;-10,"No","Yes")))</f>
        <v>N/A</v>
      </c>
      <c r="I232" s="8">
        <v>-28.9</v>
      </c>
      <c r="J232" s="8">
        <v>315.60000000000002</v>
      </c>
      <c r="K232" s="28" t="s">
        <v>734</v>
      </c>
      <c r="L232" s="105" t="str">
        <f t="shared" si="59"/>
        <v>No</v>
      </c>
    </row>
    <row r="233" spans="1:12" ht="25.5" x14ac:dyDescent="0.2">
      <c r="A233" s="138" t="s">
        <v>1060</v>
      </c>
      <c r="B233" s="22" t="s">
        <v>279</v>
      </c>
      <c r="C233" s="4">
        <v>0.201902369</v>
      </c>
      <c r="D233" s="27" t="str">
        <f>IF($B233="N/A","N/A",IF(C233&lt;10,"Yes","No"))</f>
        <v>Yes</v>
      </c>
      <c r="E233" s="4">
        <v>0.130070726</v>
      </c>
      <c r="F233" s="27" t="str">
        <f>IF($B233="N/A","N/A",IF(E233&lt;10,"Yes","No"))</f>
        <v>Yes</v>
      </c>
      <c r="G233" s="4">
        <v>0.53889789300000002</v>
      </c>
      <c r="H233" s="27" t="str">
        <f>IF($B233="N/A","N/A",IF(G233&lt;10,"Yes","No"))</f>
        <v>Yes</v>
      </c>
      <c r="I233" s="8">
        <v>-35.6</v>
      </c>
      <c r="J233" s="8">
        <v>314.3</v>
      </c>
      <c r="K233" s="28" t="s">
        <v>734</v>
      </c>
      <c r="L233" s="105" t="str">
        <f t="shared" si="59"/>
        <v>No</v>
      </c>
    </row>
    <row r="234" spans="1:12" x14ac:dyDescent="0.2">
      <c r="A234" s="128" t="s">
        <v>72</v>
      </c>
      <c r="B234" s="22" t="s">
        <v>213</v>
      </c>
      <c r="C234" s="4">
        <v>23.733278452</v>
      </c>
      <c r="D234" s="27" t="str">
        <f t="shared" si="54"/>
        <v>N/A</v>
      </c>
      <c r="E234" s="4">
        <v>24.506800178999999</v>
      </c>
      <c r="F234" s="27" t="str">
        <f t="shared" si="55"/>
        <v>N/A</v>
      </c>
      <c r="G234" s="4">
        <v>21.741656679999998</v>
      </c>
      <c r="H234" s="27" t="str">
        <f>IF($B234="N/A","N/A",IF(G234&gt;10,"No",IF(G234&lt;-10,"No","Yes")))</f>
        <v>N/A</v>
      </c>
      <c r="I234" s="8">
        <v>3.2589999999999999</v>
      </c>
      <c r="J234" s="8">
        <v>-11.3</v>
      </c>
      <c r="K234" s="28" t="s">
        <v>734</v>
      </c>
      <c r="L234" s="105" t="str">
        <f t="shared" si="59"/>
        <v>Yes</v>
      </c>
    </row>
    <row r="235" spans="1:12" ht="25.5" x14ac:dyDescent="0.2">
      <c r="A235" s="138" t="s">
        <v>1061</v>
      </c>
      <c r="B235" s="22" t="s">
        <v>289</v>
      </c>
      <c r="C235" s="5">
        <v>5.5361185428999997</v>
      </c>
      <c r="D235" s="27" t="str">
        <f>IF($B235="N/A","N/A",IF(C235&lt;15,"Yes","No"))</f>
        <v>Yes</v>
      </c>
      <c r="E235" s="5">
        <v>4.9469436557000002</v>
      </c>
      <c r="F235" s="27" t="str">
        <f>IF($B235="N/A","N/A",IF(E235&lt;15,"Yes","No"))</f>
        <v>Yes</v>
      </c>
      <c r="G235" s="5">
        <v>5.8103642371999999</v>
      </c>
      <c r="H235" s="27" t="str">
        <f>IF($B235="N/A","N/A",IF(G235&lt;15,"Yes","No"))</f>
        <v>Yes</v>
      </c>
      <c r="I235" s="8">
        <v>-10.6</v>
      </c>
      <c r="J235" s="8">
        <v>17.45</v>
      </c>
      <c r="K235" s="28" t="s">
        <v>734</v>
      </c>
      <c r="L235" s="105" t="str">
        <f t="shared" si="59"/>
        <v>Yes</v>
      </c>
    </row>
    <row r="236" spans="1:12" ht="25.5" x14ac:dyDescent="0.2">
      <c r="A236" s="138" t="s">
        <v>152</v>
      </c>
      <c r="B236" s="22" t="s">
        <v>213</v>
      </c>
      <c r="C236" s="23">
        <v>544</v>
      </c>
      <c r="D236" s="27" t="str">
        <f>IF($B236="N/A","N/A",IF(C236&gt;10,"No",IF(C236&lt;-10,"No","Yes")))</f>
        <v>N/A</v>
      </c>
      <c r="E236" s="23">
        <v>577</v>
      </c>
      <c r="F236" s="27" t="str">
        <f>IF($B236="N/A","N/A",IF(E236&gt;10,"No",IF(E236&lt;-10,"No","Yes")))</f>
        <v>N/A</v>
      </c>
      <c r="G236" s="23">
        <v>12265</v>
      </c>
      <c r="H236" s="27" t="str">
        <f>IF($B236="N/A","N/A",IF(G236&gt;10,"No",IF(G236&lt;-10,"No","Yes")))</f>
        <v>N/A</v>
      </c>
      <c r="I236" s="8">
        <v>6.0659999999999998</v>
      </c>
      <c r="J236" s="8">
        <v>2026</v>
      </c>
      <c r="K236" s="28" t="s">
        <v>734</v>
      </c>
      <c r="L236" s="105" t="str">
        <f>IF(J236="Div by 0", "N/A", IF(K236="N/A","N/A", IF(J236&gt;VALUE(MID(K236,1,2)), "No", IF(J236&lt;-1*VALUE(MID(K236,1,2)), "No", "Yes"))))</f>
        <v>No</v>
      </c>
    </row>
    <row r="237" spans="1:12" x14ac:dyDescent="0.2">
      <c r="A237" s="138" t="s">
        <v>1062</v>
      </c>
      <c r="B237" s="22" t="s">
        <v>213</v>
      </c>
      <c r="C237" s="23">
        <v>22288</v>
      </c>
      <c r="D237" s="27" t="str">
        <f t="shared" ref="D237:D242" si="63">IF($B237="N/A","N/A",IF(C237&gt;10,"No",IF(C237&lt;-10,"No","Yes")))</f>
        <v>N/A</v>
      </c>
      <c r="E237" s="23">
        <v>24602</v>
      </c>
      <c r="F237" s="27" t="str">
        <f t="shared" ref="F237:F242" si="64">IF($B237="N/A","N/A",IF(E237&gt;10,"No",IF(E237&lt;-10,"No","Yes")))</f>
        <v>N/A</v>
      </c>
      <c r="G237" s="23">
        <v>24680</v>
      </c>
      <c r="H237" s="27" t="str">
        <f>IF($B237="N/A","N/A",IF(G237&gt;10,"No",IF(G237&lt;-10,"No","Yes")))</f>
        <v>N/A</v>
      </c>
      <c r="I237" s="8">
        <v>10.38</v>
      </c>
      <c r="J237" s="8">
        <v>0.317</v>
      </c>
      <c r="K237" s="28" t="s">
        <v>734</v>
      </c>
      <c r="L237" s="105" t="str">
        <f>IF(J237="Div by 0", "N/A", IF(OR(J237="N/A",K237="N/A"),"N/A", IF(J237&gt;VALUE(MID(K237,1,2)), "No", IF(J237&lt;-1*VALUE(MID(K237,1,2)), "No", "Yes"))))</f>
        <v>Yes</v>
      </c>
    </row>
    <row r="238" spans="1:12" ht="25.5" x14ac:dyDescent="0.2">
      <c r="A238" s="138" t="s">
        <v>1063</v>
      </c>
      <c r="B238" s="22" t="s">
        <v>213</v>
      </c>
      <c r="C238" s="4">
        <v>98.748713726999995</v>
      </c>
      <c r="D238" s="27" t="str">
        <f t="shared" si="63"/>
        <v>N/A</v>
      </c>
      <c r="E238" s="4">
        <v>98.864145867999994</v>
      </c>
      <c r="F238" s="27" t="str">
        <f t="shared" si="64"/>
        <v>N/A</v>
      </c>
      <c r="G238" s="4">
        <v>99.448015397000006</v>
      </c>
      <c r="H238" s="27" t="str">
        <f t="shared" ref="H238:H242" si="65">IF($B238="N/A","N/A",IF(G238&gt;10,"No",IF(G238&lt;-10,"No","Yes")))</f>
        <v>N/A</v>
      </c>
      <c r="I238" s="8">
        <v>0.1169</v>
      </c>
      <c r="J238" s="8">
        <v>0.59060000000000001</v>
      </c>
      <c r="K238" s="28" t="s">
        <v>213</v>
      </c>
      <c r="L238" s="105" t="str">
        <f t="shared" ref="L238:L242" si="66">IF(J238="Div by 0", "N/A", IF(OR(J238="N/A",K238="N/A"),"N/A", IF(J238&gt;VALUE(MID(K238,1,2)), "No", IF(J238&lt;-1*VALUE(MID(K238,1,2)), "No", "Yes"))))</f>
        <v>N/A</v>
      </c>
    </row>
    <row r="239" spans="1:12" ht="25.5" x14ac:dyDescent="0.2">
      <c r="A239" s="154" t="s">
        <v>1064</v>
      </c>
      <c r="B239" s="22" t="s">
        <v>213</v>
      </c>
      <c r="C239" s="23">
        <v>13802</v>
      </c>
      <c r="D239" s="27" t="str">
        <f t="shared" si="63"/>
        <v>N/A</v>
      </c>
      <c r="E239" s="23">
        <v>13040</v>
      </c>
      <c r="F239" s="27" t="str">
        <f t="shared" si="64"/>
        <v>N/A</v>
      </c>
      <c r="G239" s="23">
        <v>8084</v>
      </c>
      <c r="H239" s="27" t="str">
        <f t="shared" si="65"/>
        <v>N/A</v>
      </c>
      <c r="I239" s="8">
        <v>-5.52</v>
      </c>
      <c r="J239" s="8">
        <v>-38</v>
      </c>
      <c r="K239" s="28" t="s">
        <v>213</v>
      </c>
      <c r="L239" s="105" t="str">
        <f t="shared" si="66"/>
        <v>N/A</v>
      </c>
    </row>
    <row r="240" spans="1:12" ht="25.5" x14ac:dyDescent="0.2">
      <c r="A240" s="138" t="s">
        <v>1065</v>
      </c>
      <c r="B240" s="22" t="s">
        <v>213</v>
      </c>
      <c r="C240" s="4">
        <v>97.844888699999998</v>
      </c>
      <c r="D240" s="27" t="str">
        <f t="shared" si="63"/>
        <v>N/A</v>
      </c>
      <c r="E240" s="4">
        <v>97.721822541999998</v>
      </c>
      <c r="F240" s="27" t="str">
        <f t="shared" si="64"/>
        <v>N/A</v>
      </c>
      <c r="G240" s="4">
        <v>98.154443904999994</v>
      </c>
      <c r="H240" s="27" t="str">
        <f t="shared" si="65"/>
        <v>N/A</v>
      </c>
      <c r="I240" s="8">
        <v>-0.126</v>
      </c>
      <c r="J240" s="8">
        <v>0.44269999999999998</v>
      </c>
      <c r="K240" s="28" t="s">
        <v>213</v>
      </c>
      <c r="L240" s="105" t="str">
        <f t="shared" si="66"/>
        <v>N/A</v>
      </c>
    </row>
    <row r="241" spans="1:12" x14ac:dyDescent="0.2">
      <c r="A241" s="138" t="s">
        <v>1066</v>
      </c>
      <c r="B241" s="22" t="s">
        <v>213</v>
      </c>
      <c r="C241" s="23">
        <v>14106</v>
      </c>
      <c r="D241" s="27" t="str">
        <f t="shared" si="63"/>
        <v>N/A</v>
      </c>
      <c r="E241" s="23">
        <v>13344</v>
      </c>
      <c r="F241" s="27" t="str">
        <f t="shared" si="64"/>
        <v>N/A</v>
      </c>
      <c r="G241" s="23">
        <v>8236</v>
      </c>
      <c r="H241" s="27" t="str">
        <f t="shared" si="65"/>
        <v>N/A</v>
      </c>
      <c r="I241" s="8">
        <v>-5.4</v>
      </c>
      <c r="J241" s="8">
        <v>-38.299999999999997</v>
      </c>
      <c r="K241" s="28" t="s">
        <v>213</v>
      </c>
      <c r="L241" s="105" t="str">
        <f t="shared" si="66"/>
        <v>N/A</v>
      </c>
    </row>
    <row r="242" spans="1:12" ht="25.5" x14ac:dyDescent="0.2">
      <c r="A242" s="138" t="s">
        <v>1067</v>
      </c>
      <c r="B242" s="22" t="s">
        <v>213</v>
      </c>
      <c r="C242" s="4">
        <v>8.3103519243000008</v>
      </c>
      <c r="D242" s="27" t="str">
        <f t="shared" si="63"/>
        <v>N/A</v>
      </c>
      <c r="E242" s="4">
        <v>8.0668061575000003</v>
      </c>
      <c r="F242" s="27" t="str">
        <f t="shared" si="64"/>
        <v>N/A</v>
      </c>
      <c r="G242" s="4">
        <v>10.792751571</v>
      </c>
      <c r="H242" s="27" t="str">
        <f t="shared" si="65"/>
        <v>N/A</v>
      </c>
      <c r="I242" s="8">
        <v>-2.93</v>
      </c>
      <c r="J242" s="8">
        <v>33.79</v>
      </c>
      <c r="K242" s="28" t="s">
        <v>213</v>
      </c>
      <c r="L242" s="105" t="str">
        <f t="shared" si="66"/>
        <v>N/A</v>
      </c>
    </row>
    <row r="243" spans="1:12" x14ac:dyDescent="0.2">
      <c r="A243" s="151" t="s">
        <v>1068</v>
      </c>
      <c r="B243" s="22" t="s">
        <v>213</v>
      </c>
      <c r="C243" s="23">
        <v>206167</v>
      </c>
      <c r="D243" s="27" t="str">
        <f>IF($B243="N/A","N/A",IF(C243&gt;10,"No",IF(C243&lt;-10,"No","Yes")))</f>
        <v>N/A</v>
      </c>
      <c r="E243" s="23">
        <v>0</v>
      </c>
      <c r="F243" s="27" t="str">
        <f>IF($B243="N/A","N/A",IF(E243&gt;10,"No",IF(E243&lt;-10,"No","Yes")))</f>
        <v>N/A</v>
      </c>
      <c r="G243" s="23">
        <v>0</v>
      </c>
      <c r="H243" s="27" t="str">
        <f>IF($B243="N/A","N/A",IF(G243&gt;10,"No",IF(G243&lt;-10,"No","Yes")))</f>
        <v>N/A</v>
      </c>
      <c r="I243" s="8">
        <v>-100</v>
      </c>
      <c r="J243" s="8" t="s">
        <v>1748</v>
      </c>
      <c r="K243" s="28" t="s">
        <v>734</v>
      </c>
      <c r="L243" s="105" t="str">
        <f t="shared" ref="L243:L276" si="67">IF(J243="Div by 0", "N/A", IF(K243="N/A","N/A", IF(J243&gt;VALUE(MID(K243,1,2)), "No", IF(J243&lt;-1*VALUE(MID(K243,1,2)), "No", "Yes"))))</f>
        <v>N/A</v>
      </c>
    </row>
    <row r="244" spans="1:12" x14ac:dyDescent="0.2">
      <c r="A244" s="128" t="s">
        <v>1069</v>
      </c>
      <c r="B244" s="22" t="s">
        <v>213</v>
      </c>
      <c r="C244" s="4">
        <v>6.4726978835000004</v>
      </c>
      <c r="D244" s="27" t="str">
        <f>IF($B244="N/A","N/A",IF(C244&gt;10,"No",IF(C244&lt;-10,"No","Yes")))</f>
        <v>N/A</v>
      </c>
      <c r="E244" s="4">
        <v>0</v>
      </c>
      <c r="F244" s="27" t="str">
        <f>IF($B244="N/A","N/A",IF(E244&gt;10,"No",IF(E244&lt;-10,"No","Yes")))</f>
        <v>N/A</v>
      </c>
      <c r="G244" s="4">
        <v>0</v>
      </c>
      <c r="H244" s="27" t="str">
        <f>IF($B244="N/A","N/A",IF(G244&gt;10,"No",IF(G244&lt;-10,"No","Yes")))</f>
        <v>N/A</v>
      </c>
      <c r="I244" s="8">
        <v>-100</v>
      </c>
      <c r="J244" s="8" t="s">
        <v>1748</v>
      </c>
      <c r="K244" s="28" t="s">
        <v>734</v>
      </c>
      <c r="L244" s="105" t="str">
        <f t="shared" si="67"/>
        <v>N/A</v>
      </c>
    </row>
    <row r="245" spans="1:12" x14ac:dyDescent="0.2">
      <c r="A245" s="128" t="s">
        <v>1070</v>
      </c>
      <c r="B245" s="22" t="s">
        <v>213</v>
      </c>
      <c r="C245" s="4">
        <v>15.743665274</v>
      </c>
      <c r="D245" s="27" t="str">
        <f>IF($B245="N/A","N/A",IF(C245&gt;10,"No",IF(C245&lt;-10,"No","Yes")))</f>
        <v>N/A</v>
      </c>
      <c r="E245" s="4">
        <v>0</v>
      </c>
      <c r="F245" s="27" t="str">
        <f>IF($B245="N/A","N/A",IF(E245&gt;10,"No",IF(E245&lt;-10,"No","Yes")))</f>
        <v>N/A</v>
      </c>
      <c r="G245" s="4">
        <v>0</v>
      </c>
      <c r="H245" s="27" t="str">
        <f>IF($B245="N/A","N/A",IF(G245&gt;10,"No",IF(G245&lt;-10,"No","Yes")))</f>
        <v>N/A</v>
      </c>
      <c r="I245" s="8">
        <v>-100</v>
      </c>
      <c r="J245" s="8" t="s">
        <v>1748</v>
      </c>
      <c r="K245" s="28" t="s">
        <v>734</v>
      </c>
      <c r="L245" s="105" t="str">
        <f t="shared" si="67"/>
        <v>N/A</v>
      </c>
    </row>
    <row r="246" spans="1:12" x14ac:dyDescent="0.2">
      <c r="A246" s="128" t="s">
        <v>1071</v>
      </c>
      <c r="B246" s="22" t="s">
        <v>213</v>
      </c>
      <c r="C246" s="4">
        <v>25.962947809999999</v>
      </c>
      <c r="D246" s="27" t="str">
        <f t="shared" ref="D246:D274" si="68">IF($B246="N/A","N/A",IF(C246&gt;10,"No",IF(C246&lt;-10,"No","Yes")))</f>
        <v>N/A</v>
      </c>
      <c r="E246" s="4">
        <v>0</v>
      </c>
      <c r="F246" s="27" t="str">
        <f t="shared" ref="F246:F274" si="69">IF($B246="N/A","N/A",IF(E246&gt;10,"No",IF(E246&lt;-10,"No","Yes")))</f>
        <v>N/A</v>
      </c>
      <c r="G246" s="4">
        <v>0</v>
      </c>
      <c r="H246" s="27" t="str">
        <f t="shared" ref="H246:H274" si="70">IF($B246="N/A","N/A",IF(G246&gt;10,"No",IF(G246&lt;-10,"No","Yes")))</f>
        <v>N/A</v>
      </c>
      <c r="I246" s="8">
        <v>-100</v>
      </c>
      <c r="J246" s="8" t="s">
        <v>1748</v>
      </c>
      <c r="K246" s="28" t="s">
        <v>734</v>
      </c>
      <c r="L246" s="105" t="str">
        <f t="shared" si="67"/>
        <v>N/A</v>
      </c>
    </row>
    <row r="247" spans="1:12" x14ac:dyDescent="0.2">
      <c r="A247" s="128" t="s">
        <v>1072</v>
      </c>
      <c r="B247" s="22" t="s">
        <v>213</v>
      </c>
      <c r="C247" s="4">
        <v>21.960459666999999</v>
      </c>
      <c r="D247" s="27" t="str">
        <f t="shared" si="68"/>
        <v>N/A</v>
      </c>
      <c r="E247" s="4">
        <v>0</v>
      </c>
      <c r="F247" s="27" t="str">
        <f t="shared" si="69"/>
        <v>N/A</v>
      </c>
      <c r="G247" s="4">
        <v>0</v>
      </c>
      <c r="H247" s="27" t="str">
        <f t="shared" si="70"/>
        <v>N/A</v>
      </c>
      <c r="I247" s="8">
        <v>-100</v>
      </c>
      <c r="J247" s="8" t="s">
        <v>1748</v>
      </c>
      <c r="K247" s="28" t="s">
        <v>734</v>
      </c>
      <c r="L247" s="105" t="str">
        <f t="shared" si="67"/>
        <v>N/A</v>
      </c>
    </row>
    <row r="248" spans="1:12" x14ac:dyDescent="0.2">
      <c r="A248" s="128" t="s">
        <v>1073</v>
      </c>
      <c r="B248" s="22" t="s">
        <v>213</v>
      </c>
      <c r="C248" s="4">
        <v>99.993209389</v>
      </c>
      <c r="D248" s="27" t="str">
        <f t="shared" si="68"/>
        <v>N/A</v>
      </c>
      <c r="E248" s="4" t="s">
        <v>1748</v>
      </c>
      <c r="F248" s="27" t="str">
        <f t="shared" si="69"/>
        <v>N/A</v>
      </c>
      <c r="G248" s="4" t="s">
        <v>1748</v>
      </c>
      <c r="H248" s="27" t="str">
        <f t="shared" si="70"/>
        <v>N/A</v>
      </c>
      <c r="I248" s="8" t="s">
        <v>1748</v>
      </c>
      <c r="J248" s="8" t="s">
        <v>1748</v>
      </c>
      <c r="K248" s="28" t="s">
        <v>734</v>
      </c>
      <c r="L248" s="105" t="str">
        <f t="shared" si="67"/>
        <v>N/A</v>
      </c>
    </row>
    <row r="249" spans="1:12" x14ac:dyDescent="0.2">
      <c r="A249" s="151" t="s">
        <v>1074</v>
      </c>
      <c r="B249" s="22" t="s">
        <v>213</v>
      </c>
      <c r="C249" s="23">
        <v>898936</v>
      </c>
      <c r="D249" s="27" t="str">
        <f t="shared" si="68"/>
        <v>N/A</v>
      </c>
      <c r="E249" s="23">
        <v>889080</v>
      </c>
      <c r="F249" s="27" t="str">
        <f t="shared" si="69"/>
        <v>N/A</v>
      </c>
      <c r="G249" s="23">
        <v>1333160</v>
      </c>
      <c r="H249" s="27" t="str">
        <f t="shared" si="70"/>
        <v>N/A</v>
      </c>
      <c r="I249" s="8">
        <v>-1.1000000000000001</v>
      </c>
      <c r="J249" s="8">
        <v>49.95</v>
      </c>
      <c r="K249" s="28" t="s">
        <v>734</v>
      </c>
      <c r="L249" s="105" t="str">
        <f t="shared" si="67"/>
        <v>No</v>
      </c>
    </row>
    <row r="250" spans="1:12" x14ac:dyDescent="0.2">
      <c r="A250" s="128" t="s">
        <v>1075</v>
      </c>
      <c r="B250" s="22" t="s">
        <v>213</v>
      </c>
      <c r="C250" s="4">
        <v>58.557357175</v>
      </c>
      <c r="D250" s="27" t="str">
        <f t="shared" si="68"/>
        <v>N/A</v>
      </c>
      <c r="E250" s="4">
        <v>57.413942607999999</v>
      </c>
      <c r="F250" s="27" t="str">
        <f t="shared" si="69"/>
        <v>N/A</v>
      </c>
      <c r="G250" s="4">
        <v>53.420023585999999</v>
      </c>
      <c r="H250" s="27" t="str">
        <f t="shared" si="70"/>
        <v>N/A</v>
      </c>
      <c r="I250" s="8">
        <v>-1.95</v>
      </c>
      <c r="J250" s="8">
        <v>-6.96</v>
      </c>
      <c r="K250" s="28" t="s">
        <v>734</v>
      </c>
      <c r="L250" s="105" t="str">
        <f t="shared" si="67"/>
        <v>Yes</v>
      </c>
    </row>
    <row r="251" spans="1:12" x14ac:dyDescent="0.2">
      <c r="A251" s="128" t="s">
        <v>1076</v>
      </c>
      <c r="B251" s="22" t="s">
        <v>213</v>
      </c>
      <c r="C251" s="4">
        <v>81.532600939999995</v>
      </c>
      <c r="D251" s="27" t="str">
        <f t="shared" si="68"/>
        <v>N/A</v>
      </c>
      <c r="E251" s="4">
        <v>80.328501928999998</v>
      </c>
      <c r="F251" s="27" t="str">
        <f t="shared" si="69"/>
        <v>N/A</v>
      </c>
      <c r="G251" s="4">
        <v>79.793983728000001</v>
      </c>
      <c r="H251" s="27" t="str">
        <f t="shared" si="70"/>
        <v>N/A</v>
      </c>
      <c r="I251" s="8">
        <v>-1.48</v>
      </c>
      <c r="J251" s="8">
        <v>-0.66500000000000004</v>
      </c>
      <c r="K251" s="28" t="s">
        <v>734</v>
      </c>
      <c r="L251" s="105" t="str">
        <f t="shared" si="67"/>
        <v>Yes</v>
      </c>
    </row>
    <row r="252" spans="1:12" x14ac:dyDescent="0.2">
      <c r="A252" s="128" t="s">
        <v>1077</v>
      </c>
      <c r="B252" s="22" t="s">
        <v>213</v>
      </c>
      <c r="C252" s="4">
        <v>99.962463208000003</v>
      </c>
      <c r="D252" s="27" t="str">
        <f t="shared" si="68"/>
        <v>N/A</v>
      </c>
      <c r="E252" s="4">
        <v>99.932845209999996</v>
      </c>
      <c r="F252" s="27" t="str">
        <f t="shared" si="69"/>
        <v>N/A</v>
      </c>
      <c r="G252" s="4">
        <v>99.945881280999998</v>
      </c>
      <c r="H252" s="27" t="str">
        <f t="shared" si="70"/>
        <v>N/A</v>
      </c>
      <c r="I252" s="8">
        <v>-0.03</v>
      </c>
      <c r="J252" s="8">
        <v>1.2999999999999999E-2</v>
      </c>
      <c r="K252" s="28" t="s">
        <v>734</v>
      </c>
      <c r="L252" s="105" t="str">
        <f t="shared" si="67"/>
        <v>Yes</v>
      </c>
    </row>
    <row r="253" spans="1:12" x14ac:dyDescent="0.2">
      <c r="A253" s="128" t="s">
        <v>1078</v>
      </c>
      <c r="B253" s="22" t="s">
        <v>213</v>
      </c>
      <c r="C253" s="4">
        <v>99.795142347999999</v>
      </c>
      <c r="D253" s="27" t="str">
        <f t="shared" si="68"/>
        <v>N/A</v>
      </c>
      <c r="E253" s="4">
        <v>98.513701132999998</v>
      </c>
      <c r="F253" s="27" t="str">
        <f t="shared" si="69"/>
        <v>N/A</v>
      </c>
      <c r="G253" s="4">
        <v>99.461809512000002</v>
      </c>
      <c r="H253" s="27" t="str">
        <f t="shared" si="70"/>
        <v>N/A</v>
      </c>
      <c r="I253" s="8">
        <v>-1.28</v>
      </c>
      <c r="J253" s="8">
        <v>0.96240000000000003</v>
      </c>
      <c r="K253" s="28" t="s">
        <v>734</v>
      </c>
      <c r="L253" s="105" t="str">
        <f t="shared" si="67"/>
        <v>Yes</v>
      </c>
    </row>
    <row r="254" spans="1:12" x14ac:dyDescent="0.2">
      <c r="A254" s="128" t="s">
        <v>1079</v>
      </c>
      <c r="B254" s="22" t="s">
        <v>213</v>
      </c>
      <c r="C254" s="4">
        <v>94.456223801999997</v>
      </c>
      <c r="D254" s="27" t="str">
        <f t="shared" si="68"/>
        <v>N/A</v>
      </c>
      <c r="E254" s="4">
        <v>94.681805912000002</v>
      </c>
      <c r="F254" s="27" t="str">
        <f t="shared" si="69"/>
        <v>N/A</v>
      </c>
      <c r="G254" s="4">
        <v>96.331648114000004</v>
      </c>
      <c r="H254" s="27" t="str">
        <f t="shared" si="70"/>
        <v>N/A</v>
      </c>
      <c r="I254" s="8">
        <v>0.23880000000000001</v>
      </c>
      <c r="J254" s="8">
        <v>1.7430000000000001</v>
      </c>
      <c r="K254" s="28" t="s">
        <v>734</v>
      </c>
      <c r="L254" s="105" t="str">
        <f t="shared" si="67"/>
        <v>Yes</v>
      </c>
    </row>
    <row r="255" spans="1:12" x14ac:dyDescent="0.2">
      <c r="A255" s="128" t="s">
        <v>1080</v>
      </c>
      <c r="B255" s="22" t="s">
        <v>213</v>
      </c>
      <c r="C255" s="4">
        <v>99.967962123999996</v>
      </c>
      <c r="D255" s="27" t="str">
        <f t="shared" si="68"/>
        <v>N/A</v>
      </c>
      <c r="E255" s="4">
        <v>99.994376208999995</v>
      </c>
      <c r="F255" s="27" t="str">
        <f t="shared" si="69"/>
        <v>N/A</v>
      </c>
      <c r="G255" s="4">
        <v>99.991148848999998</v>
      </c>
      <c r="H255" s="27" t="str">
        <f t="shared" si="70"/>
        <v>N/A</v>
      </c>
      <c r="I255" s="8">
        <v>2.64E-2</v>
      </c>
      <c r="J255" s="8">
        <v>-3.0000000000000001E-3</v>
      </c>
      <c r="K255" s="28" t="s">
        <v>734</v>
      </c>
      <c r="L255" s="105" t="str">
        <f>IF(J255="Div by 0", "N/A", IF(OR(J255="N/A",K255="N/A"),"N/A", IF(J255&gt;VALUE(MID(K255,1,2)), "No", IF(J255&lt;-1*VALUE(MID(K255,1,2)), "No", "Yes"))))</f>
        <v>Yes</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11</v>
      </c>
      <c r="F271" s="27" t="str">
        <f t="shared" si="69"/>
        <v>N/A</v>
      </c>
      <c r="G271" s="23">
        <v>1338345</v>
      </c>
      <c r="H271" s="27" t="str">
        <f t="shared" si="70"/>
        <v>N/A</v>
      </c>
      <c r="I271" s="8" t="s">
        <v>1748</v>
      </c>
      <c r="J271" s="8">
        <v>66900000</v>
      </c>
      <c r="K271" s="28" t="s">
        <v>734</v>
      </c>
      <c r="L271" s="105" t="str">
        <f t="shared" si="67"/>
        <v>No</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1748</v>
      </c>
      <c r="J273" s="8" t="s">
        <v>1748</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0</v>
      </c>
      <c r="H274" s="27" t="str">
        <f t="shared" si="70"/>
        <v>N/A</v>
      </c>
      <c r="I274" s="8" t="s">
        <v>1748</v>
      </c>
      <c r="J274" s="8" t="s">
        <v>1748</v>
      </c>
      <c r="K274" s="28" t="s">
        <v>734</v>
      </c>
      <c r="L274" s="105" t="str">
        <f t="shared" si="67"/>
        <v>N/A</v>
      </c>
    </row>
    <row r="275" spans="1:12" x14ac:dyDescent="0.2">
      <c r="A275" s="128" t="s">
        <v>154</v>
      </c>
      <c r="B275" s="30" t="s">
        <v>217</v>
      </c>
      <c r="C275" s="1">
        <v>0</v>
      </c>
      <c r="D275" s="27" t="str">
        <f t="shared" ref="D275:D276" si="71">IF($B275="N/A","N/A",IF(C275&gt;0,"No",IF(C275&lt;0,"No","Yes")))</f>
        <v>Yes</v>
      </c>
      <c r="E275" s="1">
        <v>1</v>
      </c>
      <c r="F275" s="27" t="str">
        <f t="shared" ref="F275:F276" si="72">IF($B275="N/A","N/A",IF(E275&gt;0,"No",IF(E275&lt;0,"No","Yes")))</f>
        <v>No</v>
      </c>
      <c r="G275" s="1">
        <v>6</v>
      </c>
      <c r="H275" s="27" t="str">
        <f t="shared" ref="H275:H276" si="73">IF($B275="N/A","N/A",IF(G275&gt;0,"No",IF(G275&lt;0,"No","Yes")))</f>
        <v>No</v>
      </c>
      <c r="I275" s="8" t="s">
        <v>1748</v>
      </c>
      <c r="J275" s="8">
        <v>500</v>
      </c>
      <c r="K275" s="28" t="s">
        <v>734</v>
      </c>
      <c r="L275" s="105" t="str">
        <f t="shared" si="67"/>
        <v>No</v>
      </c>
    </row>
    <row r="276" spans="1:12" x14ac:dyDescent="0.2">
      <c r="A276" s="128" t="s">
        <v>155</v>
      </c>
      <c r="B276" s="30" t="s">
        <v>217</v>
      </c>
      <c r="C276" s="1">
        <v>0</v>
      </c>
      <c r="D276" s="27" t="str">
        <f t="shared" si="71"/>
        <v>Yes</v>
      </c>
      <c r="E276" s="1">
        <v>0</v>
      </c>
      <c r="F276" s="27" t="str">
        <f t="shared" si="72"/>
        <v>Yes</v>
      </c>
      <c r="G276" s="1">
        <v>3</v>
      </c>
      <c r="H276" s="27" t="str">
        <f t="shared" si="73"/>
        <v>No</v>
      </c>
      <c r="I276" s="8" t="s">
        <v>1748</v>
      </c>
      <c r="J276" s="8" t="s">
        <v>1748</v>
      </c>
      <c r="K276" s="28" t="s">
        <v>734</v>
      </c>
      <c r="L276" s="105" t="str">
        <f t="shared" si="67"/>
        <v>N/A</v>
      </c>
    </row>
    <row r="277" spans="1:12" x14ac:dyDescent="0.2">
      <c r="A277" s="138" t="s">
        <v>688</v>
      </c>
      <c r="B277" s="1" t="s">
        <v>213</v>
      </c>
      <c r="C277" s="1">
        <v>897137</v>
      </c>
      <c r="D277" s="7" t="str">
        <f t="shared" ref="D277:D284" si="74">IF($B277="N/A","N/A",IF(C277&gt;10,"No",IF(C277&lt;-10,"No","Yes")))</f>
        <v>N/A</v>
      </c>
      <c r="E277" s="1">
        <v>891420</v>
      </c>
      <c r="F277" s="7" t="str">
        <f t="shared" ref="F277:F278" si="75">IF($B277="N/A","N/A",IF(E277&gt;10,"No",IF(E277&lt;-10,"No","Yes")))</f>
        <v>N/A</v>
      </c>
      <c r="G277" s="1">
        <v>1333231</v>
      </c>
      <c r="H277" s="7" t="str">
        <f t="shared" ref="H277:H278" si="76">IF($B277="N/A","N/A",IF(G277&gt;10,"No",IF(G277&lt;-10,"No","Yes")))</f>
        <v>N/A</v>
      </c>
      <c r="I277" s="8">
        <v>-0.63700000000000001</v>
      </c>
      <c r="J277" s="8">
        <v>49.56</v>
      </c>
      <c r="K277" s="1" t="s">
        <v>213</v>
      </c>
      <c r="L277" s="105" t="str">
        <f t="shared" ref="L277:L278" si="77">IF(J277="Div by 0", "N/A", IF(K277="N/A","N/A", IF(J277&gt;VALUE(MID(K277,1,2)), "No", IF(J277&lt;-1*VALUE(MID(K277,1,2)), "No", "Yes"))))</f>
        <v>N/A</v>
      </c>
    </row>
    <row r="278" spans="1:12" x14ac:dyDescent="0.2">
      <c r="A278" s="138" t="s">
        <v>689</v>
      </c>
      <c r="B278" s="1" t="s">
        <v>213</v>
      </c>
      <c r="C278" s="1">
        <v>735141.58333000005</v>
      </c>
      <c r="D278" s="7" t="str">
        <f t="shared" si="74"/>
        <v>N/A</v>
      </c>
      <c r="E278" s="1">
        <v>731650.66666999995</v>
      </c>
      <c r="F278" s="7" t="str">
        <f t="shared" si="75"/>
        <v>N/A</v>
      </c>
      <c r="G278" s="1">
        <v>1088666</v>
      </c>
      <c r="H278" s="7" t="str">
        <f t="shared" si="76"/>
        <v>N/A</v>
      </c>
      <c r="I278" s="8">
        <v>-0.47499999999999998</v>
      </c>
      <c r="J278" s="8">
        <v>48.8</v>
      </c>
      <c r="K278" s="1" t="s">
        <v>213</v>
      </c>
      <c r="L278" s="105" t="str">
        <f t="shared" si="77"/>
        <v>N/A</v>
      </c>
    </row>
    <row r="279" spans="1:12" x14ac:dyDescent="0.2">
      <c r="A279" s="138" t="s">
        <v>690</v>
      </c>
      <c r="B279" s="1" t="s">
        <v>213</v>
      </c>
      <c r="C279" s="1">
        <v>1129</v>
      </c>
      <c r="D279" s="7" t="str">
        <f t="shared" si="74"/>
        <v>N/A</v>
      </c>
      <c r="E279" s="1">
        <v>1037</v>
      </c>
      <c r="F279" s="7" t="str">
        <f t="shared" ref="F279:F284" si="78">IF($B279="N/A","N/A",IF(E279&gt;10,"No",IF(E279&lt;-10,"No","Yes")))</f>
        <v>N/A</v>
      </c>
      <c r="G279" s="1">
        <v>2152</v>
      </c>
      <c r="H279" s="7" t="str">
        <f t="shared" ref="H279:H284" si="79">IF($B279="N/A","N/A",IF(G279&gt;10,"No",IF(G279&lt;-10,"No","Yes")))</f>
        <v>N/A</v>
      </c>
      <c r="I279" s="8">
        <v>-8.15</v>
      </c>
      <c r="J279" s="8">
        <v>107.5</v>
      </c>
      <c r="K279" s="1" t="s">
        <v>213</v>
      </c>
      <c r="L279" s="105" t="str">
        <f t="shared" ref="L279:L285" si="80">IF(J279="Div by 0", "N/A", IF(K279="N/A","N/A", IF(J279&gt;VALUE(MID(K279,1,2)), "No", IF(J279&lt;-1*VALUE(MID(K279,1,2)), "No", "Yes"))))</f>
        <v>N/A</v>
      </c>
    </row>
    <row r="280" spans="1:12" x14ac:dyDescent="0.2">
      <c r="A280" s="138" t="s">
        <v>691</v>
      </c>
      <c r="B280" s="1" t="s">
        <v>213</v>
      </c>
      <c r="C280" s="1">
        <v>1820</v>
      </c>
      <c r="D280" s="7" t="str">
        <f t="shared" si="74"/>
        <v>N/A</v>
      </c>
      <c r="E280" s="1">
        <v>1731</v>
      </c>
      <c r="F280" s="7" t="str">
        <f t="shared" si="78"/>
        <v>N/A</v>
      </c>
      <c r="G280" s="1">
        <v>2703</v>
      </c>
      <c r="H280" s="7" t="str">
        <f t="shared" si="79"/>
        <v>N/A</v>
      </c>
      <c r="I280" s="8">
        <v>-4.8899999999999997</v>
      </c>
      <c r="J280" s="8">
        <v>56.15</v>
      </c>
      <c r="K280" s="1" t="s">
        <v>213</v>
      </c>
      <c r="L280" s="105" t="str">
        <f t="shared" si="80"/>
        <v>N/A</v>
      </c>
    </row>
    <row r="281" spans="1:12" x14ac:dyDescent="0.2">
      <c r="A281" s="138" t="s">
        <v>692</v>
      </c>
      <c r="B281" s="1" t="s">
        <v>213</v>
      </c>
      <c r="C281" s="1">
        <v>303.33333333000002</v>
      </c>
      <c r="D281" s="7" t="str">
        <f t="shared" si="74"/>
        <v>N/A</v>
      </c>
      <c r="E281" s="1">
        <v>296.58333333000002</v>
      </c>
      <c r="F281" s="7" t="str">
        <f t="shared" si="78"/>
        <v>N/A</v>
      </c>
      <c r="G281" s="1">
        <v>524.91666667000004</v>
      </c>
      <c r="H281" s="7" t="str">
        <f t="shared" si="79"/>
        <v>N/A</v>
      </c>
      <c r="I281" s="8">
        <v>-2.23</v>
      </c>
      <c r="J281" s="8">
        <v>76.989999999999995</v>
      </c>
      <c r="K281" s="1" t="s">
        <v>213</v>
      </c>
      <c r="L281" s="105" t="str">
        <f t="shared" si="80"/>
        <v>N/A</v>
      </c>
    </row>
    <row r="282" spans="1:12" x14ac:dyDescent="0.2">
      <c r="A282" s="138" t="s">
        <v>693</v>
      </c>
      <c r="B282" s="1" t="s">
        <v>213</v>
      </c>
      <c r="C282" s="1">
        <v>82165</v>
      </c>
      <c r="D282" s="7" t="str">
        <f t="shared" si="74"/>
        <v>N/A</v>
      </c>
      <c r="E282" s="1">
        <v>83306</v>
      </c>
      <c r="F282" s="7" t="str">
        <f t="shared" si="78"/>
        <v>N/A</v>
      </c>
      <c r="G282" s="1">
        <v>84652</v>
      </c>
      <c r="H282" s="7" t="str">
        <f t="shared" si="79"/>
        <v>N/A</v>
      </c>
      <c r="I282" s="8">
        <v>1.389</v>
      </c>
      <c r="J282" s="8">
        <v>1.6160000000000001</v>
      </c>
      <c r="K282" s="1" t="s">
        <v>213</v>
      </c>
      <c r="L282" s="105" t="str">
        <f t="shared" si="80"/>
        <v>N/A</v>
      </c>
    </row>
    <row r="283" spans="1:12" x14ac:dyDescent="0.2">
      <c r="A283" s="138" t="s">
        <v>694</v>
      </c>
      <c r="B283" s="1" t="s">
        <v>213</v>
      </c>
      <c r="C283" s="1">
        <v>88115</v>
      </c>
      <c r="D283" s="7" t="str">
        <f t="shared" si="74"/>
        <v>N/A</v>
      </c>
      <c r="E283" s="1">
        <v>89605</v>
      </c>
      <c r="F283" s="7" t="str">
        <f t="shared" si="78"/>
        <v>N/A</v>
      </c>
      <c r="G283" s="1">
        <v>91090</v>
      </c>
      <c r="H283" s="7" t="str">
        <f t="shared" si="79"/>
        <v>N/A</v>
      </c>
      <c r="I283" s="8">
        <v>1.6910000000000001</v>
      </c>
      <c r="J283" s="8">
        <v>1.657</v>
      </c>
      <c r="K283" s="1" t="s">
        <v>213</v>
      </c>
      <c r="L283" s="105" t="str">
        <f t="shared" si="80"/>
        <v>N/A</v>
      </c>
    </row>
    <row r="284" spans="1:12" ht="25.5" x14ac:dyDescent="0.2">
      <c r="A284" s="138" t="s">
        <v>695</v>
      </c>
      <c r="B284" s="1" t="s">
        <v>213</v>
      </c>
      <c r="C284" s="1">
        <v>76450.166666999998</v>
      </c>
      <c r="D284" s="7" t="str">
        <f t="shared" si="74"/>
        <v>N/A</v>
      </c>
      <c r="E284" s="1">
        <v>77336.166666999998</v>
      </c>
      <c r="F284" s="7" t="str">
        <f t="shared" si="78"/>
        <v>N/A</v>
      </c>
      <c r="G284" s="1">
        <v>78287.916666999998</v>
      </c>
      <c r="H284" s="7" t="str">
        <f t="shared" si="79"/>
        <v>N/A</v>
      </c>
      <c r="I284" s="8">
        <v>1.159</v>
      </c>
      <c r="J284" s="8">
        <v>1.2310000000000001</v>
      </c>
      <c r="K284" s="1" t="s">
        <v>213</v>
      </c>
      <c r="L284" s="105" t="str">
        <f t="shared" si="80"/>
        <v>N/A</v>
      </c>
    </row>
    <row r="285" spans="1:12" x14ac:dyDescent="0.2">
      <c r="A285" s="138" t="s">
        <v>402</v>
      </c>
      <c r="B285" s="22" t="s">
        <v>290</v>
      </c>
      <c r="C285" s="4">
        <v>42.528688037000002</v>
      </c>
      <c r="D285" s="27" t="str">
        <f>IF($B285="N/A","N/A",IF(C285&lt;=40,"Yes","No"))</f>
        <v>No</v>
      </c>
      <c r="E285" s="4">
        <v>42.988435756999998</v>
      </c>
      <c r="F285" s="27" t="str">
        <f>IF($B285="N/A","N/A",IF(E285&lt;=40,"Yes","No"))</f>
        <v>No</v>
      </c>
      <c r="G285" s="4">
        <v>41.977377877000002</v>
      </c>
      <c r="H285" s="27" t="str">
        <f>IF($B285="N/A","N/A",IF(G285&lt;=40,"Yes","No"))</f>
        <v>No</v>
      </c>
      <c r="I285" s="8">
        <v>1.081</v>
      </c>
      <c r="J285" s="8">
        <v>-2.35</v>
      </c>
      <c r="K285" s="28" t="s">
        <v>736</v>
      </c>
      <c r="L285" s="105" t="str">
        <f t="shared" si="80"/>
        <v>Yes</v>
      </c>
    </row>
    <row r="286" spans="1:12" x14ac:dyDescent="0.2">
      <c r="A286" s="138" t="s">
        <v>696</v>
      </c>
      <c r="B286" s="1" t="s">
        <v>213</v>
      </c>
      <c r="C286" s="1">
        <v>7512</v>
      </c>
      <c r="D286" s="7" t="str">
        <f t="shared" ref="D286:D304" si="81">IF($B286="N/A","N/A",IF(C286&gt;10,"No",IF(C286&lt;-10,"No","Yes")))</f>
        <v>N/A</v>
      </c>
      <c r="E286" s="1">
        <v>8920</v>
      </c>
      <c r="F286" s="7" t="str">
        <f t="shared" ref="F286:F287" si="82">IF($B286="N/A","N/A",IF(E286&gt;10,"No",IF(E286&lt;-10,"No","Yes")))</f>
        <v>N/A</v>
      </c>
      <c r="G286" s="1">
        <v>8957</v>
      </c>
      <c r="H286" s="7" t="str">
        <f t="shared" ref="H286:H287" si="83">IF($B286="N/A","N/A",IF(G286&gt;10,"No",IF(G286&lt;-10,"No","Yes")))</f>
        <v>N/A</v>
      </c>
      <c r="I286" s="8">
        <v>18.739999999999998</v>
      </c>
      <c r="J286" s="8">
        <v>0.4148</v>
      </c>
      <c r="K286" s="1" t="s">
        <v>213</v>
      </c>
      <c r="L286" s="105" t="str">
        <f t="shared" ref="L286:L287" si="84">IF(J286="Div by 0", "N/A", IF(K286="N/A","N/A", IF(J286&gt;VALUE(MID(K286,1,2)), "No", IF(J286&lt;-1*VALUE(MID(K286,1,2)), "No", "Yes"))))</f>
        <v>N/A</v>
      </c>
    </row>
    <row r="287" spans="1:12" x14ac:dyDescent="0.2">
      <c r="A287" s="138" t="s">
        <v>697</v>
      </c>
      <c r="B287" s="1" t="s">
        <v>213</v>
      </c>
      <c r="C287" s="1">
        <v>1375.25</v>
      </c>
      <c r="D287" s="7" t="str">
        <f t="shared" si="81"/>
        <v>N/A</v>
      </c>
      <c r="E287" s="1">
        <v>1616.75</v>
      </c>
      <c r="F287" s="7" t="str">
        <f t="shared" si="82"/>
        <v>N/A</v>
      </c>
      <c r="G287" s="1">
        <v>1288.4166667</v>
      </c>
      <c r="H287" s="7" t="str">
        <f t="shared" si="83"/>
        <v>N/A</v>
      </c>
      <c r="I287" s="8">
        <v>17.559999999999999</v>
      </c>
      <c r="J287" s="8">
        <v>-20.3</v>
      </c>
      <c r="K287" s="1" t="s">
        <v>213</v>
      </c>
      <c r="L287" s="105" t="str">
        <f t="shared" si="84"/>
        <v>N/A</v>
      </c>
    </row>
    <row r="288" spans="1:12" x14ac:dyDescent="0.2">
      <c r="A288" s="138" t="s">
        <v>698</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1748</v>
      </c>
      <c r="J288" s="8" t="s">
        <v>1748</v>
      </c>
      <c r="K288" s="1" t="s">
        <v>213</v>
      </c>
      <c r="L288" s="105" t="str">
        <f t="shared" ref="L288:L289" si="87">IF(J288="Div by 0", "N/A", IF(K288="N/A","N/A", IF(J288&gt;VALUE(MID(K288,1,2)), "No", IF(J288&lt;-1*VALUE(MID(K288,1,2)), "No", "Yes"))))</f>
        <v>N/A</v>
      </c>
    </row>
    <row r="289" spans="1:12" x14ac:dyDescent="0.2">
      <c r="A289" s="138" t="s">
        <v>710</v>
      </c>
      <c r="B289" s="1" t="s">
        <v>213</v>
      </c>
      <c r="C289" s="1">
        <v>0</v>
      </c>
      <c r="D289" s="7" t="str">
        <f t="shared" si="81"/>
        <v>N/A</v>
      </c>
      <c r="E289" s="1">
        <v>0</v>
      </c>
      <c r="F289" s="7" t="str">
        <f t="shared" si="85"/>
        <v>N/A</v>
      </c>
      <c r="G289" s="1">
        <v>0</v>
      </c>
      <c r="H289" s="7" t="str">
        <f t="shared" si="86"/>
        <v>N/A</v>
      </c>
      <c r="I289" s="8" t="s">
        <v>1748</v>
      </c>
      <c r="J289" s="8" t="s">
        <v>1748</v>
      </c>
      <c r="K289" s="1" t="s">
        <v>213</v>
      </c>
      <c r="L289" s="105" t="str">
        <f t="shared" si="87"/>
        <v>N/A</v>
      </c>
    </row>
    <row r="290" spans="1:12" x14ac:dyDescent="0.2">
      <c r="A290" s="138"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1748</v>
      </c>
      <c r="J290" s="8" t="s">
        <v>1748</v>
      </c>
      <c r="K290" s="1" t="s">
        <v>213</v>
      </c>
      <c r="L290" s="105" t="str">
        <f t="shared" ref="L290:L301" si="90">IF(J290="Div by 0", "N/A", IF(K290="N/A","N/A", IF(J290&gt;VALUE(MID(K290,1,2)), "No", IF(J290&lt;-1*VALUE(MID(K290,1,2)), "No", "Yes"))))</f>
        <v>N/A</v>
      </c>
    </row>
    <row r="291" spans="1:12" x14ac:dyDescent="0.2">
      <c r="A291" s="138" t="s">
        <v>700</v>
      </c>
      <c r="B291" s="1" t="s">
        <v>213</v>
      </c>
      <c r="C291" s="1">
        <v>0</v>
      </c>
      <c r="D291" s="7" t="str">
        <f t="shared" si="81"/>
        <v>N/A</v>
      </c>
      <c r="E291" s="1">
        <v>0</v>
      </c>
      <c r="F291" s="7" t="str">
        <f t="shared" si="88"/>
        <v>N/A</v>
      </c>
      <c r="G291" s="1">
        <v>0</v>
      </c>
      <c r="H291" s="7" t="str">
        <f t="shared" si="89"/>
        <v>N/A</v>
      </c>
      <c r="I291" s="8" t="s">
        <v>1748</v>
      </c>
      <c r="J291" s="8" t="s">
        <v>1748</v>
      </c>
      <c r="K291" s="1" t="s">
        <v>213</v>
      </c>
      <c r="L291" s="105" t="str">
        <f t="shared" si="90"/>
        <v>N/A</v>
      </c>
    </row>
    <row r="292" spans="1:12" x14ac:dyDescent="0.2">
      <c r="A292" s="138" t="s">
        <v>718</v>
      </c>
      <c r="B292" s="22" t="s">
        <v>213</v>
      </c>
      <c r="C292" s="9" t="s">
        <v>1748</v>
      </c>
      <c r="D292" s="7" t="str">
        <f t="shared" si="81"/>
        <v>N/A</v>
      </c>
      <c r="E292" s="9" t="s">
        <v>1748</v>
      </c>
      <c r="F292" s="7" t="str">
        <f t="shared" si="88"/>
        <v>N/A</v>
      </c>
      <c r="G292" s="9" t="s">
        <v>1748</v>
      </c>
      <c r="H292" s="7" t="str">
        <f t="shared" si="89"/>
        <v>N/A</v>
      </c>
      <c r="I292" s="8" t="s">
        <v>1748</v>
      </c>
      <c r="J292" s="8" t="s">
        <v>1748</v>
      </c>
      <c r="K292" s="22" t="s">
        <v>213</v>
      </c>
      <c r="L292" s="105" t="str">
        <f t="shared" si="90"/>
        <v>N/A</v>
      </c>
    </row>
    <row r="293" spans="1:12" x14ac:dyDescent="0.2">
      <c r="A293" s="138" t="s">
        <v>711</v>
      </c>
      <c r="B293" s="1" t="s">
        <v>213</v>
      </c>
      <c r="C293" s="1">
        <v>0</v>
      </c>
      <c r="D293" s="7" t="str">
        <f t="shared" si="81"/>
        <v>N/A</v>
      </c>
      <c r="E293" s="1">
        <v>0</v>
      </c>
      <c r="F293" s="7" t="str">
        <f t="shared" si="88"/>
        <v>N/A</v>
      </c>
      <c r="G293" s="1">
        <v>0</v>
      </c>
      <c r="H293" s="7" t="str">
        <f t="shared" si="89"/>
        <v>N/A</v>
      </c>
      <c r="I293" s="8" t="s">
        <v>1748</v>
      </c>
      <c r="J293" s="8" t="s">
        <v>1748</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216</v>
      </c>
      <c r="D296" s="7" t="str">
        <f t="shared" si="81"/>
        <v>N/A</v>
      </c>
      <c r="E296" s="1">
        <v>180</v>
      </c>
      <c r="F296" s="7" t="str">
        <f t="shared" si="88"/>
        <v>N/A</v>
      </c>
      <c r="G296" s="1">
        <v>249</v>
      </c>
      <c r="H296" s="7" t="str">
        <f t="shared" si="89"/>
        <v>N/A</v>
      </c>
      <c r="I296" s="8">
        <v>-16.7</v>
      </c>
      <c r="J296" s="8">
        <v>38.33</v>
      </c>
      <c r="K296" s="1" t="s">
        <v>213</v>
      </c>
      <c r="L296" s="105" t="str">
        <f t="shared" si="90"/>
        <v>N/A</v>
      </c>
    </row>
    <row r="297" spans="1:12" x14ac:dyDescent="0.2">
      <c r="A297" s="138" t="s">
        <v>713</v>
      </c>
      <c r="B297" s="1" t="s">
        <v>213</v>
      </c>
      <c r="C297" s="1">
        <v>111.91666667</v>
      </c>
      <c r="D297" s="7" t="str">
        <f t="shared" si="81"/>
        <v>N/A</v>
      </c>
      <c r="E297" s="1">
        <v>84.416666667000001</v>
      </c>
      <c r="F297" s="7" t="str">
        <f t="shared" si="88"/>
        <v>N/A</v>
      </c>
      <c r="G297" s="1">
        <v>127.5</v>
      </c>
      <c r="H297" s="7" t="str">
        <f t="shared" si="89"/>
        <v>N/A</v>
      </c>
      <c r="I297" s="8">
        <v>-24.6</v>
      </c>
      <c r="J297" s="8">
        <v>51.04</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1748</v>
      </c>
      <c r="J298" s="8" t="s">
        <v>1748</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1748</v>
      </c>
      <c r="J299" s="8" t="s">
        <v>1748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83936</v>
      </c>
      <c r="D309" s="1" t="s">
        <v>213</v>
      </c>
      <c r="E309" s="1">
        <v>85046</v>
      </c>
      <c r="F309" s="1" t="s">
        <v>213</v>
      </c>
      <c r="G309" s="1">
        <v>87639</v>
      </c>
      <c r="H309" s="1" t="s">
        <v>213</v>
      </c>
      <c r="I309" s="8">
        <v>1.3220000000000001</v>
      </c>
      <c r="J309" s="8">
        <v>3.0489999999999999</v>
      </c>
      <c r="K309" s="1" t="s">
        <v>213</v>
      </c>
      <c r="L309" s="105" t="str">
        <f>IF(J309="Div by 0", "N/A", IF(K309="N/A","N/A", IF(J309&gt;VALUE(MID(K309,1,2)), "No", IF(J309&lt;-1*VALUE(MID(K309,1,2)), "No", "Yes"))))</f>
        <v>N/A</v>
      </c>
    </row>
    <row r="310" spans="1:12" x14ac:dyDescent="0.2">
      <c r="A310" s="157" t="s">
        <v>73</v>
      </c>
      <c r="B310" s="22" t="s">
        <v>213</v>
      </c>
      <c r="C310" s="23">
        <v>810363</v>
      </c>
      <c r="D310" s="27" t="str">
        <f>IF($B310="N/A","N/A",IF(C310&gt;10,"No",IF(C310&lt;-10,"No","Yes")))</f>
        <v>N/A</v>
      </c>
      <c r="E310" s="23">
        <v>810541</v>
      </c>
      <c r="F310" s="27" t="str">
        <f>IF($B310="N/A","N/A",IF(E310&gt;10,"No",IF(E310&lt;-10,"No","Yes")))</f>
        <v>N/A</v>
      </c>
      <c r="G310" s="23">
        <v>1170672</v>
      </c>
      <c r="H310" s="27" t="str">
        <f>IF($B310="N/A","N/A",IF(G310&gt;10,"No",IF(G310&lt;-10,"No","Yes")))</f>
        <v>N/A</v>
      </c>
      <c r="I310" s="8">
        <v>2.1999999999999999E-2</v>
      </c>
      <c r="J310" s="8">
        <v>44.43</v>
      </c>
      <c r="K310" s="28" t="s">
        <v>736</v>
      </c>
      <c r="L310" s="105" t="str">
        <f t="shared" ref="L310:L339" si="92">IF(J310="Div by 0", "N/A", IF(K310="N/A","N/A", IF(J310&gt;VALUE(MID(K310,1,2)), "No", IF(J310&lt;-1*VALUE(MID(K310,1,2)), "No", "Yes"))))</f>
        <v>No</v>
      </c>
    </row>
    <row r="311" spans="1:12" x14ac:dyDescent="0.2">
      <c r="A311" s="156" t="s">
        <v>182</v>
      </c>
      <c r="B311" s="22" t="s">
        <v>213</v>
      </c>
      <c r="C311" s="23">
        <v>88848</v>
      </c>
      <c r="D311" s="7" t="str">
        <f t="shared" ref="D311:D314" si="93">IF($B311="N/A","N/A",IF(C311&gt;10,"No",IF(C311&lt;-10,"No","Yes")))</f>
        <v>N/A</v>
      </c>
      <c r="E311" s="23">
        <v>88068</v>
      </c>
      <c r="F311" s="7" t="str">
        <f t="shared" ref="F311:F314" si="94">IF($B311="N/A","N/A",IF(E311&gt;10,"No",IF(E311&lt;-10,"No","Yes")))</f>
        <v>N/A</v>
      </c>
      <c r="G311" s="23">
        <v>89504</v>
      </c>
      <c r="H311" s="7" t="str">
        <f t="shared" ref="H311:H314" si="95">IF($B311="N/A","N/A",IF(G311&gt;10,"No",IF(G311&lt;-10,"No","Yes")))</f>
        <v>N/A</v>
      </c>
      <c r="I311" s="8">
        <v>-0.878</v>
      </c>
      <c r="J311" s="8">
        <v>1.631</v>
      </c>
      <c r="K311" s="28" t="s">
        <v>736</v>
      </c>
      <c r="L311" s="105" t="str">
        <f>IF(J311="Div by 0", "N/A", IF(OR(J311="N/A",K311="N/A"),"N/A", IF(J311&gt;VALUE(MID(K311,1,2)), "No", IF(J311&lt;-1*VALUE(MID(K311,1,2)), "No", "Yes"))))</f>
        <v>Yes</v>
      </c>
    </row>
    <row r="312" spans="1:12" x14ac:dyDescent="0.2">
      <c r="A312" s="156" t="s">
        <v>183</v>
      </c>
      <c r="B312" s="22" t="s">
        <v>213</v>
      </c>
      <c r="C312" s="23">
        <v>215145</v>
      </c>
      <c r="D312" s="7" t="str">
        <f t="shared" si="93"/>
        <v>N/A</v>
      </c>
      <c r="E312" s="23">
        <v>214570</v>
      </c>
      <c r="F312" s="7" t="str">
        <f t="shared" si="94"/>
        <v>N/A</v>
      </c>
      <c r="G312" s="23">
        <v>213837</v>
      </c>
      <c r="H312" s="7" t="str">
        <f t="shared" si="95"/>
        <v>N/A</v>
      </c>
      <c r="I312" s="8">
        <v>-0.26700000000000002</v>
      </c>
      <c r="J312" s="8">
        <v>-0.34200000000000003</v>
      </c>
      <c r="K312" s="28" t="s">
        <v>736</v>
      </c>
      <c r="L312" s="105" t="str">
        <f t="shared" ref="L312:L314" si="96">IF(J312="Div by 0", "N/A", IF(OR(J312="N/A",K312="N/A"),"N/A", IF(J312&gt;VALUE(MID(K312,1,2)), "No", IF(J312&lt;-1*VALUE(MID(K312,1,2)), "No", "Yes"))))</f>
        <v>Yes</v>
      </c>
    </row>
    <row r="313" spans="1:12" x14ac:dyDescent="0.2">
      <c r="A313" s="156" t="s">
        <v>184</v>
      </c>
      <c r="B313" s="22" t="s">
        <v>213</v>
      </c>
      <c r="C313" s="23">
        <v>415685</v>
      </c>
      <c r="D313" s="7" t="str">
        <f t="shared" si="93"/>
        <v>N/A</v>
      </c>
      <c r="E313" s="23">
        <v>419399</v>
      </c>
      <c r="F313" s="7" t="str">
        <f t="shared" si="94"/>
        <v>N/A</v>
      </c>
      <c r="G313" s="23">
        <v>442975</v>
      </c>
      <c r="H313" s="7" t="str">
        <f t="shared" si="95"/>
        <v>N/A</v>
      </c>
      <c r="I313" s="8">
        <v>0.89349999999999996</v>
      </c>
      <c r="J313" s="8">
        <v>5.6210000000000004</v>
      </c>
      <c r="K313" s="28" t="s">
        <v>736</v>
      </c>
      <c r="L313" s="105" t="str">
        <f t="shared" si="96"/>
        <v>Yes</v>
      </c>
    </row>
    <row r="314" spans="1:12" x14ac:dyDescent="0.2">
      <c r="A314" s="152" t="s">
        <v>185</v>
      </c>
      <c r="B314" s="22" t="s">
        <v>213</v>
      </c>
      <c r="C314" s="23">
        <v>90685</v>
      </c>
      <c r="D314" s="7" t="str">
        <f t="shared" si="93"/>
        <v>N/A</v>
      </c>
      <c r="E314" s="23">
        <v>88504</v>
      </c>
      <c r="F314" s="7" t="str">
        <f t="shared" si="94"/>
        <v>N/A</v>
      </c>
      <c r="G314" s="23">
        <v>424345</v>
      </c>
      <c r="H314" s="7" t="str">
        <f t="shared" si="95"/>
        <v>N/A</v>
      </c>
      <c r="I314" s="8">
        <v>-2.41</v>
      </c>
      <c r="J314" s="8">
        <v>379.5</v>
      </c>
      <c r="K314" s="28" t="s">
        <v>736</v>
      </c>
      <c r="L314" s="105" t="str">
        <f t="shared" si="96"/>
        <v>No</v>
      </c>
    </row>
    <row r="315" spans="1:12" x14ac:dyDescent="0.2">
      <c r="A315" s="156" t="s">
        <v>1099</v>
      </c>
      <c r="B315" s="9" t="s">
        <v>213</v>
      </c>
      <c r="C315" s="23">
        <v>440059</v>
      </c>
      <c r="D315" s="5" t="str">
        <f t="shared" ref="D315:F318" si="97">IF($B315="N/A","N/A",IF(C315&lt;0,"No","Yes"))</f>
        <v>N/A</v>
      </c>
      <c r="E315" s="23">
        <v>443851</v>
      </c>
      <c r="F315" s="5" t="str">
        <f t="shared" si="97"/>
        <v>N/A</v>
      </c>
      <c r="G315" s="23">
        <v>465930</v>
      </c>
      <c r="H315" s="5" t="str">
        <f t="shared" ref="H315:H318" si="98">IF($B315="N/A","N/A",IF(G315&lt;0,"No","Yes"))</f>
        <v>N/A</v>
      </c>
      <c r="I315" s="8">
        <v>0.86170000000000002</v>
      </c>
      <c r="J315" s="8">
        <v>4.9740000000000002</v>
      </c>
      <c r="K315" s="1" t="s">
        <v>735</v>
      </c>
      <c r="L315" s="105" t="str">
        <f>IF(J315="Div by 0", "N/A", IF(OR(J315="N/A",K315="N/A"),"N/A", IF(J315&gt;VALUE(MID(K315,1,2)), "No", IF(J315&lt;-1*VALUE(MID(K315,1,2)), "No", "Yes"))))</f>
        <v>Yes</v>
      </c>
    </row>
    <row r="316" spans="1:12" x14ac:dyDescent="0.2">
      <c r="A316" s="156" t="s">
        <v>430</v>
      </c>
      <c r="B316" s="9" t="s">
        <v>213</v>
      </c>
      <c r="C316" s="23">
        <v>16232</v>
      </c>
      <c r="D316" s="5" t="str">
        <f t="shared" si="97"/>
        <v>N/A</v>
      </c>
      <c r="E316" s="23">
        <v>15601</v>
      </c>
      <c r="F316" s="5" t="str">
        <f t="shared" si="97"/>
        <v>N/A</v>
      </c>
      <c r="G316" s="23">
        <v>30726</v>
      </c>
      <c r="H316" s="5" t="str">
        <f t="shared" si="98"/>
        <v>N/A</v>
      </c>
      <c r="I316" s="8">
        <v>-3.89</v>
      </c>
      <c r="J316" s="8">
        <v>96.95</v>
      </c>
      <c r="K316" s="1" t="s">
        <v>735</v>
      </c>
      <c r="L316" s="105" t="str">
        <f t="shared" ref="L316:L318" si="99">IF(J316="Div by 0", "N/A", IF(OR(J316="N/A",K316="N/A"),"N/A", IF(J316&gt;VALUE(MID(K316,1,2)), "No", IF(J316&lt;-1*VALUE(MID(K316,1,2)), "No", "Yes"))))</f>
        <v>No</v>
      </c>
    </row>
    <row r="317" spans="1:12" x14ac:dyDescent="0.2">
      <c r="A317" s="156" t="s">
        <v>431</v>
      </c>
      <c r="B317" s="9" t="s">
        <v>213</v>
      </c>
      <c r="C317" s="23">
        <v>256239</v>
      </c>
      <c r="D317" s="5" t="str">
        <f t="shared" si="97"/>
        <v>N/A</v>
      </c>
      <c r="E317" s="23">
        <v>254980</v>
      </c>
      <c r="F317" s="5" t="str">
        <f t="shared" si="97"/>
        <v>N/A</v>
      </c>
      <c r="G317" s="23">
        <v>573343</v>
      </c>
      <c r="H317" s="5" t="str">
        <f t="shared" si="98"/>
        <v>N/A</v>
      </c>
      <c r="I317" s="8">
        <v>-0.49099999999999999</v>
      </c>
      <c r="J317" s="8">
        <v>124.9</v>
      </c>
      <c r="K317" s="1" t="s">
        <v>735</v>
      </c>
      <c r="L317" s="105" t="str">
        <f t="shared" si="99"/>
        <v>No</v>
      </c>
    </row>
    <row r="318" spans="1:12" x14ac:dyDescent="0.2">
      <c r="A318" s="156" t="s">
        <v>1100</v>
      </c>
      <c r="B318" s="9" t="s">
        <v>213</v>
      </c>
      <c r="C318" s="23">
        <v>72577</v>
      </c>
      <c r="D318" s="5" t="str">
        <f t="shared" si="97"/>
        <v>N/A</v>
      </c>
      <c r="E318" s="23">
        <v>72513</v>
      </c>
      <c r="F318" s="5" t="str">
        <f t="shared" si="97"/>
        <v>N/A</v>
      </c>
      <c r="G318" s="23">
        <v>74420</v>
      </c>
      <c r="H318" s="5" t="str">
        <f t="shared" si="98"/>
        <v>N/A</v>
      </c>
      <c r="I318" s="8">
        <v>-8.7999999999999995E-2</v>
      </c>
      <c r="J318" s="8">
        <v>2.63</v>
      </c>
      <c r="K318" s="1" t="s">
        <v>735</v>
      </c>
      <c r="L318" s="105" t="str">
        <f t="shared" si="99"/>
        <v>Yes</v>
      </c>
    </row>
    <row r="319" spans="1:12" x14ac:dyDescent="0.2">
      <c r="A319" s="156" t="s">
        <v>98</v>
      </c>
      <c r="B319" s="22" t="s">
        <v>291</v>
      </c>
      <c r="C319" s="4">
        <v>90.275345740000006</v>
      </c>
      <c r="D319" s="27" t="str">
        <f>IF($B319="N/A","N/A",IF(C319&gt;80,"Yes","No"))</f>
        <v>Yes</v>
      </c>
      <c r="E319" s="4">
        <v>90.149418721999993</v>
      </c>
      <c r="F319" s="27" t="str">
        <f>IF($B319="N/A","N/A",IF(E319&gt;80,"Yes","No"))</f>
        <v>Yes</v>
      </c>
      <c r="G319" s="4">
        <v>92.997355365000004</v>
      </c>
      <c r="H319" s="27" t="str">
        <f>IF($B319="N/A","N/A",IF(G319&gt;80,"Yes","No"))</f>
        <v>Yes</v>
      </c>
      <c r="I319" s="8">
        <v>-0.13900000000000001</v>
      </c>
      <c r="J319" s="8">
        <v>3.1589999999999998</v>
      </c>
      <c r="K319" s="28" t="s">
        <v>736</v>
      </c>
      <c r="L319" s="105" t="str">
        <f t="shared" si="92"/>
        <v>Yes</v>
      </c>
    </row>
    <row r="320" spans="1:12" x14ac:dyDescent="0.2">
      <c r="A320" s="156" t="s">
        <v>332</v>
      </c>
      <c r="B320" s="22" t="s">
        <v>278</v>
      </c>
      <c r="C320" s="4">
        <v>3.1960985400000003E-2</v>
      </c>
      <c r="D320" s="27" t="str">
        <f>IF($B320="N/A","N/A",IF(C320&gt;=5,"No",IF(C320&lt;0,"No","Yes")))</f>
        <v>Yes</v>
      </c>
      <c r="E320" s="4">
        <v>3.1830592200000001E-2</v>
      </c>
      <c r="F320" s="27" t="str">
        <f>IF($B320="N/A","N/A",IF(E320&gt;=5,"No",IF(E320&lt;0,"No","Yes")))</f>
        <v>Yes</v>
      </c>
      <c r="G320" s="4">
        <v>2.89577268E-2</v>
      </c>
      <c r="H320" s="27" t="str">
        <f>IF($B320="N/A","N/A",IF(G320&gt;=5,"No",IF(G320&lt;0,"No","Yes")))</f>
        <v>Yes</v>
      </c>
      <c r="I320" s="8">
        <v>-0.40799999999999997</v>
      </c>
      <c r="J320" s="8">
        <v>-9.0299999999999994</v>
      </c>
      <c r="K320" s="28" t="s">
        <v>736</v>
      </c>
      <c r="L320" s="105" t="str">
        <f t="shared" si="92"/>
        <v>Yes</v>
      </c>
    </row>
    <row r="321" spans="1:12" x14ac:dyDescent="0.2">
      <c r="A321" s="156" t="s">
        <v>340</v>
      </c>
      <c r="B321" s="30" t="s">
        <v>278</v>
      </c>
      <c r="C321" s="4">
        <v>9.4991997414</v>
      </c>
      <c r="D321" s="27" t="str">
        <f>IF($B321="N/A","N/A",IF(C321&gt;=5,"No",IF(C321&lt;0,"No","Yes")))</f>
        <v>No</v>
      </c>
      <c r="E321" s="4">
        <v>9.6054363689999995</v>
      </c>
      <c r="F321" s="27" t="str">
        <f>IF($B321="N/A","N/A",IF(E321&gt;=5,"No",IF(E321&lt;0,"No","Yes")))</f>
        <v>No</v>
      </c>
      <c r="G321" s="4">
        <v>6.7455273552000001</v>
      </c>
      <c r="H321" s="27" t="str">
        <f>IF($B321="N/A","N/A",IF(G321&gt;=5,"No",IF(G321&lt;0,"No","Yes")))</f>
        <v>No</v>
      </c>
      <c r="I321" s="8">
        <v>1.1180000000000001</v>
      </c>
      <c r="J321" s="8">
        <v>-29.8</v>
      </c>
      <c r="K321" s="28" t="s">
        <v>736</v>
      </c>
      <c r="L321" s="105" t="str">
        <f t="shared" si="92"/>
        <v>No</v>
      </c>
    </row>
    <row r="322" spans="1:12" x14ac:dyDescent="0.2">
      <c r="A322" s="156" t="s">
        <v>333</v>
      </c>
      <c r="B322" s="30" t="s">
        <v>278</v>
      </c>
      <c r="C322" s="4">
        <v>0.17868535460000001</v>
      </c>
      <c r="D322" s="27" t="str">
        <f>IF($B322="N/A","N/A",IF(C322&gt;=5,"No",IF(C322&lt;0,"No","Yes")))</f>
        <v>Yes</v>
      </c>
      <c r="E322" s="4">
        <v>0.20245737110000001</v>
      </c>
      <c r="F322" s="27" t="str">
        <f>IF($B322="N/A","N/A",IF(E322&gt;=5,"No",IF(E322&lt;0,"No","Yes")))</f>
        <v>Yes</v>
      </c>
      <c r="G322" s="4">
        <v>0.21995913459999999</v>
      </c>
      <c r="H322" s="27" t="str">
        <f>IF($B322="N/A","N/A",IF(G322&gt;=5,"No",IF(G322&lt;0,"No","Yes")))</f>
        <v>Yes</v>
      </c>
      <c r="I322" s="8">
        <v>13.3</v>
      </c>
      <c r="J322" s="8">
        <v>8.6449999999999996</v>
      </c>
      <c r="K322" s="28" t="s">
        <v>736</v>
      </c>
      <c r="L322" s="105" t="str">
        <f t="shared" si="92"/>
        <v>Yes</v>
      </c>
    </row>
    <row r="323" spans="1:12" x14ac:dyDescent="0.2">
      <c r="A323" s="156"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1748</v>
      </c>
      <c r="J323" s="8" t="s">
        <v>1748</v>
      </c>
      <c r="K323" s="28" t="s">
        <v>736</v>
      </c>
      <c r="L323" s="105" t="str">
        <f t="shared" si="92"/>
        <v>N/A</v>
      </c>
    </row>
    <row r="324" spans="1:12" x14ac:dyDescent="0.2">
      <c r="A324" s="156"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1748</v>
      </c>
      <c r="J324" s="8" t="s">
        <v>1748</v>
      </c>
      <c r="K324" s="28" t="s">
        <v>736</v>
      </c>
      <c r="L324" s="105" t="str">
        <f t="shared" si="92"/>
        <v>N/A</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1.4808178599999999E-2</v>
      </c>
      <c r="D326" s="27" t="str">
        <f t="shared" si="100"/>
        <v>No</v>
      </c>
      <c r="E326" s="4">
        <v>1.08569462E-2</v>
      </c>
      <c r="F326" s="27" t="str">
        <f t="shared" si="101"/>
        <v>No</v>
      </c>
      <c r="G326" s="4">
        <v>8.2004182000000002E-3</v>
      </c>
      <c r="H326" s="27" t="str">
        <f t="shared" si="102"/>
        <v>No</v>
      </c>
      <c r="I326" s="8">
        <v>-26.7</v>
      </c>
      <c r="J326" s="8">
        <v>-24.5</v>
      </c>
      <c r="K326" s="28" t="s">
        <v>736</v>
      </c>
      <c r="L326" s="105" t="str">
        <f t="shared" si="92"/>
        <v>No</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9.9235774585000005</v>
      </c>
      <c r="D334" s="27" t="str">
        <f>IF($B334="N/A","N/A",IF(C334&gt;15,"No",IF(C334&lt;2,"No","Yes")))</f>
        <v>Yes</v>
      </c>
      <c r="E334" s="4">
        <v>8.6030194647999991</v>
      </c>
      <c r="F334" s="27" t="str">
        <f>IF($B334="N/A","N/A",IF(E334&gt;15,"No",IF(E334&lt;2,"No","Yes")))</f>
        <v>Yes</v>
      </c>
      <c r="G334" s="4">
        <v>10.471336121</v>
      </c>
      <c r="H334" s="27" t="str">
        <f>IF($B334="N/A","N/A",IF(G334&gt;15,"No",IF(G334&lt;2,"No","Yes")))</f>
        <v>Yes</v>
      </c>
      <c r="I334" s="8">
        <v>-13.3</v>
      </c>
      <c r="J334" s="8">
        <v>21.72</v>
      </c>
      <c r="K334" s="28" t="s">
        <v>736</v>
      </c>
      <c r="L334" s="105" t="str">
        <f t="shared" si="92"/>
        <v>No</v>
      </c>
    </row>
    <row r="335" spans="1:12" x14ac:dyDescent="0.2">
      <c r="A335" s="156" t="s">
        <v>1106</v>
      </c>
      <c r="B335" s="22" t="s">
        <v>213</v>
      </c>
      <c r="C335" s="23">
        <v>46523</v>
      </c>
      <c r="D335" s="27" t="str">
        <f>IF($B335="N/A","N/A",IF(C335&gt;10,"No",IF(C335&lt;-10,"No","Yes")))</f>
        <v>N/A</v>
      </c>
      <c r="E335" s="23">
        <v>52478</v>
      </c>
      <c r="F335" s="27" t="str">
        <f>IF($B335="N/A","N/A",IF(E335&gt;10,"No",IF(E335&lt;-10,"No","Yes")))</f>
        <v>N/A</v>
      </c>
      <c r="G335" s="23">
        <v>32880</v>
      </c>
      <c r="H335" s="27" t="str">
        <f>IF($B335="N/A","N/A",IF(G335&gt;10,"No",IF(G335&lt;-10,"No","Yes")))</f>
        <v>N/A</v>
      </c>
      <c r="I335" s="8">
        <v>12.8</v>
      </c>
      <c r="J335" s="8">
        <v>-37.299999999999997</v>
      </c>
      <c r="K335" s="28" t="s">
        <v>736</v>
      </c>
      <c r="L335" s="105" t="str">
        <f t="shared" si="92"/>
        <v>No</v>
      </c>
    </row>
    <row r="336" spans="1:12" x14ac:dyDescent="0.2">
      <c r="A336" s="156" t="s">
        <v>1659</v>
      </c>
      <c r="B336" s="22" t="s">
        <v>213</v>
      </c>
      <c r="C336" s="23">
        <v>40480</v>
      </c>
      <c r="D336" s="27" t="str">
        <f>IF($B336="N/A","N/A",IF(C336&gt;10,"No",IF(C336&lt;-10,"No","Yes")))</f>
        <v>N/A</v>
      </c>
      <c r="E336" s="23">
        <v>39936</v>
      </c>
      <c r="F336" s="27" t="str">
        <f>IF($B336="N/A","N/A",IF(E336&gt;10,"No",IF(E336&lt;-10,"No","Yes")))</f>
        <v>N/A</v>
      </c>
      <c r="G336" s="23">
        <v>23546</v>
      </c>
      <c r="H336" s="27" t="str">
        <f>IF($B336="N/A","N/A",IF(G336&gt;10,"No",IF(G336&lt;-10,"No","Yes")))</f>
        <v>N/A</v>
      </c>
      <c r="I336" s="8">
        <v>-1.34</v>
      </c>
      <c r="J336" s="8">
        <v>-41</v>
      </c>
      <c r="K336" s="28" t="s">
        <v>736</v>
      </c>
      <c r="L336" s="105" t="str">
        <f t="shared" si="92"/>
        <v>No</v>
      </c>
    </row>
    <row r="337" spans="1:12" x14ac:dyDescent="0.2">
      <c r="A337" s="156" t="s">
        <v>1660</v>
      </c>
      <c r="B337" s="22" t="s">
        <v>213</v>
      </c>
      <c r="C337" s="23">
        <v>1183</v>
      </c>
      <c r="D337" s="27" t="str">
        <f>IF($B337="N/A","N/A",IF(C337&gt;10,"No",IF(C337&lt;-10,"No","Yes")))</f>
        <v>N/A</v>
      </c>
      <c r="E337" s="23">
        <v>1253</v>
      </c>
      <c r="F337" s="27" t="str">
        <f>IF($B337="N/A","N/A",IF(E337&gt;10,"No",IF(E337&lt;-10,"No","Yes")))</f>
        <v>N/A</v>
      </c>
      <c r="G337" s="23">
        <v>705</v>
      </c>
      <c r="H337" s="27" t="str">
        <f>IF($B337="N/A","N/A",IF(G337&gt;10,"No",IF(G337&lt;-10,"No","Yes")))</f>
        <v>N/A</v>
      </c>
      <c r="I337" s="8">
        <v>5.9169999999999998</v>
      </c>
      <c r="J337" s="8">
        <v>-43.7</v>
      </c>
      <c r="K337" s="28" t="s">
        <v>736</v>
      </c>
      <c r="L337" s="105" t="str">
        <f t="shared" si="92"/>
        <v>No</v>
      </c>
    </row>
    <row r="338" spans="1:12" x14ac:dyDescent="0.2">
      <c r="A338" s="156" t="s">
        <v>1661</v>
      </c>
      <c r="B338" s="22" t="s">
        <v>213</v>
      </c>
      <c r="C338" s="23">
        <v>6915</v>
      </c>
      <c r="D338" s="27" t="str">
        <f>IF($B338="N/A","N/A",IF(C338&gt;10,"No",IF(C338&lt;-10,"No","Yes")))</f>
        <v>N/A</v>
      </c>
      <c r="E338" s="23">
        <v>8163</v>
      </c>
      <c r="F338" s="27" t="str">
        <f>IF($B338="N/A","N/A",IF(E338&gt;10,"No",IF(E338&lt;-10,"No","Yes")))</f>
        <v>N/A</v>
      </c>
      <c r="G338" s="23">
        <v>16001</v>
      </c>
      <c r="H338" s="27" t="str">
        <f>IF($B338="N/A","N/A",IF(G338&gt;10,"No",IF(G338&lt;-10,"No","Yes")))</f>
        <v>N/A</v>
      </c>
      <c r="I338" s="8">
        <v>18.05</v>
      </c>
      <c r="J338" s="8">
        <v>96.02</v>
      </c>
      <c r="K338" s="28" t="s">
        <v>736</v>
      </c>
      <c r="L338" s="105" t="str">
        <f t="shared" si="92"/>
        <v>No</v>
      </c>
    </row>
    <row r="339" spans="1:12" x14ac:dyDescent="0.2">
      <c r="A339" s="159" t="s">
        <v>1662</v>
      </c>
      <c r="B339" s="113" t="s">
        <v>213</v>
      </c>
      <c r="C339" s="160">
        <v>88</v>
      </c>
      <c r="D339" s="145" t="str">
        <f>IF($B339="N/A","N/A",IF(C339&gt;10,"No",IF(C339&lt;-10,"No","Yes")))</f>
        <v>N/A</v>
      </c>
      <c r="E339" s="160">
        <v>165</v>
      </c>
      <c r="F339" s="145" t="str">
        <f>IF($B339="N/A","N/A",IF(E339&gt;10,"No",IF(E339&lt;-10,"No","Yes")))</f>
        <v>N/A</v>
      </c>
      <c r="G339" s="160">
        <v>528</v>
      </c>
      <c r="H339" s="145" t="str">
        <f>IF($B339="N/A","N/A",IF(G339&gt;10,"No",IF(G339&lt;-10,"No","Yes")))</f>
        <v>N/A</v>
      </c>
      <c r="I339" s="146">
        <v>87.5</v>
      </c>
      <c r="J339" s="146">
        <v>220</v>
      </c>
      <c r="K339" s="161" t="s">
        <v>736</v>
      </c>
      <c r="L339" s="116" t="str">
        <f t="shared" si="92"/>
        <v>No</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5051073693</v>
      </c>
      <c r="D6" s="7" t="str">
        <f t="shared" ref="D6:D12" si="0">IF($B6="N/A","N/A",IF(C6&gt;10,"No",IF(C6&lt;-10,"No","Yes")))</f>
        <v>N/A</v>
      </c>
      <c r="E6" s="10">
        <v>5666908772</v>
      </c>
      <c r="F6" s="7" t="str">
        <f t="shared" ref="F6:F12" si="1">IF($B6="N/A","N/A",IF(E6&gt;10,"No",IF(E6&lt;-10,"No","Yes")))</f>
        <v>N/A</v>
      </c>
      <c r="G6" s="10">
        <v>9150959164</v>
      </c>
      <c r="H6" s="7" t="str">
        <f t="shared" ref="H6:H12" si="2">IF($B6="N/A","N/A",IF(G6&gt;10,"No",IF(G6&lt;-10,"No","Yes")))</f>
        <v>N/A</v>
      </c>
      <c r="I6" s="8">
        <v>12.19</v>
      </c>
      <c r="J6" s="8">
        <v>61.48</v>
      </c>
      <c r="K6" s="30" t="s">
        <v>734</v>
      </c>
      <c r="L6" s="105" t="str">
        <f t="shared" ref="L6:L13" si="3">IF(J6="Div by 0", "N/A", IF(K6="N/A","N/A", IF(J6&gt;VALUE(MID(K6,1,2)), "No", IF(J6&lt;-1*VALUE(MID(K6,1,2)), "No", "Yes"))))</f>
        <v>No</v>
      </c>
    </row>
    <row r="7" spans="1:12" x14ac:dyDescent="0.2">
      <c r="A7" s="137" t="s">
        <v>1107</v>
      </c>
      <c r="B7" s="30" t="s">
        <v>213</v>
      </c>
      <c r="C7" s="10">
        <v>5129.5558982000002</v>
      </c>
      <c r="D7" s="7" t="str">
        <f t="shared" si="0"/>
        <v>N/A</v>
      </c>
      <c r="E7" s="10">
        <v>5779.2929018000004</v>
      </c>
      <c r="F7" s="7" t="str">
        <f t="shared" si="1"/>
        <v>N/A</v>
      </c>
      <c r="G7" s="10">
        <v>6424.327018</v>
      </c>
      <c r="H7" s="7" t="str">
        <f t="shared" si="2"/>
        <v>N/A</v>
      </c>
      <c r="I7" s="8">
        <v>12.67</v>
      </c>
      <c r="J7" s="8">
        <v>11.16</v>
      </c>
      <c r="K7" s="30" t="s">
        <v>734</v>
      </c>
      <c r="L7" s="105" t="str">
        <f t="shared" si="3"/>
        <v>Yes</v>
      </c>
    </row>
    <row r="8" spans="1:12" x14ac:dyDescent="0.2">
      <c r="A8" s="137" t="s">
        <v>719</v>
      </c>
      <c r="B8" s="30" t="s">
        <v>213</v>
      </c>
      <c r="C8" s="10">
        <v>1447</v>
      </c>
      <c r="D8" s="7" t="str">
        <f t="shared" si="0"/>
        <v>N/A</v>
      </c>
      <c r="E8" s="10">
        <v>1547</v>
      </c>
      <c r="F8" s="7" t="str">
        <f t="shared" si="1"/>
        <v>N/A</v>
      </c>
      <c r="G8" s="10">
        <v>1942</v>
      </c>
      <c r="H8" s="7" t="str">
        <f t="shared" si="2"/>
        <v>N/A</v>
      </c>
      <c r="I8" s="8">
        <v>6.9109999999999996</v>
      </c>
      <c r="J8" s="8">
        <v>25.53</v>
      </c>
      <c r="K8" s="30" t="s">
        <v>734</v>
      </c>
      <c r="L8" s="105" t="str">
        <f t="shared" si="3"/>
        <v>Yes</v>
      </c>
    </row>
    <row r="9" spans="1:12" x14ac:dyDescent="0.2">
      <c r="A9" s="137" t="s">
        <v>720</v>
      </c>
      <c r="B9" s="30" t="s">
        <v>213</v>
      </c>
      <c r="C9" s="10">
        <v>2166</v>
      </c>
      <c r="D9" s="7" t="str">
        <f t="shared" si="0"/>
        <v>N/A</v>
      </c>
      <c r="E9" s="10">
        <v>2158</v>
      </c>
      <c r="F9" s="7" t="str">
        <f t="shared" si="1"/>
        <v>N/A</v>
      </c>
      <c r="G9" s="10">
        <v>3624</v>
      </c>
      <c r="H9" s="7" t="str">
        <f t="shared" si="2"/>
        <v>N/A</v>
      </c>
      <c r="I9" s="8">
        <v>-0.36899999999999999</v>
      </c>
      <c r="J9" s="8">
        <v>67.930000000000007</v>
      </c>
      <c r="K9" s="30" t="s">
        <v>734</v>
      </c>
      <c r="L9" s="105" t="str">
        <f t="shared" si="3"/>
        <v>No</v>
      </c>
    </row>
    <row r="10" spans="1:12" x14ac:dyDescent="0.2">
      <c r="A10" s="137" t="s">
        <v>721</v>
      </c>
      <c r="B10" s="30" t="s">
        <v>213</v>
      </c>
      <c r="C10" s="10">
        <v>5033</v>
      </c>
      <c r="D10" s="7" t="str">
        <f t="shared" si="0"/>
        <v>N/A</v>
      </c>
      <c r="E10" s="10">
        <v>5607</v>
      </c>
      <c r="F10" s="7" t="str">
        <f t="shared" si="1"/>
        <v>N/A</v>
      </c>
      <c r="G10" s="10">
        <v>7533</v>
      </c>
      <c r="H10" s="7" t="str">
        <f t="shared" si="2"/>
        <v>N/A</v>
      </c>
      <c r="I10" s="8">
        <v>11.4</v>
      </c>
      <c r="J10" s="8">
        <v>34.35</v>
      </c>
      <c r="K10" s="30" t="s">
        <v>734</v>
      </c>
      <c r="L10" s="105" t="str">
        <f t="shared" si="3"/>
        <v>No</v>
      </c>
    </row>
    <row r="11" spans="1:12" x14ac:dyDescent="0.2">
      <c r="A11" s="137" t="s">
        <v>722</v>
      </c>
      <c r="B11" s="30" t="s">
        <v>213</v>
      </c>
      <c r="C11" s="10">
        <v>12452</v>
      </c>
      <c r="D11" s="7" t="str">
        <f t="shared" si="0"/>
        <v>N/A</v>
      </c>
      <c r="E11" s="10">
        <v>17320</v>
      </c>
      <c r="F11" s="7" t="str">
        <f t="shared" si="1"/>
        <v>N/A</v>
      </c>
      <c r="G11" s="10">
        <v>18218</v>
      </c>
      <c r="H11" s="7" t="str">
        <f t="shared" si="2"/>
        <v>N/A</v>
      </c>
      <c r="I11" s="8">
        <v>39.090000000000003</v>
      </c>
      <c r="J11" s="8">
        <v>5.1849999999999996</v>
      </c>
      <c r="K11" s="30" t="s">
        <v>734</v>
      </c>
      <c r="L11" s="105" t="str">
        <f t="shared" si="3"/>
        <v>Yes</v>
      </c>
    </row>
    <row r="12" spans="1:12" x14ac:dyDescent="0.2">
      <c r="A12" s="137" t="s">
        <v>723</v>
      </c>
      <c r="B12" s="30" t="s">
        <v>213</v>
      </c>
      <c r="C12" s="10">
        <v>57743.5</v>
      </c>
      <c r="D12" s="7" t="str">
        <f t="shared" si="0"/>
        <v>N/A</v>
      </c>
      <c r="E12" s="10">
        <v>64351</v>
      </c>
      <c r="F12" s="7" t="str">
        <f t="shared" si="1"/>
        <v>N/A</v>
      </c>
      <c r="G12" s="10">
        <v>52095</v>
      </c>
      <c r="H12" s="7" t="str">
        <f t="shared" si="2"/>
        <v>N/A</v>
      </c>
      <c r="I12" s="8">
        <v>11.44</v>
      </c>
      <c r="J12" s="8">
        <v>-19</v>
      </c>
      <c r="K12" s="30" t="s">
        <v>734</v>
      </c>
      <c r="L12" s="105" t="str">
        <f t="shared" si="3"/>
        <v>Yes</v>
      </c>
    </row>
    <row r="13" spans="1:12" x14ac:dyDescent="0.2">
      <c r="A13" s="137" t="s">
        <v>74</v>
      </c>
      <c r="B13" s="30" t="s">
        <v>213</v>
      </c>
      <c r="C13" s="10">
        <v>1079894</v>
      </c>
      <c r="D13" s="7" t="str">
        <f>IF($B13="N/A","N/A",IF(C13&gt;10,"No",IF(C13&lt;-10,"No","Yes")))</f>
        <v>N/A</v>
      </c>
      <c r="E13" s="10">
        <v>3730652</v>
      </c>
      <c r="F13" s="7" t="str">
        <f>IF($B13="N/A","N/A",IF(E13&gt;10,"No",IF(E13&lt;-10,"No","Yes")))</f>
        <v>N/A</v>
      </c>
      <c r="G13" s="10">
        <v>1221499</v>
      </c>
      <c r="H13" s="7" t="str">
        <f>IF($B13="N/A","N/A",IF(G13&gt;10,"No",IF(G13&lt;-10,"No","Yes")))</f>
        <v>N/A</v>
      </c>
      <c r="I13" s="8">
        <v>245.5</v>
      </c>
      <c r="J13" s="8">
        <v>-67.3</v>
      </c>
      <c r="K13" s="30" t="s">
        <v>734</v>
      </c>
      <c r="L13" s="105" t="str">
        <f t="shared" si="3"/>
        <v>No</v>
      </c>
    </row>
    <row r="14" spans="1:12" x14ac:dyDescent="0.2">
      <c r="A14" s="153" t="s">
        <v>157</v>
      </c>
      <c r="B14" s="22" t="s">
        <v>213</v>
      </c>
      <c r="C14" s="4">
        <v>4.4288615821999997</v>
      </c>
      <c r="D14" s="27" t="str">
        <f t="shared" ref="D14:D18" si="4">IF($B14="N/A","N/A",IF(C14&gt;10,"No",IF(C14&lt;-10,"No","Yes")))</f>
        <v>N/A</v>
      </c>
      <c r="E14" s="4">
        <v>4.5949534650999997</v>
      </c>
      <c r="F14" s="27" t="str">
        <f t="shared" ref="F14:F18" si="5">IF($B14="N/A","N/A",IF(E14&gt;10,"No",IF(E14&lt;-10,"No","Yes")))</f>
        <v>N/A</v>
      </c>
      <c r="G14" s="4">
        <v>3.689704533</v>
      </c>
      <c r="H14" s="27" t="str">
        <f t="shared" ref="H14:H18" si="6">IF($B14="N/A","N/A",IF(G14&gt;10,"No",IF(G14&lt;-10,"No","Yes")))</f>
        <v>N/A</v>
      </c>
      <c r="I14" s="8">
        <v>3.75</v>
      </c>
      <c r="J14" s="8">
        <v>-19.7</v>
      </c>
      <c r="K14" s="28" t="s">
        <v>734</v>
      </c>
      <c r="L14" s="105" t="str">
        <f t="shared" ref="L14:L18" si="7">IF(J14="Div by 0", "N/A", IF(K14="N/A","N/A", IF(J14&gt;VALUE(MID(K14,1,2)), "No", IF(J14&lt;-1*VALUE(MID(K14,1,2)), "No", "Yes"))))</f>
        <v>Yes</v>
      </c>
    </row>
    <row r="15" spans="1:12" x14ac:dyDescent="0.2">
      <c r="A15" s="137" t="s">
        <v>417</v>
      </c>
      <c r="B15" s="22" t="s">
        <v>213</v>
      </c>
      <c r="C15" s="4">
        <v>22.739809061999999</v>
      </c>
      <c r="D15" s="27" t="str">
        <f t="shared" si="4"/>
        <v>N/A</v>
      </c>
      <c r="E15" s="4">
        <v>23.136179394999999</v>
      </c>
      <c r="F15" s="27" t="str">
        <f t="shared" si="5"/>
        <v>N/A</v>
      </c>
      <c r="G15" s="4">
        <v>26.224318788000001</v>
      </c>
      <c r="H15" s="27" t="str">
        <f t="shared" si="6"/>
        <v>N/A</v>
      </c>
      <c r="I15" s="8">
        <v>1.7430000000000001</v>
      </c>
      <c r="J15" s="8">
        <v>13.35</v>
      </c>
      <c r="K15" s="28" t="s">
        <v>734</v>
      </c>
      <c r="L15" s="105" t="str">
        <f t="shared" si="7"/>
        <v>Yes</v>
      </c>
    </row>
    <row r="16" spans="1:12" x14ac:dyDescent="0.2">
      <c r="A16" s="137" t="s">
        <v>418</v>
      </c>
      <c r="B16" s="22" t="s">
        <v>213</v>
      </c>
      <c r="C16" s="4">
        <v>8.5934468500999994</v>
      </c>
      <c r="D16" s="27" t="str">
        <f t="shared" si="4"/>
        <v>N/A</v>
      </c>
      <c r="E16" s="4">
        <v>9.0138645779999997</v>
      </c>
      <c r="F16" s="27" t="str">
        <f t="shared" si="5"/>
        <v>N/A</v>
      </c>
      <c r="G16" s="4">
        <v>10.285884899999999</v>
      </c>
      <c r="H16" s="27" t="str">
        <f t="shared" si="6"/>
        <v>N/A</v>
      </c>
      <c r="I16" s="8">
        <v>4.8920000000000003</v>
      </c>
      <c r="J16" s="8">
        <v>14.11</v>
      </c>
      <c r="K16" s="28" t="s">
        <v>734</v>
      </c>
      <c r="L16" s="105" t="str">
        <f t="shared" si="7"/>
        <v>Yes</v>
      </c>
    </row>
    <row r="17" spans="1:12" x14ac:dyDescent="0.2">
      <c r="A17" s="137" t="s">
        <v>419</v>
      </c>
      <c r="B17" s="22" t="s">
        <v>213</v>
      </c>
      <c r="C17" s="4">
        <v>4.7665767599999999E-2</v>
      </c>
      <c r="D17" s="27" t="str">
        <f t="shared" si="4"/>
        <v>N/A</v>
      </c>
      <c r="E17" s="4">
        <v>6.5179648899999998E-2</v>
      </c>
      <c r="F17" s="27" t="str">
        <f t="shared" si="5"/>
        <v>N/A</v>
      </c>
      <c r="G17" s="4">
        <v>0.20887926779999999</v>
      </c>
      <c r="H17" s="27" t="str">
        <f t="shared" si="6"/>
        <v>N/A</v>
      </c>
      <c r="I17" s="8">
        <v>36.74</v>
      </c>
      <c r="J17" s="8">
        <v>220.5</v>
      </c>
      <c r="K17" s="28" t="s">
        <v>734</v>
      </c>
      <c r="L17" s="105" t="str">
        <f t="shared" si="7"/>
        <v>No</v>
      </c>
    </row>
    <row r="18" spans="1:12" x14ac:dyDescent="0.2">
      <c r="A18" s="137" t="s">
        <v>420</v>
      </c>
      <c r="B18" s="22" t="s">
        <v>213</v>
      </c>
      <c r="C18" s="4">
        <v>0.18661690219999999</v>
      </c>
      <c r="D18" s="27" t="str">
        <f t="shared" si="4"/>
        <v>N/A</v>
      </c>
      <c r="E18" s="4">
        <v>0.2236024845</v>
      </c>
      <c r="F18" s="27" t="str">
        <f t="shared" si="5"/>
        <v>N/A</v>
      </c>
      <c r="G18" s="4">
        <v>0.39268621920000002</v>
      </c>
      <c r="H18" s="27" t="str">
        <f t="shared" si="6"/>
        <v>N/A</v>
      </c>
      <c r="I18" s="8">
        <v>19.82</v>
      </c>
      <c r="J18" s="8">
        <v>75.62</v>
      </c>
      <c r="K18" s="28" t="s">
        <v>734</v>
      </c>
      <c r="L18" s="105" t="str">
        <f t="shared" si="7"/>
        <v>No</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0</v>
      </c>
      <c r="J19" s="8">
        <v>100</v>
      </c>
      <c r="K19" s="30" t="s">
        <v>213</v>
      </c>
      <c r="L19" s="105" t="str">
        <f t="shared" ref="L19:L25" si="11">IF(J19="Div by 0", "N/A", IF(K19="N/A","N/A", IF(J19&gt;VALUE(MID(K19,1,2)), "No", IF(J19&lt;-1*VALUE(MID(K19,1,2)), "No", "Yes"))))</f>
        <v>N/A</v>
      </c>
    </row>
    <row r="20" spans="1:12" x14ac:dyDescent="0.2">
      <c r="A20" s="137" t="s">
        <v>76</v>
      </c>
      <c r="B20" s="30" t="s">
        <v>213</v>
      </c>
      <c r="C20" s="23">
        <v>11</v>
      </c>
      <c r="D20" s="27" t="str">
        <f t="shared" si="8"/>
        <v>N/A</v>
      </c>
      <c r="E20" s="23">
        <v>55</v>
      </c>
      <c r="F20" s="27" t="str">
        <f t="shared" si="9"/>
        <v>N/A</v>
      </c>
      <c r="G20" s="23">
        <v>48</v>
      </c>
      <c r="H20" s="27" t="str">
        <f t="shared" si="10"/>
        <v>N/A</v>
      </c>
      <c r="I20" s="8">
        <v>816.7</v>
      </c>
      <c r="J20" s="8">
        <v>-12.7</v>
      </c>
      <c r="K20" s="30" t="s">
        <v>213</v>
      </c>
      <c r="L20" s="105" t="str">
        <f t="shared" si="11"/>
        <v>N/A</v>
      </c>
    </row>
    <row r="21" spans="1:12" x14ac:dyDescent="0.2">
      <c r="A21" s="153" t="s">
        <v>1107</v>
      </c>
      <c r="B21" s="30" t="s">
        <v>213</v>
      </c>
      <c r="C21" s="10">
        <v>5129.5558982000002</v>
      </c>
      <c r="D21" s="7" t="str">
        <f t="shared" si="8"/>
        <v>N/A</v>
      </c>
      <c r="E21" s="10">
        <v>5779.2929018000004</v>
      </c>
      <c r="F21" s="7" t="str">
        <f t="shared" si="9"/>
        <v>N/A</v>
      </c>
      <c r="G21" s="10">
        <v>6424.327018</v>
      </c>
      <c r="H21" s="7" t="str">
        <f t="shared" si="10"/>
        <v>N/A</v>
      </c>
      <c r="I21" s="8">
        <v>12.67</v>
      </c>
      <c r="J21" s="8">
        <v>11.16</v>
      </c>
      <c r="K21" s="30" t="s">
        <v>734</v>
      </c>
      <c r="L21" s="105" t="str">
        <f t="shared" si="11"/>
        <v>Yes</v>
      </c>
    </row>
    <row r="22" spans="1:12" x14ac:dyDescent="0.2">
      <c r="A22" s="137" t="s">
        <v>1689</v>
      </c>
      <c r="B22" s="30" t="s">
        <v>213</v>
      </c>
      <c r="C22" s="10">
        <v>9196.1537203000007</v>
      </c>
      <c r="D22" s="7" t="str">
        <f t="shared" si="8"/>
        <v>N/A</v>
      </c>
      <c r="E22" s="10">
        <v>10175.754512</v>
      </c>
      <c r="F22" s="7" t="str">
        <f t="shared" si="9"/>
        <v>N/A</v>
      </c>
      <c r="G22" s="10">
        <v>5721.7471603000004</v>
      </c>
      <c r="H22" s="7" t="str">
        <f t="shared" si="10"/>
        <v>N/A</v>
      </c>
      <c r="I22" s="8">
        <v>10.65</v>
      </c>
      <c r="J22" s="8">
        <v>-43.8</v>
      </c>
      <c r="K22" s="30" t="s">
        <v>734</v>
      </c>
      <c r="L22" s="105" t="str">
        <f t="shared" si="11"/>
        <v>No</v>
      </c>
    </row>
    <row r="23" spans="1:12" x14ac:dyDescent="0.2">
      <c r="A23" s="137" t="s">
        <v>1108</v>
      </c>
      <c r="B23" s="30" t="s">
        <v>213</v>
      </c>
      <c r="C23" s="10">
        <v>9644.8071648000005</v>
      </c>
      <c r="D23" s="7" t="str">
        <f t="shared" si="8"/>
        <v>N/A</v>
      </c>
      <c r="E23" s="10">
        <v>11206.649696</v>
      </c>
      <c r="F23" s="7" t="str">
        <f t="shared" si="9"/>
        <v>N/A</v>
      </c>
      <c r="G23" s="10">
        <v>9620.5630664</v>
      </c>
      <c r="H23" s="7" t="str">
        <f t="shared" si="10"/>
        <v>N/A</v>
      </c>
      <c r="I23" s="8">
        <v>16.190000000000001</v>
      </c>
      <c r="J23" s="8">
        <v>-14.2</v>
      </c>
      <c r="K23" s="30" t="s">
        <v>734</v>
      </c>
      <c r="L23" s="105" t="str">
        <f t="shared" si="11"/>
        <v>Yes</v>
      </c>
    </row>
    <row r="24" spans="1:12" x14ac:dyDescent="0.2">
      <c r="A24" s="137" t="s">
        <v>1109</v>
      </c>
      <c r="B24" s="30" t="s">
        <v>213</v>
      </c>
      <c r="C24" s="10">
        <v>2492.778382</v>
      </c>
      <c r="D24" s="7" t="str">
        <f t="shared" si="8"/>
        <v>N/A</v>
      </c>
      <c r="E24" s="10">
        <v>2685.8430177999999</v>
      </c>
      <c r="F24" s="7" t="str">
        <f t="shared" si="9"/>
        <v>N/A</v>
      </c>
      <c r="G24" s="10">
        <v>2912.1187479</v>
      </c>
      <c r="H24" s="7" t="str">
        <f t="shared" si="10"/>
        <v>N/A</v>
      </c>
      <c r="I24" s="8">
        <v>7.7450000000000001</v>
      </c>
      <c r="J24" s="8">
        <v>8.4250000000000007</v>
      </c>
      <c r="K24" s="30" t="s">
        <v>734</v>
      </c>
      <c r="L24" s="105" t="str">
        <f t="shared" si="11"/>
        <v>Yes</v>
      </c>
    </row>
    <row r="25" spans="1:12" x14ac:dyDescent="0.2">
      <c r="A25" s="137" t="s">
        <v>1110</v>
      </c>
      <c r="B25" s="30" t="s">
        <v>213</v>
      </c>
      <c r="C25" s="10">
        <v>4027.5783790999999</v>
      </c>
      <c r="D25" s="7" t="str">
        <f t="shared" si="8"/>
        <v>N/A</v>
      </c>
      <c r="E25" s="10">
        <v>4589.5542199000001</v>
      </c>
      <c r="F25" s="7" t="str">
        <f t="shared" si="9"/>
        <v>N/A</v>
      </c>
      <c r="G25" s="10">
        <v>5446.9881317999998</v>
      </c>
      <c r="H25" s="7" t="str">
        <f t="shared" si="10"/>
        <v>N/A</v>
      </c>
      <c r="I25" s="8">
        <v>13.95</v>
      </c>
      <c r="J25" s="8">
        <v>18.68</v>
      </c>
      <c r="K25" s="30" t="s">
        <v>734</v>
      </c>
      <c r="L25" s="105" t="str">
        <f t="shared" si="11"/>
        <v>Yes</v>
      </c>
    </row>
    <row r="26" spans="1:12" x14ac:dyDescent="0.2">
      <c r="A26" s="128" t="s">
        <v>1111</v>
      </c>
      <c r="B26" s="30" t="s">
        <v>213</v>
      </c>
      <c r="C26" s="10">
        <v>5266.7802431</v>
      </c>
      <c r="D26" s="7" t="str">
        <f t="shared" si="8"/>
        <v>N/A</v>
      </c>
      <c r="E26" s="10">
        <v>5949.9313967999997</v>
      </c>
      <c r="F26" s="7" t="str">
        <f t="shared" si="9"/>
        <v>N/A</v>
      </c>
      <c r="G26" s="10">
        <v>6747.5357518999999</v>
      </c>
      <c r="H26" s="7" t="str">
        <f t="shared" si="10"/>
        <v>N/A</v>
      </c>
      <c r="I26" s="8">
        <v>12.97</v>
      </c>
      <c r="J26" s="8">
        <v>13.41</v>
      </c>
      <c r="K26" s="30" t="s">
        <v>734</v>
      </c>
      <c r="L26" s="105" t="str">
        <f>IF(J26="Div by 0", "N/A", IF(OR(J26="N/A",K26="N/A"),"N/A", IF(J26&gt;VALUE(MID(K26,1,2)), "No", IF(J26&lt;-1*VALUE(MID(K26,1,2)), "No", "Yes"))))</f>
        <v>Yes</v>
      </c>
    </row>
    <row r="27" spans="1:12" x14ac:dyDescent="0.2">
      <c r="A27" s="128" t="s">
        <v>1112</v>
      </c>
      <c r="B27" s="30" t="s">
        <v>213</v>
      </c>
      <c r="C27" s="10">
        <v>4950.7152266000003</v>
      </c>
      <c r="D27" s="7" t="str">
        <f t="shared" si="8"/>
        <v>N/A</v>
      </c>
      <c r="E27" s="10">
        <v>5558.9825111</v>
      </c>
      <c r="F27" s="7" t="str">
        <f t="shared" si="9"/>
        <v>N/A</v>
      </c>
      <c r="G27" s="10">
        <v>6034.7040422999999</v>
      </c>
      <c r="H27" s="7" t="str">
        <f t="shared" si="10"/>
        <v>N/A</v>
      </c>
      <c r="I27" s="8">
        <v>12.29</v>
      </c>
      <c r="J27" s="8">
        <v>8.5579999999999998</v>
      </c>
      <c r="K27" s="30" t="s">
        <v>734</v>
      </c>
      <c r="L27" s="105" t="str">
        <f>IF(J27="Div by 0", "N/A", IF(OR(J27="N/A",K27="N/A"),"N/A", IF(J27&gt;VALUE(MID(K27,1,2)), "No", IF(J27&lt;-1*VALUE(MID(K27,1,2)), "No", "Yes"))))</f>
        <v>Yes</v>
      </c>
    </row>
    <row r="28" spans="1:12" x14ac:dyDescent="0.2">
      <c r="A28" s="153" t="s">
        <v>1113</v>
      </c>
      <c r="B28" s="30" t="s">
        <v>213</v>
      </c>
      <c r="C28" s="10">
        <v>7314.9226601</v>
      </c>
      <c r="D28" s="7" t="str">
        <f t="shared" si="8"/>
        <v>N/A</v>
      </c>
      <c r="E28" s="10">
        <v>7974.3301820999995</v>
      </c>
      <c r="F28" s="7" t="str">
        <f t="shared" si="9"/>
        <v>N/A</v>
      </c>
      <c r="G28" s="10">
        <v>7829.6256589000004</v>
      </c>
      <c r="H28" s="7" t="str">
        <f t="shared" si="10"/>
        <v>N/A</v>
      </c>
      <c r="I28" s="8">
        <v>9.0150000000000006</v>
      </c>
      <c r="J28" s="8">
        <v>-1.81</v>
      </c>
      <c r="K28" s="30" t="s">
        <v>734</v>
      </c>
      <c r="L28" s="105" t="str">
        <f>IF(J28="Div by 0", "N/A", IF(K28="N/A","N/A", IF(J28&gt;VALUE(MID(K28,1,2)), "No", IF(J28&lt;-1*VALUE(MID(K28,1,2)), "No", "Yes"))))</f>
        <v>Yes</v>
      </c>
    </row>
    <row r="29" spans="1:12" x14ac:dyDescent="0.2">
      <c r="A29" s="128" t="s">
        <v>1114</v>
      </c>
      <c r="B29" s="30" t="s">
        <v>213</v>
      </c>
      <c r="C29" s="10">
        <v>9077.6805301999993</v>
      </c>
      <c r="D29" s="7" t="str">
        <f t="shared" si="8"/>
        <v>N/A</v>
      </c>
      <c r="E29" s="10">
        <v>9992.6300532000005</v>
      </c>
      <c r="F29" s="7" t="str">
        <f t="shared" si="9"/>
        <v>N/A</v>
      </c>
      <c r="G29" s="10">
        <v>5585.8274527000003</v>
      </c>
      <c r="H29" s="7" t="str">
        <f t="shared" si="10"/>
        <v>N/A</v>
      </c>
      <c r="I29" s="8">
        <v>10.08</v>
      </c>
      <c r="J29" s="8">
        <v>-44.1</v>
      </c>
      <c r="K29" s="30" t="s">
        <v>734</v>
      </c>
      <c r="L29" s="105" t="str">
        <f>IF(J29="Div by 0", "N/A", IF(K29="N/A","N/A", IF(J29&gt;VALUE(MID(K29,1,2)), "No", IF(J29&lt;-1*VALUE(MID(K29,1,2)), "No", "Yes"))))</f>
        <v>No</v>
      </c>
    </row>
    <row r="30" spans="1:12" x14ac:dyDescent="0.2">
      <c r="A30" s="128" t="s">
        <v>1115</v>
      </c>
      <c r="B30" s="30" t="s">
        <v>213</v>
      </c>
      <c r="C30" s="10">
        <v>5560.5274785000001</v>
      </c>
      <c r="D30" s="7" t="str">
        <f t="shared" si="8"/>
        <v>N/A</v>
      </c>
      <c r="E30" s="10">
        <v>5978.1182492999997</v>
      </c>
      <c r="F30" s="7" t="str">
        <f t="shared" si="9"/>
        <v>N/A</v>
      </c>
      <c r="G30" s="10">
        <v>4864.5226583000003</v>
      </c>
      <c r="H30" s="7" t="str">
        <f t="shared" si="10"/>
        <v>N/A</v>
      </c>
      <c r="I30" s="8">
        <v>7.51</v>
      </c>
      <c r="J30" s="8">
        <v>-18.600000000000001</v>
      </c>
      <c r="K30" s="30" t="s">
        <v>734</v>
      </c>
      <c r="L30" s="105" t="str">
        <f>IF(J30="Div by 0", "N/A", IF(K30="N/A","N/A", IF(J30&gt;VALUE(MID(K30,1,2)), "No", IF(J30&lt;-1*VALUE(MID(K30,1,2)), "No", "Yes"))))</f>
        <v>Yes</v>
      </c>
    </row>
    <row r="31" spans="1:12" x14ac:dyDescent="0.2">
      <c r="A31" s="128" t="s">
        <v>1116</v>
      </c>
      <c r="B31" s="30" t="s">
        <v>213</v>
      </c>
      <c r="C31" s="10">
        <v>7667.6730846999999</v>
      </c>
      <c r="D31" s="7" t="str">
        <f t="shared" si="8"/>
        <v>N/A</v>
      </c>
      <c r="E31" s="10">
        <v>8332.0225252</v>
      </c>
      <c r="F31" s="7" t="str">
        <f t="shared" si="9"/>
        <v>N/A</v>
      </c>
      <c r="G31" s="10">
        <v>8106.5507857000002</v>
      </c>
      <c r="H31" s="7" t="str">
        <f t="shared" si="10"/>
        <v>N/A</v>
      </c>
      <c r="I31" s="8">
        <v>8.6639999999999997</v>
      </c>
      <c r="J31" s="8">
        <v>-2.71</v>
      </c>
      <c r="K31" s="30" t="s">
        <v>734</v>
      </c>
      <c r="L31" s="105" t="str">
        <f>IF(J31="Div by 0", "N/A", IF(OR(J31="N/A",K31="N/A"),"N/A", IF(J31&gt;VALUE(MID(K31,1,2)), "No", IF(J31&lt;-1*VALUE(MID(K31,1,2)), "No", "Yes"))))</f>
        <v>Yes</v>
      </c>
    </row>
    <row r="32" spans="1:12" x14ac:dyDescent="0.2">
      <c r="A32" s="128" t="s">
        <v>1117</v>
      </c>
      <c r="B32" s="30" t="s">
        <v>213</v>
      </c>
      <c r="C32" s="10">
        <v>6779.7812027999998</v>
      </c>
      <c r="D32" s="7" t="str">
        <f t="shared" si="8"/>
        <v>N/A</v>
      </c>
      <c r="E32" s="10">
        <v>7433.7030662999996</v>
      </c>
      <c r="F32" s="7" t="str">
        <f t="shared" si="9"/>
        <v>N/A</v>
      </c>
      <c r="G32" s="10">
        <v>7421.9912476</v>
      </c>
      <c r="H32" s="7" t="str">
        <f t="shared" si="10"/>
        <v>N/A</v>
      </c>
      <c r="I32" s="8">
        <v>9.6449999999999996</v>
      </c>
      <c r="J32" s="8">
        <v>-0.158</v>
      </c>
      <c r="K32" s="30" t="s">
        <v>734</v>
      </c>
      <c r="L32" s="105" t="str">
        <f>IF(J32="Div by 0", "N/A", IF(OR(J32="N/A",K32="N/A"),"N/A", IF(J32&gt;VALUE(MID(K32,1,2)), "No", IF(J32&lt;-1*VALUE(MID(K32,1,2)), "No", "Yes"))))</f>
        <v>Yes</v>
      </c>
    </row>
    <row r="33" spans="1:12" x14ac:dyDescent="0.2">
      <c r="A33" s="128" t="s">
        <v>1692</v>
      </c>
      <c r="B33" s="30" t="s">
        <v>213</v>
      </c>
      <c r="C33" s="10">
        <v>4850.0367404999997</v>
      </c>
      <c r="D33" s="7" t="str">
        <f t="shared" si="8"/>
        <v>N/A</v>
      </c>
      <c r="E33" s="10">
        <v>8423.0639004000004</v>
      </c>
      <c r="F33" s="7" t="str">
        <f t="shared" si="9"/>
        <v>N/A</v>
      </c>
      <c r="G33" s="10">
        <v>7696.3610687</v>
      </c>
      <c r="H33" s="7" t="str">
        <f t="shared" si="10"/>
        <v>N/A</v>
      </c>
      <c r="I33" s="8">
        <v>73.67</v>
      </c>
      <c r="J33" s="8">
        <v>-8.6300000000000008</v>
      </c>
      <c r="K33" s="30" t="s">
        <v>734</v>
      </c>
      <c r="L33" s="105" t="str">
        <f t="shared" ref="L33:L45" si="12">IF(J33="Div by 0", "N/A", IF(K33="N/A","N/A", IF(J33&gt;VALUE(MID(K33,1,2)), "No", IF(J33&lt;-1*VALUE(MID(K33,1,2)), "No", "Yes"))))</f>
        <v>Yes</v>
      </c>
    </row>
    <row r="34" spans="1:12" x14ac:dyDescent="0.2">
      <c r="A34" s="128" t="s">
        <v>1693</v>
      </c>
      <c r="B34" s="30" t="s">
        <v>213</v>
      </c>
      <c r="C34" s="10">
        <v>892.11552486999994</v>
      </c>
      <c r="D34" s="7" t="str">
        <f t="shared" si="8"/>
        <v>N/A</v>
      </c>
      <c r="E34" s="10">
        <v>867.43601740999998</v>
      </c>
      <c r="F34" s="7" t="str">
        <f t="shared" si="9"/>
        <v>N/A</v>
      </c>
      <c r="G34" s="10">
        <v>922.53722342000003</v>
      </c>
      <c r="H34" s="7" t="str">
        <f t="shared" si="10"/>
        <v>N/A</v>
      </c>
      <c r="I34" s="8">
        <v>-2.77</v>
      </c>
      <c r="J34" s="8">
        <v>6.3520000000000003</v>
      </c>
      <c r="K34" s="30" t="s">
        <v>734</v>
      </c>
      <c r="L34" s="105" t="str">
        <f t="shared" si="12"/>
        <v>Yes</v>
      </c>
    </row>
    <row r="35" spans="1:12" x14ac:dyDescent="0.2">
      <c r="A35" s="128" t="s">
        <v>1694</v>
      </c>
      <c r="B35" s="30" t="s">
        <v>213</v>
      </c>
      <c r="C35" s="10">
        <v>9665.9658987000003</v>
      </c>
      <c r="D35" s="7" t="str">
        <f t="shared" si="8"/>
        <v>N/A</v>
      </c>
      <c r="E35" s="10">
        <v>10580.112836</v>
      </c>
      <c r="F35" s="7" t="str">
        <f t="shared" si="9"/>
        <v>N/A</v>
      </c>
      <c r="G35" s="10">
        <v>10552.583788</v>
      </c>
      <c r="H35" s="7" t="str">
        <f t="shared" si="10"/>
        <v>N/A</v>
      </c>
      <c r="I35" s="8">
        <v>9.4570000000000007</v>
      </c>
      <c r="J35" s="8">
        <v>-0.26</v>
      </c>
      <c r="K35" s="30" t="s">
        <v>734</v>
      </c>
      <c r="L35" s="105" t="str">
        <f t="shared" si="12"/>
        <v>Yes</v>
      </c>
    </row>
    <row r="36" spans="1:12" x14ac:dyDescent="0.2">
      <c r="A36" s="128" t="s">
        <v>1695</v>
      </c>
      <c r="B36" s="30" t="s">
        <v>213</v>
      </c>
      <c r="C36" s="10">
        <v>197.81300529000001</v>
      </c>
      <c r="D36" s="7" t="str">
        <f t="shared" si="8"/>
        <v>N/A</v>
      </c>
      <c r="E36" s="10">
        <v>184.32489222000001</v>
      </c>
      <c r="F36" s="7" t="str">
        <f t="shared" si="9"/>
        <v>N/A</v>
      </c>
      <c r="G36" s="10">
        <v>295.50979379</v>
      </c>
      <c r="H36" s="7" t="str">
        <f t="shared" si="10"/>
        <v>N/A</v>
      </c>
      <c r="I36" s="8">
        <v>-6.82</v>
      </c>
      <c r="J36" s="8">
        <v>60.32</v>
      </c>
      <c r="K36" s="30" t="s">
        <v>734</v>
      </c>
      <c r="L36" s="105" t="str">
        <f t="shared" si="12"/>
        <v>No</v>
      </c>
    </row>
    <row r="37" spans="1:12" x14ac:dyDescent="0.2">
      <c r="A37" s="128" t="s">
        <v>1696</v>
      </c>
      <c r="B37" s="30" t="s">
        <v>213</v>
      </c>
      <c r="C37" s="10">
        <v>34241.091905000001</v>
      </c>
      <c r="D37" s="7" t="str">
        <f t="shared" si="8"/>
        <v>N/A</v>
      </c>
      <c r="E37" s="10">
        <v>38037.165816000001</v>
      </c>
      <c r="F37" s="7" t="str">
        <f t="shared" si="9"/>
        <v>N/A</v>
      </c>
      <c r="G37" s="10">
        <v>35608.471902999998</v>
      </c>
      <c r="H37" s="7" t="str">
        <f t="shared" si="10"/>
        <v>N/A</v>
      </c>
      <c r="I37" s="8">
        <v>11.09</v>
      </c>
      <c r="J37" s="8">
        <v>-6.39</v>
      </c>
      <c r="K37" s="30" t="s">
        <v>734</v>
      </c>
      <c r="L37" s="105" t="str">
        <f t="shared" si="12"/>
        <v>Yes</v>
      </c>
    </row>
    <row r="38" spans="1:12" x14ac:dyDescent="0.2">
      <c r="A38" s="128" t="s">
        <v>1697</v>
      </c>
      <c r="B38" s="30" t="s">
        <v>213</v>
      </c>
      <c r="C38" s="10">
        <v>0</v>
      </c>
      <c r="D38" s="7" t="str">
        <f t="shared" si="8"/>
        <v>N/A</v>
      </c>
      <c r="E38" s="10">
        <v>0</v>
      </c>
      <c r="F38" s="7" t="str">
        <f t="shared" si="9"/>
        <v>N/A</v>
      </c>
      <c r="G38" s="10">
        <v>1689.25</v>
      </c>
      <c r="H38" s="7" t="str">
        <f t="shared" si="10"/>
        <v>N/A</v>
      </c>
      <c r="I38" s="8" t="s">
        <v>1748</v>
      </c>
      <c r="J38" s="8" t="s">
        <v>1748</v>
      </c>
      <c r="K38" s="30" t="s">
        <v>734</v>
      </c>
      <c r="L38" s="105" t="str">
        <f t="shared" si="12"/>
        <v>N/A</v>
      </c>
    </row>
    <row r="39" spans="1:12" x14ac:dyDescent="0.2">
      <c r="A39" s="128" t="s">
        <v>1698</v>
      </c>
      <c r="B39" s="30" t="s">
        <v>213</v>
      </c>
      <c r="C39" s="10">
        <v>128.89352744000001</v>
      </c>
      <c r="D39" s="7" t="str">
        <f t="shared" si="8"/>
        <v>N/A</v>
      </c>
      <c r="E39" s="10">
        <v>147.96725911999999</v>
      </c>
      <c r="F39" s="7" t="str">
        <f t="shared" si="9"/>
        <v>N/A</v>
      </c>
      <c r="G39" s="10">
        <v>257.83029821000002</v>
      </c>
      <c r="H39" s="7" t="str">
        <f t="shared" si="10"/>
        <v>N/A</v>
      </c>
      <c r="I39" s="8">
        <v>14.8</v>
      </c>
      <c r="J39" s="8">
        <v>74.25</v>
      </c>
      <c r="K39" s="30" t="s">
        <v>734</v>
      </c>
      <c r="L39" s="105" t="str">
        <f t="shared" si="12"/>
        <v>No</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18952.832405000001</v>
      </c>
      <c r="D41" s="7" t="str">
        <f t="shared" si="8"/>
        <v>N/A</v>
      </c>
      <c r="E41" s="10">
        <v>20923.389510000001</v>
      </c>
      <c r="F41" s="7" t="str">
        <f t="shared" si="9"/>
        <v>N/A</v>
      </c>
      <c r="G41" s="10">
        <v>17556.32562</v>
      </c>
      <c r="H41" s="7" t="str">
        <f t="shared" si="10"/>
        <v>N/A</v>
      </c>
      <c r="I41" s="8">
        <v>10.4</v>
      </c>
      <c r="J41" s="8">
        <v>-16.100000000000001</v>
      </c>
      <c r="K41" s="30" t="s">
        <v>734</v>
      </c>
      <c r="L41" s="105" t="str">
        <f t="shared" si="12"/>
        <v>Yes</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12744.100637</v>
      </c>
      <c r="D44" s="7" t="str">
        <f t="shared" si="8"/>
        <v>N/A</v>
      </c>
      <c r="E44" s="10">
        <v>14079.842896</v>
      </c>
      <c r="F44" s="7" t="str">
        <f t="shared" si="9"/>
        <v>N/A</v>
      </c>
      <c r="G44" s="10">
        <v>13480.051975</v>
      </c>
      <c r="H44" s="7" t="str">
        <f t="shared" si="10"/>
        <v>N/A</v>
      </c>
      <c r="I44" s="8">
        <v>10.48</v>
      </c>
      <c r="J44" s="8">
        <v>-4.26</v>
      </c>
      <c r="K44" s="30" t="s">
        <v>734</v>
      </c>
      <c r="L44" s="105" t="str">
        <f t="shared" si="12"/>
        <v>Yes</v>
      </c>
    </row>
    <row r="45" spans="1:12" ht="25.5" x14ac:dyDescent="0.2">
      <c r="A45" s="128" t="s">
        <v>1119</v>
      </c>
      <c r="B45" s="30" t="s">
        <v>213</v>
      </c>
      <c r="C45" s="10">
        <v>560.34442624999997</v>
      </c>
      <c r="D45" s="7" t="str">
        <f t="shared" si="8"/>
        <v>N/A</v>
      </c>
      <c r="E45" s="10">
        <v>561.00157678000005</v>
      </c>
      <c r="F45" s="7" t="str">
        <f t="shared" si="9"/>
        <v>N/A</v>
      </c>
      <c r="G45" s="10">
        <v>650.77613771999995</v>
      </c>
      <c r="H45" s="7" t="str">
        <f t="shared" si="10"/>
        <v>N/A</v>
      </c>
      <c r="I45" s="8">
        <v>0.1173</v>
      </c>
      <c r="J45" s="8">
        <v>16</v>
      </c>
      <c r="K45" s="30" t="s">
        <v>734</v>
      </c>
      <c r="L45" s="105" t="str">
        <f t="shared" si="12"/>
        <v>Yes</v>
      </c>
    </row>
    <row r="46" spans="1:12" x14ac:dyDescent="0.2">
      <c r="A46" s="128" t="s">
        <v>1120</v>
      </c>
      <c r="B46" s="22" t="s">
        <v>213</v>
      </c>
      <c r="C46" s="29">
        <v>45550.409453</v>
      </c>
      <c r="D46" s="27" t="str">
        <f t="shared" si="8"/>
        <v>N/A</v>
      </c>
      <c r="E46" s="29">
        <v>52296.212123999998</v>
      </c>
      <c r="F46" s="27" t="str">
        <f t="shared" si="9"/>
        <v>N/A</v>
      </c>
      <c r="G46" s="29">
        <v>47821.512954999998</v>
      </c>
      <c r="H46" s="27" t="str">
        <f t="shared" si="10"/>
        <v>N/A</v>
      </c>
      <c r="I46" s="8">
        <v>14.81</v>
      </c>
      <c r="J46" s="8">
        <v>-8.56</v>
      </c>
      <c r="K46" s="28" t="s">
        <v>734</v>
      </c>
      <c r="L46" s="105" t="str">
        <f>IF(J46="Div by 0", "N/A", IF(K46="N/A","N/A", IF(J46&gt;VALUE(MID(K46,1,2)), "No", IF(J46&lt;-1*VALUE(MID(K46,1,2)), "No", "Yes"))))</f>
        <v>Yes</v>
      </c>
    </row>
    <row r="47" spans="1:12" x14ac:dyDescent="0.2">
      <c r="A47" s="162" t="s">
        <v>1121</v>
      </c>
      <c r="B47" s="22" t="s">
        <v>213</v>
      </c>
      <c r="C47" s="29">
        <v>33561.749401000001</v>
      </c>
      <c r="D47" s="27" t="str">
        <f t="shared" si="8"/>
        <v>N/A</v>
      </c>
      <c r="E47" s="29">
        <v>36176.103873</v>
      </c>
      <c r="F47" s="27" t="str">
        <f t="shared" si="9"/>
        <v>N/A</v>
      </c>
      <c r="G47" s="29">
        <v>37055.424739000002</v>
      </c>
      <c r="H47" s="27" t="str">
        <f t="shared" si="10"/>
        <v>N/A</v>
      </c>
      <c r="I47" s="8">
        <v>7.79</v>
      </c>
      <c r="J47" s="8">
        <v>2.431</v>
      </c>
      <c r="K47" s="28" t="s">
        <v>734</v>
      </c>
      <c r="L47" s="105" t="str">
        <f>IF(J47="Div by 0", "N/A", IF(K47="N/A","N/A", IF(J47&gt;VALUE(MID(K47,1,2)), "No", IF(J47&lt;-1*VALUE(MID(K47,1,2)), "No", "Yes"))))</f>
        <v>Yes</v>
      </c>
    </row>
    <row r="48" spans="1:12" ht="25.5" x14ac:dyDescent="0.2">
      <c r="A48" s="128" t="s">
        <v>1122</v>
      </c>
      <c r="B48" s="22" t="s">
        <v>213</v>
      </c>
      <c r="C48" s="29">
        <v>49672.536722999997</v>
      </c>
      <c r="D48" s="27" t="str">
        <f t="shared" si="8"/>
        <v>N/A</v>
      </c>
      <c r="E48" s="29">
        <v>59709.750440999996</v>
      </c>
      <c r="F48" s="27" t="str">
        <f t="shared" si="9"/>
        <v>N/A</v>
      </c>
      <c r="G48" s="29">
        <v>55703.831461000002</v>
      </c>
      <c r="H48" s="27" t="str">
        <f t="shared" si="10"/>
        <v>N/A</v>
      </c>
      <c r="I48" s="8">
        <v>20.21</v>
      </c>
      <c r="J48" s="8">
        <v>-6.71</v>
      </c>
      <c r="K48" s="28" t="s">
        <v>734</v>
      </c>
      <c r="L48" s="105" t="str">
        <f>IF(J48="Div by 0", "N/A", IF(K48="N/A","N/A", IF(J48&gt;VALUE(MID(K48,1,2)), "No", IF(J48&lt;-1*VALUE(MID(K48,1,2)), "No", "Yes"))))</f>
        <v>Yes</v>
      </c>
    </row>
    <row r="49" spans="1:12" x14ac:dyDescent="0.2">
      <c r="A49" s="151" t="s">
        <v>1123</v>
      </c>
      <c r="B49" s="22" t="s">
        <v>213</v>
      </c>
      <c r="C49" s="29">
        <v>31975.822843999998</v>
      </c>
      <c r="D49" s="27" t="str">
        <f t="shared" si="8"/>
        <v>N/A</v>
      </c>
      <c r="E49" s="29">
        <v>33996.255829000002</v>
      </c>
      <c r="F49" s="27" t="str">
        <f t="shared" si="9"/>
        <v>N/A</v>
      </c>
      <c r="G49" s="29">
        <v>34610.169263000003</v>
      </c>
      <c r="H49" s="27" t="str">
        <f t="shared" si="10"/>
        <v>N/A</v>
      </c>
      <c r="I49" s="8">
        <v>6.319</v>
      </c>
      <c r="J49" s="8">
        <v>1.806</v>
      </c>
      <c r="K49" s="28" t="s">
        <v>734</v>
      </c>
      <c r="L49" s="105" t="str">
        <f t="shared" ref="L49:L59" si="13">IF(J49="Div by 0", "N/A", IF(K49="N/A","N/A", IF(J49&gt;VALUE(MID(K49,1,2)), "No", IF(J49&lt;-1*VALUE(MID(K49,1,2)), "No", "Yes"))))</f>
        <v>Yes</v>
      </c>
    </row>
    <row r="50" spans="1:12" ht="25.5" x14ac:dyDescent="0.2">
      <c r="A50" s="128" t="s">
        <v>1124</v>
      </c>
      <c r="B50" s="22" t="s">
        <v>213</v>
      </c>
      <c r="C50" s="29">
        <v>16794.877433000001</v>
      </c>
      <c r="D50" s="27" t="str">
        <f t="shared" si="8"/>
        <v>N/A</v>
      </c>
      <c r="E50" s="29">
        <v>18606.143210999999</v>
      </c>
      <c r="F50" s="27" t="str">
        <f t="shared" si="9"/>
        <v>N/A</v>
      </c>
      <c r="G50" s="29">
        <v>17695.995543000001</v>
      </c>
      <c r="H50" s="27" t="str">
        <f t="shared" si="10"/>
        <v>N/A</v>
      </c>
      <c r="I50" s="8">
        <v>10.78</v>
      </c>
      <c r="J50" s="8">
        <v>-4.8899999999999997</v>
      </c>
      <c r="K50" s="28" t="s">
        <v>734</v>
      </c>
      <c r="L50" s="105" t="str">
        <f t="shared" si="13"/>
        <v>Yes</v>
      </c>
    </row>
    <row r="51" spans="1:12" x14ac:dyDescent="0.2">
      <c r="A51" s="128" t="s">
        <v>1125</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734</v>
      </c>
      <c r="L51" s="105" t="str">
        <f t="shared" si="13"/>
        <v>N/A</v>
      </c>
    </row>
    <row r="52" spans="1:12" ht="25.5" x14ac:dyDescent="0.2">
      <c r="A52" s="128" t="s">
        <v>1126</v>
      </c>
      <c r="B52" s="22" t="s">
        <v>213</v>
      </c>
      <c r="C52" s="29" t="s">
        <v>1748</v>
      </c>
      <c r="D52" s="27" t="str">
        <f t="shared" si="14"/>
        <v>N/A</v>
      </c>
      <c r="E52" s="29" t="s">
        <v>1748</v>
      </c>
      <c r="F52" s="27" t="str">
        <f t="shared" si="15"/>
        <v>N/A</v>
      </c>
      <c r="G52" s="29" t="s">
        <v>1748</v>
      </c>
      <c r="H52" s="27" t="str">
        <f t="shared" si="16"/>
        <v>N/A</v>
      </c>
      <c r="I52" s="8" t="s">
        <v>1748</v>
      </c>
      <c r="J52" s="8" t="s">
        <v>1748</v>
      </c>
      <c r="K52" s="28" t="s">
        <v>734</v>
      </c>
      <c r="L52" s="105" t="str">
        <f t="shared" si="13"/>
        <v>N/A</v>
      </c>
    </row>
    <row r="53" spans="1:12" ht="25.5" x14ac:dyDescent="0.2">
      <c r="A53" s="128" t="s">
        <v>1127</v>
      </c>
      <c r="B53" s="22" t="s">
        <v>213</v>
      </c>
      <c r="C53" s="29">
        <v>89158.403382000004</v>
      </c>
      <c r="D53" s="27" t="str">
        <f t="shared" si="14"/>
        <v>N/A</v>
      </c>
      <c r="E53" s="29">
        <v>93947.629031999997</v>
      </c>
      <c r="F53" s="27" t="str">
        <f t="shared" si="15"/>
        <v>N/A</v>
      </c>
      <c r="G53" s="29">
        <v>35952.333333000002</v>
      </c>
      <c r="H53" s="27" t="str">
        <f t="shared" si="16"/>
        <v>N/A</v>
      </c>
      <c r="I53" s="8">
        <v>5.3719999999999999</v>
      </c>
      <c r="J53" s="8">
        <v>-61.7</v>
      </c>
      <c r="K53" s="28" t="s">
        <v>734</v>
      </c>
      <c r="L53" s="105" t="str">
        <f t="shared" si="13"/>
        <v>No</v>
      </c>
    </row>
    <row r="54" spans="1:12" ht="25.5" x14ac:dyDescent="0.2">
      <c r="A54" s="128" t="s">
        <v>1128</v>
      </c>
      <c r="B54" s="22" t="s">
        <v>213</v>
      </c>
      <c r="C54" s="29" t="s">
        <v>1748</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v>45329.768484</v>
      </c>
      <c r="D55" s="27" t="str">
        <f t="shared" si="14"/>
        <v>N/A</v>
      </c>
      <c r="E55" s="29">
        <v>44747.373347000001</v>
      </c>
      <c r="F55" s="27" t="str">
        <f t="shared" si="15"/>
        <v>N/A</v>
      </c>
      <c r="G55" s="29">
        <v>67452.526775000006</v>
      </c>
      <c r="H55" s="27" t="str">
        <f t="shared" si="16"/>
        <v>N/A</v>
      </c>
      <c r="I55" s="8">
        <v>-1.28</v>
      </c>
      <c r="J55" s="8">
        <v>50.74</v>
      </c>
      <c r="K55" s="28" t="s">
        <v>734</v>
      </c>
      <c r="L55" s="105" t="str">
        <f t="shared" si="13"/>
        <v>No</v>
      </c>
    </row>
    <row r="56" spans="1:12" ht="25.5" x14ac:dyDescent="0.2">
      <c r="A56" s="128" t="s">
        <v>1130</v>
      </c>
      <c r="B56" s="22" t="s">
        <v>213</v>
      </c>
      <c r="C56" s="29" t="s">
        <v>1748</v>
      </c>
      <c r="D56" s="27" t="str">
        <f t="shared" si="14"/>
        <v>N/A</v>
      </c>
      <c r="E56" s="29" t="s">
        <v>1748</v>
      </c>
      <c r="F56" s="27" t="str">
        <f t="shared" si="15"/>
        <v>N/A</v>
      </c>
      <c r="G56" s="29" t="s">
        <v>1748</v>
      </c>
      <c r="H56" s="27" t="str">
        <f t="shared" si="16"/>
        <v>N/A</v>
      </c>
      <c r="I56" s="8" t="s">
        <v>1748</v>
      </c>
      <c r="J56" s="8" t="s">
        <v>1748</v>
      </c>
      <c r="K56" s="28" t="s">
        <v>734</v>
      </c>
      <c r="L56" s="105" t="str">
        <f t="shared" si="13"/>
        <v>N/A</v>
      </c>
    </row>
    <row r="57" spans="1:12" ht="25.5" x14ac:dyDescent="0.2">
      <c r="A57" s="128" t="s">
        <v>1131</v>
      </c>
      <c r="B57" s="22" t="s">
        <v>213</v>
      </c>
      <c r="C57" s="29">
        <v>165341.50769</v>
      </c>
      <c r="D57" s="27" t="str">
        <f t="shared" si="14"/>
        <v>N/A</v>
      </c>
      <c r="E57" s="29">
        <v>142249.71794999999</v>
      </c>
      <c r="F57" s="27" t="str">
        <f t="shared" si="15"/>
        <v>N/A</v>
      </c>
      <c r="G57" s="29">
        <v>128203.45454999999</v>
      </c>
      <c r="H57" s="27" t="str">
        <f t="shared" si="16"/>
        <v>N/A</v>
      </c>
      <c r="I57" s="8">
        <v>-14</v>
      </c>
      <c r="J57" s="8">
        <v>-9.8699999999999992</v>
      </c>
      <c r="K57" s="28" t="s">
        <v>734</v>
      </c>
      <c r="L57" s="105" t="str">
        <f t="shared" si="13"/>
        <v>Yes</v>
      </c>
    </row>
    <row r="58" spans="1:12" ht="25.5" x14ac:dyDescent="0.2">
      <c r="A58" s="128" t="s">
        <v>1132</v>
      </c>
      <c r="B58" s="22" t="s">
        <v>213</v>
      </c>
      <c r="C58" s="29" t="s">
        <v>1748</v>
      </c>
      <c r="D58" s="27" t="str">
        <f t="shared" si="14"/>
        <v>N/A</v>
      </c>
      <c r="E58" s="29" t="s">
        <v>1748</v>
      </c>
      <c r="F58" s="27" t="str">
        <f t="shared" si="15"/>
        <v>N/A</v>
      </c>
      <c r="G58" s="29" t="s">
        <v>1748</v>
      </c>
      <c r="H58" s="27" t="str">
        <f t="shared" si="16"/>
        <v>N/A</v>
      </c>
      <c r="I58" s="8" t="s">
        <v>1748</v>
      </c>
      <c r="J58" s="8" t="s">
        <v>1748</v>
      </c>
      <c r="K58" s="28" t="s">
        <v>734</v>
      </c>
      <c r="L58" s="105" t="str">
        <f t="shared" si="13"/>
        <v>N/A</v>
      </c>
    </row>
    <row r="59" spans="1:12" ht="25.5" x14ac:dyDescent="0.2">
      <c r="A59" s="128" t="s">
        <v>1133</v>
      </c>
      <c r="B59" s="22" t="s">
        <v>213</v>
      </c>
      <c r="C59" s="29" t="s">
        <v>1748</v>
      </c>
      <c r="D59" s="27" t="str">
        <f t="shared" si="14"/>
        <v>N/A</v>
      </c>
      <c r="E59" s="29" t="s">
        <v>1748</v>
      </c>
      <c r="F59" s="27" t="str">
        <f t="shared" si="15"/>
        <v>N/A</v>
      </c>
      <c r="G59" s="29">
        <v>44666.718207999998</v>
      </c>
      <c r="H59" s="27" t="str">
        <f t="shared" si="16"/>
        <v>N/A</v>
      </c>
      <c r="I59" s="8" t="s">
        <v>1748</v>
      </c>
      <c r="J59" s="8" t="s">
        <v>1748</v>
      </c>
      <c r="K59" s="28" t="s">
        <v>734</v>
      </c>
      <c r="L59" s="105" t="str">
        <f t="shared" si="13"/>
        <v>N/A</v>
      </c>
    </row>
    <row r="60" spans="1:12" x14ac:dyDescent="0.2">
      <c r="A60" s="151" t="s">
        <v>356</v>
      </c>
      <c r="B60" s="22" t="s">
        <v>213</v>
      </c>
      <c r="C60" s="29">
        <v>554759239</v>
      </c>
      <c r="D60" s="27" t="str">
        <f t="shared" si="14"/>
        <v>N/A</v>
      </c>
      <c r="E60" s="29">
        <v>643544347</v>
      </c>
      <c r="F60" s="27" t="str">
        <f t="shared" si="15"/>
        <v>N/A</v>
      </c>
      <c r="G60" s="29">
        <v>682222296</v>
      </c>
      <c r="H60" s="27" t="str">
        <f t="shared" si="16"/>
        <v>N/A</v>
      </c>
      <c r="I60" s="8">
        <v>16</v>
      </c>
      <c r="J60" s="8">
        <v>6.01</v>
      </c>
      <c r="K60" s="28" t="s">
        <v>734</v>
      </c>
      <c r="L60" s="105" t="str">
        <f t="shared" ref="L60:L70" si="17">IF(J60="Div by 0", "N/A", IF(K60="N/A","N/A", IF(J60&gt;VALUE(MID(K60,1,2)), "No", IF(J60&lt;-1*VALUE(MID(K60,1,2)), "No", "Yes"))))</f>
        <v>Yes</v>
      </c>
    </row>
    <row r="61" spans="1:12" ht="25.5" x14ac:dyDescent="0.2">
      <c r="A61" s="128" t="s">
        <v>1134</v>
      </c>
      <c r="B61" s="22" t="s">
        <v>213</v>
      </c>
      <c r="C61" s="29">
        <v>82455399</v>
      </c>
      <c r="D61" s="27" t="str">
        <f t="shared" si="14"/>
        <v>N/A</v>
      </c>
      <c r="E61" s="29">
        <v>85671496</v>
      </c>
      <c r="F61" s="27" t="str">
        <f t="shared" si="15"/>
        <v>N/A</v>
      </c>
      <c r="G61" s="29">
        <v>77001891</v>
      </c>
      <c r="H61" s="27" t="str">
        <f t="shared" si="16"/>
        <v>N/A</v>
      </c>
      <c r="I61" s="8">
        <v>3.9</v>
      </c>
      <c r="J61" s="8">
        <v>-10.1</v>
      </c>
      <c r="K61" s="28" t="s">
        <v>734</v>
      </c>
      <c r="L61" s="105" t="str">
        <f t="shared" si="17"/>
        <v>Yes</v>
      </c>
    </row>
    <row r="62" spans="1:12" x14ac:dyDescent="0.2">
      <c r="A62" s="128" t="s">
        <v>1135</v>
      </c>
      <c r="B62" s="22" t="s">
        <v>213</v>
      </c>
      <c r="C62" s="29">
        <v>0</v>
      </c>
      <c r="D62" s="27" t="str">
        <f t="shared" si="14"/>
        <v>N/A</v>
      </c>
      <c r="E62" s="29">
        <v>0</v>
      </c>
      <c r="F62" s="27" t="str">
        <f t="shared" si="15"/>
        <v>N/A</v>
      </c>
      <c r="G62" s="29">
        <v>0</v>
      </c>
      <c r="H62" s="27" t="str">
        <f t="shared" si="16"/>
        <v>N/A</v>
      </c>
      <c r="I62" s="8" t="s">
        <v>1748</v>
      </c>
      <c r="J62" s="8" t="s">
        <v>1748</v>
      </c>
      <c r="K62" s="28" t="s">
        <v>734</v>
      </c>
      <c r="L62" s="105" t="str">
        <f t="shared" si="17"/>
        <v>N/A</v>
      </c>
    </row>
    <row r="63" spans="1:12" ht="25.5" x14ac:dyDescent="0.2">
      <c r="A63" s="128" t="s">
        <v>1136</v>
      </c>
      <c r="B63" s="22" t="s">
        <v>213</v>
      </c>
      <c r="C63" s="29">
        <v>0</v>
      </c>
      <c r="D63" s="27" t="str">
        <f t="shared" si="14"/>
        <v>N/A</v>
      </c>
      <c r="E63" s="29">
        <v>0</v>
      </c>
      <c r="F63" s="27" t="str">
        <f t="shared" si="15"/>
        <v>N/A</v>
      </c>
      <c r="G63" s="29">
        <v>0</v>
      </c>
      <c r="H63" s="27" t="str">
        <f t="shared" si="16"/>
        <v>N/A</v>
      </c>
      <c r="I63" s="8" t="s">
        <v>1748</v>
      </c>
      <c r="J63" s="8" t="s">
        <v>1748</v>
      </c>
      <c r="K63" s="28" t="s">
        <v>734</v>
      </c>
      <c r="L63" s="105" t="str">
        <f t="shared" si="17"/>
        <v>N/A</v>
      </c>
    </row>
    <row r="64" spans="1:12" ht="25.5" x14ac:dyDescent="0.2">
      <c r="A64" s="128" t="s">
        <v>1137</v>
      </c>
      <c r="B64" s="22" t="s">
        <v>213</v>
      </c>
      <c r="C64" s="29">
        <v>33885880</v>
      </c>
      <c r="D64" s="27" t="str">
        <f t="shared" si="14"/>
        <v>N/A</v>
      </c>
      <c r="E64" s="29">
        <v>37296209</v>
      </c>
      <c r="F64" s="27" t="str">
        <f t="shared" si="15"/>
        <v>N/A</v>
      </c>
      <c r="G64" s="29">
        <v>144237</v>
      </c>
      <c r="H64" s="27" t="str">
        <f t="shared" si="16"/>
        <v>N/A</v>
      </c>
      <c r="I64" s="8">
        <v>10.06</v>
      </c>
      <c r="J64" s="8">
        <v>-99.6</v>
      </c>
      <c r="K64" s="28" t="s">
        <v>734</v>
      </c>
      <c r="L64" s="105" t="str">
        <f t="shared" si="17"/>
        <v>No</v>
      </c>
    </row>
    <row r="65" spans="1:12" ht="25.5" x14ac:dyDescent="0.2">
      <c r="A65" s="128" t="s">
        <v>1138</v>
      </c>
      <c r="B65" s="22" t="s">
        <v>213</v>
      </c>
      <c r="C65" s="29">
        <v>0</v>
      </c>
      <c r="D65" s="27" t="str">
        <f t="shared" si="14"/>
        <v>N/A</v>
      </c>
      <c r="E65" s="29">
        <v>0</v>
      </c>
      <c r="F65" s="27" t="str">
        <f t="shared" si="15"/>
        <v>N/A</v>
      </c>
      <c r="G65" s="29">
        <v>0</v>
      </c>
      <c r="H65" s="27" t="str">
        <f t="shared" si="16"/>
        <v>N/A</v>
      </c>
      <c r="I65" s="8" t="s">
        <v>1748</v>
      </c>
      <c r="J65" s="8" t="s">
        <v>1748</v>
      </c>
      <c r="K65" s="28" t="s">
        <v>734</v>
      </c>
      <c r="L65" s="105" t="str">
        <f t="shared" si="17"/>
        <v>N/A</v>
      </c>
    </row>
    <row r="66" spans="1:12" ht="25.5" x14ac:dyDescent="0.2">
      <c r="A66" s="128" t="s">
        <v>1139</v>
      </c>
      <c r="B66" s="22" t="s">
        <v>213</v>
      </c>
      <c r="C66" s="29">
        <v>432954716</v>
      </c>
      <c r="D66" s="27" t="str">
        <f t="shared" si="14"/>
        <v>N/A</v>
      </c>
      <c r="E66" s="29">
        <v>515785872</v>
      </c>
      <c r="F66" s="27" t="str">
        <f t="shared" si="15"/>
        <v>N/A</v>
      </c>
      <c r="G66" s="29">
        <v>146404307</v>
      </c>
      <c r="H66" s="27" t="str">
        <f t="shared" si="16"/>
        <v>N/A</v>
      </c>
      <c r="I66" s="8">
        <v>19.13</v>
      </c>
      <c r="J66" s="8">
        <v>-71.599999999999994</v>
      </c>
      <c r="K66" s="28" t="s">
        <v>734</v>
      </c>
      <c r="L66" s="105" t="str">
        <f t="shared" si="17"/>
        <v>No</v>
      </c>
    </row>
    <row r="67" spans="1:12" ht="25.5" x14ac:dyDescent="0.2">
      <c r="A67" s="128" t="s">
        <v>1140</v>
      </c>
      <c r="B67" s="22" t="s">
        <v>213</v>
      </c>
      <c r="C67" s="29">
        <v>0</v>
      </c>
      <c r="D67" s="27" t="str">
        <f t="shared" si="14"/>
        <v>N/A</v>
      </c>
      <c r="E67" s="29">
        <v>0</v>
      </c>
      <c r="F67" s="27" t="str">
        <f t="shared" si="15"/>
        <v>N/A</v>
      </c>
      <c r="G67" s="29">
        <v>0</v>
      </c>
      <c r="H67" s="27" t="str">
        <f t="shared" si="16"/>
        <v>N/A</v>
      </c>
      <c r="I67" s="8" t="s">
        <v>1748</v>
      </c>
      <c r="J67" s="8" t="s">
        <v>1748</v>
      </c>
      <c r="K67" s="28" t="s">
        <v>734</v>
      </c>
      <c r="L67" s="105" t="str">
        <f t="shared" si="17"/>
        <v>N/A</v>
      </c>
    </row>
    <row r="68" spans="1:12" ht="25.5" x14ac:dyDescent="0.2">
      <c r="A68" s="128" t="s">
        <v>1141</v>
      </c>
      <c r="B68" s="22" t="s">
        <v>213</v>
      </c>
      <c r="C68" s="29">
        <v>5463244</v>
      </c>
      <c r="D68" s="27" t="str">
        <f t="shared" si="14"/>
        <v>N/A</v>
      </c>
      <c r="E68" s="29">
        <v>4790770</v>
      </c>
      <c r="F68" s="27" t="str">
        <f t="shared" si="15"/>
        <v>N/A</v>
      </c>
      <c r="G68" s="29">
        <v>1104396</v>
      </c>
      <c r="H68" s="27" t="str">
        <f t="shared" si="16"/>
        <v>N/A</v>
      </c>
      <c r="I68" s="8">
        <v>-12.3</v>
      </c>
      <c r="J68" s="8">
        <v>-76.900000000000006</v>
      </c>
      <c r="K68" s="28" t="s">
        <v>734</v>
      </c>
      <c r="L68" s="105" t="str">
        <f t="shared" si="17"/>
        <v>No</v>
      </c>
    </row>
    <row r="69" spans="1:12" ht="25.5" x14ac:dyDescent="0.2">
      <c r="A69" s="128" t="s">
        <v>1142</v>
      </c>
      <c r="B69" s="22" t="s">
        <v>213</v>
      </c>
      <c r="C69" s="29">
        <v>0</v>
      </c>
      <c r="D69" s="27" t="str">
        <f t="shared" si="14"/>
        <v>N/A</v>
      </c>
      <c r="E69" s="29">
        <v>0</v>
      </c>
      <c r="F69" s="27" t="str">
        <f t="shared" si="15"/>
        <v>N/A</v>
      </c>
      <c r="G69" s="29">
        <v>0</v>
      </c>
      <c r="H69" s="27" t="str">
        <f t="shared" si="16"/>
        <v>N/A</v>
      </c>
      <c r="I69" s="8" t="s">
        <v>1748</v>
      </c>
      <c r="J69" s="8" t="s">
        <v>1748</v>
      </c>
      <c r="K69" s="28" t="s">
        <v>734</v>
      </c>
      <c r="L69" s="105" t="str">
        <f t="shared" si="17"/>
        <v>N/A</v>
      </c>
    </row>
    <row r="70" spans="1:12" ht="25.5" x14ac:dyDescent="0.2">
      <c r="A70" s="128" t="s">
        <v>1143</v>
      </c>
      <c r="B70" s="22" t="s">
        <v>213</v>
      </c>
      <c r="C70" s="29">
        <v>0</v>
      </c>
      <c r="D70" s="27" t="str">
        <f t="shared" si="14"/>
        <v>N/A</v>
      </c>
      <c r="E70" s="29">
        <v>0</v>
      </c>
      <c r="F70" s="27" t="str">
        <f t="shared" si="15"/>
        <v>N/A</v>
      </c>
      <c r="G70" s="29">
        <v>457567465</v>
      </c>
      <c r="H70" s="27" t="str">
        <f t="shared" si="16"/>
        <v>N/A</v>
      </c>
      <c r="I70" s="8" t="s">
        <v>1748</v>
      </c>
      <c r="J70" s="8" t="s">
        <v>1748</v>
      </c>
      <c r="K70" s="28" t="s">
        <v>734</v>
      </c>
      <c r="L70" s="105" t="str">
        <f t="shared" si="17"/>
        <v>N/A</v>
      </c>
    </row>
    <row r="71" spans="1:12" x14ac:dyDescent="0.2">
      <c r="A71" s="151" t="s">
        <v>1144</v>
      </c>
      <c r="B71" s="22" t="s">
        <v>213</v>
      </c>
      <c r="C71" s="29">
        <v>22834.296728000001</v>
      </c>
      <c r="D71" s="27" t="str">
        <f t="shared" si="14"/>
        <v>N/A</v>
      </c>
      <c r="E71" s="29">
        <v>24045.148220999999</v>
      </c>
      <c r="F71" s="27" t="str">
        <f t="shared" si="15"/>
        <v>N/A</v>
      </c>
      <c r="G71" s="29">
        <v>24774.750190999999</v>
      </c>
      <c r="H71" s="27" t="str">
        <f t="shared" si="16"/>
        <v>N/A</v>
      </c>
      <c r="I71" s="8">
        <v>5.3029999999999999</v>
      </c>
      <c r="J71" s="8">
        <v>3.0339999999999998</v>
      </c>
      <c r="K71" s="28" t="s">
        <v>734</v>
      </c>
      <c r="L71" s="105" t="str">
        <f t="shared" ref="L71:L81" si="18">IF(J71="Div by 0", "N/A", IF(K71="N/A","N/A", IF(J71&gt;VALUE(MID(K71,1,2)), "No", IF(J71&lt;-1*VALUE(MID(K71,1,2)), "No", "Yes"))))</f>
        <v>Yes</v>
      </c>
    </row>
    <row r="72" spans="1:12" ht="25.5" x14ac:dyDescent="0.2">
      <c r="A72" s="128" t="s">
        <v>1145</v>
      </c>
      <c r="B72" s="22" t="s">
        <v>213</v>
      </c>
      <c r="C72" s="29">
        <v>6715.1558759</v>
      </c>
      <c r="D72" s="27" t="str">
        <f t="shared" si="14"/>
        <v>N/A</v>
      </c>
      <c r="E72" s="29">
        <v>7071.5225753000004</v>
      </c>
      <c r="F72" s="27" t="str">
        <f t="shared" si="15"/>
        <v>N/A</v>
      </c>
      <c r="G72" s="29">
        <v>6128.7719674999998</v>
      </c>
      <c r="H72" s="27" t="str">
        <f t="shared" si="16"/>
        <v>N/A</v>
      </c>
      <c r="I72" s="8">
        <v>5.3070000000000004</v>
      </c>
      <c r="J72" s="8">
        <v>-13.3</v>
      </c>
      <c r="K72" s="28" t="s">
        <v>734</v>
      </c>
      <c r="L72" s="105" t="str">
        <f t="shared" si="18"/>
        <v>Yes</v>
      </c>
    </row>
    <row r="73" spans="1:12" ht="25.5" x14ac:dyDescent="0.2">
      <c r="A73" s="128" t="s">
        <v>1146</v>
      </c>
      <c r="B73" s="22" t="s">
        <v>213</v>
      </c>
      <c r="C73" s="29" t="s">
        <v>1748</v>
      </c>
      <c r="D73" s="27" t="str">
        <f t="shared" si="14"/>
        <v>N/A</v>
      </c>
      <c r="E73" s="29" t="s">
        <v>1748</v>
      </c>
      <c r="F73" s="27" t="str">
        <f t="shared" si="15"/>
        <v>N/A</v>
      </c>
      <c r="G73" s="29" t="s">
        <v>1748</v>
      </c>
      <c r="H73" s="27" t="str">
        <f t="shared" si="16"/>
        <v>N/A</v>
      </c>
      <c r="I73" s="8" t="s">
        <v>1748</v>
      </c>
      <c r="J73" s="8" t="s">
        <v>1748</v>
      </c>
      <c r="K73" s="28" t="s">
        <v>734</v>
      </c>
      <c r="L73" s="105" t="str">
        <f t="shared" si="18"/>
        <v>N/A</v>
      </c>
    </row>
    <row r="74" spans="1:12" ht="25.5" x14ac:dyDescent="0.2">
      <c r="A74" s="128" t="s">
        <v>1147</v>
      </c>
      <c r="B74" s="22" t="s">
        <v>213</v>
      </c>
      <c r="C74" s="29" t="s">
        <v>1748</v>
      </c>
      <c r="D74" s="27" t="str">
        <f t="shared" si="14"/>
        <v>N/A</v>
      </c>
      <c r="E74" s="29" t="s">
        <v>1748</v>
      </c>
      <c r="F74" s="27" t="str">
        <f t="shared" si="15"/>
        <v>N/A</v>
      </c>
      <c r="G74" s="29" t="s">
        <v>1748</v>
      </c>
      <c r="H74" s="27" t="str">
        <f t="shared" si="16"/>
        <v>N/A</v>
      </c>
      <c r="I74" s="8" t="s">
        <v>1748</v>
      </c>
      <c r="J74" s="8" t="s">
        <v>1748</v>
      </c>
      <c r="K74" s="28" t="s">
        <v>734</v>
      </c>
      <c r="L74" s="105" t="str">
        <f t="shared" si="18"/>
        <v>N/A</v>
      </c>
    </row>
    <row r="75" spans="1:12" ht="25.5" x14ac:dyDescent="0.2">
      <c r="A75" s="128" t="s">
        <v>1148</v>
      </c>
      <c r="B75" s="22" t="s">
        <v>213</v>
      </c>
      <c r="C75" s="29">
        <v>81849.951690999995</v>
      </c>
      <c r="D75" s="27" t="str">
        <f t="shared" si="14"/>
        <v>N/A</v>
      </c>
      <c r="E75" s="29">
        <v>85935.965437999999</v>
      </c>
      <c r="F75" s="27" t="str">
        <f t="shared" si="15"/>
        <v>N/A</v>
      </c>
      <c r="G75" s="29">
        <v>12019.75</v>
      </c>
      <c r="H75" s="27" t="str">
        <f t="shared" si="16"/>
        <v>N/A</v>
      </c>
      <c r="I75" s="8">
        <v>4.992</v>
      </c>
      <c r="J75" s="8">
        <v>-86</v>
      </c>
      <c r="K75" s="28" t="s">
        <v>734</v>
      </c>
      <c r="L75" s="105" t="str">
        <f t="shared" si="18"/>
        <v>No</v>
      </c>
    </row>
    <row r="76" spans="1:12" ht="25.5" x14ac:dyDescent="0.2">
      <c r="A76" s="128" t="s">
        <v>1149</v>
      </c>
      <c r="B76" s="22" t="s">
        <v>213</v>
      </c>
      <c r="C76" s="29" t="s">
        <v>1748</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v>37527.495536000002</v>
      </c>
      <c r="D77" s="27" t="str">
        <f t="shared" si="14"/>
        <v>N/A</v>
      </c>
      <c r="E77" s="29">
        <v>36484.817994999998</v>
      </c>
      <c r="F77" s="27" t="str">
        <f t="shared" si="15"/>
        <v>N/A</v>
      </c>
      <c r="G77" s="29">
        <v>58073.902023000002</v>
      </c>
      <c r="H77" s="27" t="str">
        <f t="shared" si="16"/>
        <v>N/A</v>
      </c>
      <c r="I77" s="8">
        <v>-2.78</v>
      </c>
      <c r="J77" s="8">
        <v>59.17</v>
      </c>
      <c r="K77" s="28" t="s">
        <v>734</v>
      </c>
      <c r="L77" s="105" t="str">
        <f t="shared" si="18"/>
        <v>No</v>
      </c>
    </row>
    <row r="78" spans="1:12" ht="25.5" x14ac:dyDescent="0.2">
      <c r="A78" s="128" t="s">
        <v>1151</v>
      </c>
      <c r="B78" s="22" t="s">
        <v>213</v>
      </c>
      <c r="C78" s="29" t="s">
        <v>1748</v>
      </c>
      <c r="D78" s="27" t="str">
        <f t="shared" si="14"/>
        <v>N/A</v>
      </c>
      <c r="E78" s="29" t="s">
        <v>1748</v>
      </c>
      <c r="F78" s="27" t="str">
        <f t="shared" si="15"/>
        <v>N/A</v>
      </c>
      <c r="G78" s="29" t="s">
        <v>1748</v>
      </c>
      <c r="H78" s="27" t="str">
        <f t="shared" si="16"/>
        <v>N/A</v>
      </c>
      <c r="I78" s="8" t="s">
        <v>1748</v>
      </c>
      <c r="J78" s="8" t="s">
        <v>1748</v>
      </c>
      <c r="K78" s="28" t="s">
        <v>734</v>
      </c>
      <c r="L78" s="105" t="str">
        <f t="shared" si="18"/>
        <v>N/A</v>
      </c>
    </row>
    <row r="79" spans="1:12" ht="25.5" x14ac:dyDescent="0.2">
      <c r="A79" s="128" t="s">
        <v>1152</v>
      </c>
      <c r="B79" s="22" t="s">
        <v>213</v>
      </c>
      <c r="C79" s="29">
        <v>84049.907691999993</v>
      </c>
      <c r="D79" s="27" t="str">
        <f t="shared" si="14"/>
        <v>N/A</v>
      </c>
      <c r="E79" s="29">
        <v>61420.128205000001</v>
      </c>
      <c r="F79" s="27" t="str">
        <f t="shared" si="15"/>
        <v>N/A</v>
      </c>
      <c r="G79" s="29">
        <v>20079.927273000001</v>
      </c>
      <c r="H79" s="27" t="str">
        <f t="shared" si="16"/>
        <v>N/A</v>
      </c>
      <c r="I79" s="8">
        <v>-26.9</v>
      </c>
      <c r="J79" s="8">
        <v>-67.3</v>
      </c>
      <c r="K79" s="28" t="s">
        <v>734</v>
      </c>
      <c r="L79" s="105" t="str">
        <f t="shared" si="18"/>
        <v>No</v>
      </c>
    </row>
    <row r="80" spans="1:12" ht="25.5" x14ac:dyDescent="0.2">
      <c r="A80" s="128" t="s">
        <v>1153</v>
      </c>
      <c r="B80" s="22" t="s">
        <v>213</v>
      </c>
      <c r="C80" s="29" t="s">
        <v>1748</v>
      </c>
      <c r="D80" s="27" t="str">
        <f t="shared" si="14"/>
        <v>N/A</v>
      </c>
      <c r="E80" s="29" t="s">
        <v>1748</v>
      </c>
      <c r="F80" s="27" t="str">
        <f t="shared" si="15"/>
        <v>N/A</v>
      </c>
      <c r="G80" s="29" t="s">
        <v>1748</v>
      </c>
      <c r="H80" s="27" t="str">
        <f t="shared" si="16"/>
        <v>N/A</v>
      </c>
      <c r="I80" s="8" t="s">
        <v>1748</v>
      </c>
      <c r="J80" s="8" t="s">
        <v>1748</v>
      </c>
      <c r="K80" s="28" t="s">
        <v>734</v>
      </c>
      <c r="L80" s="105" t="str">
        <f t="shared" si="18"/>
        <v>N/A</v>
      </c>
    </row>
    <row r="81" spans="1:12" ht="25.5" x14ac:dyDescent="0.2">
      <c r="A81" s="128" t="s">
        <v>1154</v>
      </c>
      <c r="B81" s="22" t="s">
        <v>213</v>
      </c>
      <c r="C81" s="29" t="s">
        <v>1748</v>
      </c>
      <c r="D81" s="27" t="str">
        <f t="shared" si="14"/>
        <v>N/A</v>
      </c>
      <c r="E81" s="29" t="s">
        <v>1748</v>
      </c>
      <c r="F81" s="27" t="str">
        <f t="shared" si="15"/>
        <v>N/A</v>
      </c>
      <c r="G81" s="29">
        <v>36945.293903999998</v>
      </c>
      <c r="H81" s="27" t="str">
        <f t="shared" si="16"/>
        <v>N/A</v>
      </c>
      <c r="I81" s="8" t="s">
        <v>1748</v>
      </c>
      <c r="J81" s="8" t="s">
        <v>1748</v>
      </c>
      <c r="K81" s="28" t="s">
        <v>734</v>
      </c>
      <c r="L81" s="105" t="str">
        <f t="shared" si="18"/>
        <v>N/A</v>
      </c>
    </row>
    <row r="82" spans="1:12" x14ac:dyDescent="0.2">
      <c r="A82" s="128" t="s">
        <v>357</v>
      </c>
      <c r="B82" s="22" t="s">
        <v>213</v>
      </c>
      <c r="C82" s="29">
        <v>554805810</v>
      </c>
      <c r="D82" s="27" t="str">
        <f t="shared" si="14"/>
        <v>N/A</v>
      </c>
      <c r="E82" s="29">
        <v>643574384</v>
      </c>
      <c r="F82" s="27" t="str">
        <f t="shared" si="15"/>
        <v>N/A</v>
      </c>
      <c r="G82" s="29">
        <v>684033475</v>
      </c>
      <c r="H82" s="27" t="str">
        <f t="shared" si="16"/>
        <v>N/A</v>
      </c>
      <c r="I82" s="8">
        <v>16</v>
      </c>
      <c r="J82" s="8">
        <v>6.2869999999999999</v>
      </c>
      <c r="K82" s="28" t="s">
        <v>734</v>
      </c>
      <c r="L82" s="105" t="str">
        <f t="shared" ref="L82:L138" si="19">IF(J82="Div by 0", "N/A", IF(K82="N/A","N/A", IF(J82&gt;VALUE(MID(K82,1,2)), "No", IF(J82&lt;-1*VALUE(MID(K82,1,2)), "No", "Yes"))))</f>
        <v>Yes</v>
      </c>
    </row>
    <row r="83" spans="1:12" x14ac:dyDescent="0.2">
      <c r="A83" s="128" t="s">
        <v>363</v>
      </c>
      <c r="B83" s="22" t="s">
        <v>213</v>
      </c>
      <c r="C83" s="23">
        <v>22289</v>
      </c>
      <c r="D83" s="27" t="str">
        <f t="shared" ref="D83:D114" si="20">IF($B83="N/A","N/A",IF(C83&gt;10,"No",IF(C83&lt;-10,"No","Yes")))</f>
        <v>N/A</v>
      </c>
      <c r="E83" s="23">
        <v>24602</v>
      </c>
      <c r="F83" s="27" t="str">
        <f t="shared" ref="F83:F114" si="21">IF($B83="N/A","N/A",IF(E83&gt;10,"No",IF(E83&lt;-10,"No","Yes")))</f>
        <v>N/A</v>
      </c>
      <c r="G83" s="23">
        <v>24682</v>
      </c>
      <c r="H83" s="27" t="str">
        <f t="shared" ref="H83:H114" si="22">IF($B83="N/A","N/A",IF(G83&gt;10,"No",IF(G83&lt;-10,"No","Yes")))</f>
        <v>N/A</v>
      </c>
      <c r="I83" s="8">
        <v>10.38</v>
      </c>
      <c r="J83" s="8">
        <v>0.32519999999999999</v>
      </c>
      <c r="K83" s="28" t="s">
        <v>734</v>
      </c>
      <c r="L83" s="105" t="str">
        <f t="shared" si="19"/>
        <v>Yes</v>
      </c>
    </row>
    <row r="84" spans="1:12" x14ac:dyDescent="0.2">
      <c r="A84" s="128" t="s">
        <v>358</v>
      </c>
      <c r="B84" s="22" t="s">
        <v>213</v>
      </c>
      <c r="C84" s="29">
        <v>24891.462605000001</v>
      </c>
      <c r="D84" s="27" t="str">
        <f t="shared" si="20"/>
        <v>N/A</v>
      </c>
      <c r="E84" s="29">
        <v>26159.433541999999</v>
      </c>
      <c r="F84" s="27" t="str">
        <f t="shared" si="21"/>
        <v>N/A</v>
      </c>
      <c r="G84" s="29">
        <v>27713.85929</v>
      </c>
      <c r="H84" s="27" t="str">
        <f t="shared" si="22"/>
        <v>N/A</v>
      </c>
      <c r="I84" s="8">
        <v>5.0940000000000003</v>
      </c>
      <c r="J84" s="8">
        <v>5.9420000000000002</v>
      </c>
      <c r="K84" s="28" t="s">
        <v>734</v>
      </c>
      <c r="L84" s="105" t="str">
        <f t="shared" si="19"/>
        <v>Yes</v>
      </c>
    </row>
    <row r="85" spans="1:12" ht="25.5" x14ac:dyDescent="0.2">
      <c r="A85" s="128" t="s">
        <v>1155</v>
      </c>
      <c r="B85" s="22" t="s">
        <v>213</v>
      </c>
      <c r="C85" s="29">
        <v>40030748</v>
      </c>
      <c r="D85" s="27" t="str">
        <f t="shared" si="20"/>
        <v>N/A</v>
      </c>
      <c r="E85" s="29">
        <v>48702621</v>
      </c>
      <c r="F85" s="27" t="str">
        <f t="shared" si="21"/>
        <v>N/A</v>
      </c>
      <c r="G85" s="29">
        <v>53086770</v>
      </c>
      <c r="H85" s="27" t="str">
        <f t="shared" si="22"/>
        <v>N/A</v>
      </c>
      <c r="I85" s="8">
        <v>21.66</v>
      </c>
      <c r="J85" s="8">
        <v>9.0020000000000007</v>
      </c>
      <c r="K85" s="28" t="s">
        <v>734</v>
      </c>
      <c r="L85" s="105" t="str">
        <f t="shared" si="19"/>
        <v>Yes</v>
      </c>
    </row>
    <row r="86" spans="1:12" x14ac:dyDescent="0.2">
      <c r="A86" s="128" t="s">
        <v>724</v>
      </c>
      <c r="B86" s="22" t="s">
        <v>213</v>
      </c>
      <c r="C86" s="23">
        <v>16128</v>
      </c>
      <c r="D86" s="27" t="str">
        <f t="shared" si="20"/>
        <v>N/A</v>
      </c>
      <c r="E86" s="23">
        <v>19046</v>
      </c>
      <c r="F86" s="27" t="str">
        <f t="shared" si="21"/>
        <v>N/A</v>
      </c>
      <c r="G86" s="23">
        <v>20142</v>
      </c>
      <c r="H86" s="27" t="str">
        <f t="shared" si="22"/>
        <v>N/A</v>
      </c>
      <c r="I86" s="8">
        <v>18.09</v>
      </c>
      <c r="J86" s="8">
        <v>5.7539999999999996</v>
      </c>
      <c r="K86" s="28" t="s">
        <v>734</v>
      </c>
      <c r="L86" s="105" t="str">
        <f t="shared" si="19"/>
        <v>Yes</v>
      </c>
    </row>
    <row r="87" spans="1:12" ht="25.5" x14ac:dyDescent="0.2">
      <c r="A87" s="128" t="s">
        <v>1156</v>
      </c>
      <c r="B87" s="22" t="s">
        <v>213</v>
      </c>
      <c r="C87" s="29">
        <v>2482.0652282000001</v>
      </c>
      <c r="D87" s="27" t="str">
        <f t="shared" si="20"/>
        <v>N/A</v>
      </c>
      <c r="E87" s="29">
        <v>2557.1049564</v>
      </c>
      <c r="F87" s="27" t="str">
        <f t="shared" si="21"/>
        <v>N/A</v>
      </c>
      <c r="G87" s="29">
        <v>2635.6255584999999</v>
      </c>
      <c r="H87" s="27" t="str">
        <f t="shared" si="22"/>
        <v>N/A</v>
      </c>
      <c r="I87" s="8">
        <v>3.0230000000000001</v>
      </c>
      <c r="J87" s="8">
        <v>3.0710000000000002</v>
      </c>
      <c r="K87" s="28" t="s">
        <v>734</v>
      </c>
      <c r="L87" s="105" t="str">
        <f t="shared" si="19"/>
        <v>Yes</v>
      </c>
    </row>
    <row r="88" spans="1:12" ht="25.5" x14ac:dyDescent="0.2">
      <c r="A88" s="128" t="s">
        <v>1157</v>
      </c>
      <c r="B88" s="22" t="s">
        <v>213</v>
      </c>
      <c r="C88" s="29">
        <v>176923737</v>
      </c>
      <c r="D88" s="27" t="str">
        <f t="shared" si="20"/>
        <v>N/A</v>
      </c>
      <c r="E88" s="29">
        <v>186697557</v>
      </c>
      <c r="F88" s="27" t="str">
        <f t="shared" si="21"/>
        <v>N/A</v>
      </c>
      <c r="G88" s="29">
        <v>197437358</v>
      </c>
      <c r="H88" s="27" t="str">
        <f t="shared" si="22"/>
        <v>N/A</v>
      </c>
      <c r="I88" s="8">
        <v>5.524</v>
      </c>
      <c r="J88" s="8">
        <v>5.7530000000000001</v>
      </c>
      <c r="K88" s="28" t="s">
        <v>734</v>
      </c>
      <c r="L88" s="105" t="str">
        <f t="shared" si="19"/>
        <v>Yes</v>
      </c>
    </row>
    <row r="89" spans="1:12" x14ac:dyDescent="0.2">
      <c r="A89" s="128" t="s">
        <v>725</v>
      </c>
      <c r="B89" s="22" t="s">
        <v>213</v>
      </c>
      <c r="C89" s="23">
        <v>3420</v>
      </c>
      <c r="D89" s="27" t="str">
        <f t="shared" si="20"/>
        <v>N/A</v>
      </c>
      <c r="E89" s="23">
        <v>3661</v>
      </c>
      <c r="F89" s="27" t="str">
        <f t="shared" si="21"/>
        <v>N/A</v>
      </c>
      <c r="G89" s="23">
        <v>4037</v>
      </c>
      <c r="H89" s="27" t="str">
        <f t="shared" si="22"/>
        <v>N/A</v>
      </c>
      <c r="I89" s="8">
        <v>7.0469999999999997</v>
      </c>
      <c r="J89" s="8">
        <v>10.27</v>
      </c>
      <c r="K89" s="28" t="s">
        <v>734</v>
      </c>
      <c r="L89" s="105" t="str">
        <f t="shared" si="19"/>
        <v>Yes</v>
      </c>
    </row>
    <row r="90" spans="1:12" ht="25.5" x14ac:dyDescent="0.2">
      <c r="A90" s="128" t="s">
        <v>1158</v>
      </c>
      <c r="B90" s="22" t="s">
        <v>213</v>
      </c>
      <c r="C90" s="29">
        <v>51732.086841999997</v>
      </c>
      <c r="D90" s="27" t="str">
        <f t="shared" si="20"/>
        <v>N/A</v>
      </c>
      <c r="E90" s="29">
        <v>50996.328051999997</v>
      </c>
      <c r="F90" s="27" t="str">
        <f t="shared" si="21"/>
        <v>N/A</v>
      </c>
      <c r="G90" s="29">
        <v>48906.950211000003</v>
      </c>
      <c r="H90" s="27" t="str">
        <f t="shared" si="22"/>
        <v>N/A</v>
      </c>
      <c r="I90" s="8">
        <v>-1.42</v>
      </c>
      <c r="J90" s="8">
        <v>-4.0999999999999996</v>
      </c>
      <c r="K90" s="28" t="s">
        <v>734</v>
      </c>
      <c r="L90" s="105" t="str">
        <f t="shared" si="19"/>
        <v>Yes</v>
      </c>
    </row>
    <row r="91" spans="1:12" ht="25.5" x14ac:dyDescent="0.2">
      <c r="A91" s="128" t="s">
        <v>1159</v>
      </c>
      <c r="B91" s="22" t="s">
        <v>213</v>
      </c>
      <c r="C91" s="29">
        <v>35206</v>
      </c>
      <c r="D91" s="27" t="str">
        <f t="shared" si="20"/>
        <v>N/A</v>
      </c>
      <c r="E91" s="29">
        <v>28393</v>
      </c>
      <c r="F91" s="27" t="str">
        <f t="shared" si="21"/>
        <v>N/A</v>
      </c>
      <c r="G91" s="29">
        <v>570485</v>
      </c>
      <c r="H91" s="27" t="str">
        <f t="shared" si="22"/>
        <v>N/A</v>
      </c>
      <c r="I91" s="8">
        <v>-19.399999999999999</v>
      </c>
      <c r="J91" s="8">
        <v>1909</v>
      </c>
      <c r="K91" s="28" t="s">
        <v>734</v>
      </c>
      <c r="L91" s="105" t="str">
        <f t="shared" si="19"/>
        <v>No</v>
      </c>
    </row>
    <row r="92" spans="1:12" x14ac:dyDescent="0.2">
      <c r="A92" s="128" t="s">
        <v>726</v>
      </c>
      <c r="B92" s="22" t="s">
        <v>213</v>
      </c>
      <c r="C92" s="23">
        <v>11</v>
      </c>
      <c r="D92" s="27" t="str">
        <f t="shared" si="20"/>
        <v>N/A</v>
      </c>
      <c r="E92" s="23">
        <v>11</v>
      </c>
      <c r="F92" s="27" t="str">
        <f t="shared" si="21"/>
        <v>N/A</v>
      </c>
      <c r="G92" s="23">
        <v>266</v>
      </c>
      <c r="H92" s="27" t="str">
        <f t="shared" si="22"/>
        <v>N/A</v>
      </c>
      <c r="I92" s="8">
        <v>-20</v>
      </c>
      <c r="J92" s="8">
        <v>6550</v>
      </c>
      <c r="K92" s="28" t="s">
        <v>734</v>
      </c>
      <c r="L92" s="105" t="str">
        <f t="shared" si="19"/>
        <v>No</v>
      </c>
    </row>
    <row r="93" spans="1:12" ht="25.5" x14ac:dyDescent="0.2">
      <c r="A93" s="128" t="s">
        <v>1160</v>
      </c>
      <c r="B93" s="22" t="s">
        <v>213</v>
      </c>
      <c r="C93" s="29">
        <v>7041.2</v>
      </c>
      <c r="D93" s="27" t="str">
        <f t="shared" si="20"/>
        <v>N/A</v>
      </c>
      <c r="E93" s="29">
        <v>7098.25</v>
      </c>
      <c r="F93" s="27" t="str">
        <f t="shared" si="21"/>
        <v>N/A</v>
      </c>
      <c r="G93" s="29">
        <v>2144.6804511</v>
      </c>
      <c r="H93" s="27" t="str">
        <f t="shared" si="22"/>
        <v>N/A</v>
      </c>
      <c r="I93" s="8">
        <v>0.81020000000000003</v>
      </c>
      <c r="J93" s="8">
        <v>-69.8</v>
      </c>
      <c r="K93" s="28" t="s">
        <v>734</v>
      </c>
      <c r="L93" s="105" t="str">
        <f t="shared" si="19"/>
        <v>No</v>
      </c>
    </row>
    <row r="94" spans="1:12" x14ac:dyDescent="0.2">
      <c r="A94" s="128" t="s">
        <v>1161</v>
      </c>
      <c r="B94" s="22" t="s">
        <v>213</v>
      </c>
      <c r="C94" s="29">
        <v>94931472</v>
      </c>
      <c r="D94" s="27" t="str">
        <f t="shared" si="20"/>
        <v>N/A</v>
      </c>
      <c r="E94" s="29">
        <v>98635245</v>
      </c>
      <c r="F94" s="27" t="str">
        <f t="shared" si="21"/>
        <v>N/A</v>
      </c>
      <c r="G94" s="29">
        <v>94642272</v>
      </c>
      <c r="H94" s="27" t="str">
        <f t="shared" si="22"/>
        <v>N/A</v>
      </c>
      <c r="I94" s="8">
        <v>3.9020000000000001</v>
      </c>
      <c r="J94" s="8">
        <v>-4.05</v>
      </c>
      <c r="K94" s="28" t="s">
        <v>734</v>
      </c>
      <c r="L94" s="105" t="str">
        <f t="shared" si="19"/>
        <v>Yes</v>
      </c>
    </row>
    <row r="95" spans="1:12" x14ac:dyDescent="0.2">
      <c r="A95" s="128" t="s">
        <v>727</v>
      </c>
      <c r="B95" s="22" t="s">
        <v>213</v>
      </c>
      <c r="C95" s="23">
        <v>8670</v>
      </c>
      <c r="D95" s="27" t="str">
        <f t="shared" si="20"/>
        <v>N/A</v>
      </c>
      <c r="E95" s="23">
        <v>9046</v>
      </c>
      <c r="F95" s="27" t="str">
        <f t="shared" si="21"/>
        <v>N/A</v>
      </c>
      <c r="G95" s="23">
        <v>9372</v>
      </c>
      <c r="H95" s="27" t="str">
        <f t="shared" si="22"/>
        <v>N/A</v>
      </c>
      <c r="I95" s="8">
        <v>4.3369999999999997</v>
      </c>
      <c r="J95" s="8">
        <v>3.6040000000000001</v>
      </c>
      <c r="K95" s="28" t="s">
        <v>734</v>
      </c>
      <c r="L95" s="105" t="str">
        <f t="shared" si="19"/>
        <v>Yes</v>
      </c>
    </row>
    <row r="96" spans="1:12" x14ac:dyDescent="0.2">
      <c r="A96" s="128" t="s">
        <v>1162</v>
      </c>
      <c r="B96" s="22" t="s">
        <v>213</v>
      </c>
      <c r="C96" s="29">
        <v>10949.420069</v>
      </c>
      <c r="D96" s="27" t="str">
        <f t="shared" si="20"/>
        <v>N/A</v>
      </c>
      <c r="E96" s="29">
        <v>10903.741432999999</v>
      </c>
      <c r="F96" s="27" t="str">
        <f t="shared" si="21"/>
        <v>N/A</v>
      </c>
      <c r="G96" s="29">
        <v>10098.40717</v>
      </c>
      <c r="H96" s="27" t="str">
        <f t="shared" si="22"/>
        <v>N/A</v>
      </c>
      <c r="I96" s="8">
        <v>-0.41699999999999998</v>
      </c>
      <c r="J96" s="8">
        <v>-7.39</v>
      </c>
      <c r="K96" s="28" t="s">
        <v>734</v>
      </c>
      <c r="L96" s="105" t="str">
        <f t="shared" si="19"/>
        <v>Yes</v>
      </c>
    </row>
    <row r="97" spans="1:12" x14ac:dyDescent="0.2">
      <c r="A97" s="128" t="s">
        <v>1163</v>
      </c>
      <c r="B97" s="22" t="s">
        <v>213</v>
      </c>
      <c r="C97" s="29">
        <v>76481</v>
      </c>
      <c r="D97" s="27" t="str">
        <f t="shared" si="20"/>
        <v>N/A</v>
      </c>
      <c r="E97" s="29">
        <v>55759</v>
      </c>
      <c r="F97" s="27" t="str">
        <f t="shared" si="21"/>
        <v>N/A</v>
      </c>
      <c r="G97" s="29">
        <v>80600</v>
      </c>
      <c r="H97" s="27" t="str">
        <f t="shared" si="22"/>
        <v>N/A</v>
      </c>
      <c r="I97" s="8">
        <v>-27.1</v>
      </c>
      <c r="J97" s="8">
        <v>44.55</v>
      </c>
      <c r="K97" s="28" t="s">
        <v>734</v>
      </c>
      <c r="L97" s="105" t="str">
        <f t="shared" si="19"/>
        <v>No</v>
      </c>
    </row>
    <row r="98" spans="1:12" x14ac:dyDescent="0.2">
      <c r="A98" s="128" t="s">
        <v>517</v>
      </c>
      <c r="B98" s="22" t="s">
        <v>213</v>
      </c>
      <c r="C98" s="23">
        <v>11</v>
      </c>
      <c r="D98" s="27" t="str">
        <f t="shared" si="20"/>
        <v>N/A</v>
      </c>
      <c r="E98" s="23">
        <v>11</v>
      </c>
      <c r="F98" s="27" t="str">
        <f t="shared" si="21"/>
        <v>N/A</v>
      </c>
      <c r="G98" s="23">
        <v>12</v>
      </c>
      <c r="H98" s="27" t="str">
        <f t="shared" si="22"/>
        <v>N/A</v>
      </c>
      <c r="I98" s="8">
        <v>-33.299999999999997</v>
      </c>
      <c r="J98" s="8">
        <v>200</v>
      </c>
      <c r="K98" s="28" t="s">
        <v>734</v>
      </c>
      <c r="L98" s="105" t="str">
        <f t="shared" si="19"/>
        <v>No</v>
      </c>
    </row>
    <row r="99" spans="1:12" x14ac:dyDescent="0.2">
      <c r="A99" s="128" t="s">
        <v>1164</v>
      </c>
      <c r="B99" s="22" t="s">
        <v>213</v>
      </c>
      <c r="C99" s="29">
        <v>12746.833333</v>
      </c>
      <c r="D99" s="27" t="str">
        <f t="shared" si="20"/>
        <v>N/A</v>
      </c>
      <c r="E99" s="29">
        <v>13939.75</v>
      </c>
      <c r="F99" s="27" t="str">
        <f t="shared" si="21"/>
        <v>N/A</v>
      </c>
      <c r="G99" s="29">
        <v>6716.6666667</v>
      </c>
      <c r="H99" s="27" t="str">
        <f t="shared" si="22"/>
        <v>N/A</v>
      </c>
      <c r="I99" s="8">
        <v>9.359</v>
      </c>
      <c r="J99" s="8">
        <v>-51.8</v>
      </c>
      <c r="K99" s="28" t="s">
        <v>734</v>
      </c>
      <c r="L99" s="105" t="str">
        <f t="shared" si="19"/>
        <v>No</v>
      </c>
    </row>
    <row r="100" spans="1:12" ht="25.5" x14ac:dyDescent="0.2">
      <c r="A100" s="128" t="s">
        <v>1165</v>
      </c>
      <c r="B100" s="22" t="s">
        <v>213</v>
      </c>
      <c r="C100" s="29">
        <v>0</v>
      </c>
      <c r="D100" s="27" t="str">
        <f t="shared" si="20"/>
        <v>N/A</v>
      </c>
      <c r="E100" s="29">
        <v>0</v>
      </c>
      <c r="F100" s="27" t="str">
        <f t="shared" si="21"/>
        <v>N/A</v>
      </c>
      <c r="G100" s="29">
        <v>0</v>
      </c>
      <c r="H100" s="27" t="str">
        <f t="shared" si="22"/>
        <v>N/A</v>
      </c>
      <c r="I100" s="8" t="s">
        <v>1748</v>
      </c>
      <c r="J100" s="8" t="s">
        <v>1748</v>
      </c>
      <c r="K100" s="28" t="s">
        <v>734</v>
      </c>
      <c r="L100" s="105" t="str">
        <f t="shared" si="19"/>
        <v>N/A</v>
      </c>
    </row>
    <row r="101" spans="1:12" x14ac:dyDescent="0.2">
      <c r="A101" s="128" t="s">
        <v>518</v>
      </c>
      <c r="B101" s="22" t="s">
        <v>213</v>
      </c>
      <c r="C101" s="23">
        <v>0</v>
      </c>
      <c r="D101" s="27" t="str">
        <f t="shared" si="20"/>
        <v>N/A</v>
      </c>
      <c r="E101" s="23">
        <v>0</v>
      </c>
      <c r="F101" s="27" t="str">
        <f t="shared" si="21"/>
        <v>N/A</v>
      </c>
      <c r="G101" s="23">
        <v>0</v>
      </c>
      <c r="H101" s="27" t="str">
        <f t="shared" si="22"/>
        <v>N/A</v>
      </c>
      <c r="I101" s="8" t="s">
        <v>1748</v>
      </c>
      <c r="J101" s="8" t="s">
        <v>1748</v>
      </c>
      <c r="K101" s="28" t="s">
        <v>734</v>
      </c>
      <c r="L101" s="105" t="str">
        <f t="shared" si="19"/>
        <v>N/A</v>
      </c>
    </row>
    <row r="102" spans="1:12" ht="25.5" x14ac:dyDescent="0.2">
      <c r="A102" s="128" t="s">
        <v>1166</v>
      </c>
      <c r="B102" s="22" t="s">
        <v>213</v>
      </c>
      <c r="C102" s="29" t="s">
        <v>1748</v>
      </c>
      <c r="D102" s="27" t="str">
        <f t="shared" si="20"/>
        <v>N/A</v>
      </c>
      <c r="E102" s="29" t="s">
        <v>1748</v>
      </c>
      <c r="F102" s="27" t="str">
        <f t="shared" si="21"/>
        <v>N/A</v>
      </c>
      <c r="G102" s="29" t="s">
        <v>1748</v>
      </c>
      <c r="H102" s="27" t="str">
        <f t="shared" si="22"/>
        <v>N/A</v>
      </c>
      <c r="I102" s="8" t="s">
        <v>1748</v>
      </c>
      <c r="J102" s="8" t="s">
        <v>1748</v>
      </c>
      <c r="K102" s="28" t="s">
        <v>734</v>
      </c>
      <c r="L102" s="105" t="str">
        <f t="shared" si="19"/>
        <v>N/A</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6879195</v>
      </c>
      <c r="D106" s="27" t="str">
        <f t="shared" si="20"/>
        <v>N/A</v>
      </c>
      <c r="E106" s="29">
        <v>7996550</v>
      </c>
      <c r="F106" s="27" t="str">
        <f t="shared" si="21"/>
        <v>N/A</v>
      </c>
      <c r="G106" s="29">
        <v>14135587</v>
      </c>
      <c r="H106" s="27" t="str">
        <f t="shared" si="22"/>
        <v>N/A</v>
      </c>
      <c r="I106" s="8">
        <v>16.239999999999998</v>
      </c>
      <c r="J106" s="8">
        <v>76.77</v>
      </c>
      <c r="K106" s="28" t="s">
        <v>734</v>
      </c>
      <c r="L106" s="105" t="str">
        <f t="shared" si="19"/>
        <v>No</v>
      </c>
    </row>
    <row r="107" spans="1:12" x14ac:dyDescent="0.2">
      <c r="A107" s="128" t="s">
        <v>520</v>
      </c>
      <c r="B107" s="22" t="s">
        <v>213</v>
      </c>
      <c r="C107" s="23">
        <v>428</v>
      </c>
      <c r="D107" s="27" t="str">
        <f t="shared" si="20"/>
        <v>N/A</v>
      </c>
      <c r="E107" s="23">
        <v>398</v>
      </c>
      <c r="F107" s="27" t="str">
        <f t="shared" si="21"/>
        <v>N/A</v>
      </c>
      <c r="G107" s="23">
        <v>807</v>
      </c>
      <c r="H107" s="27" t="str">
        <f t="shared" si="22"/>
        <v>N/A</v>
      </c>
      <c r="I107" s="8">
        <v>-7.01</v>
      </c>
      <c r="J107" s="8">
        <v>102.8</v>
      </c>
      <c r="K107" s="28" t="s">
        <v>734</v>
      </c>
      <c r="L107" s="105" t="str">
        <f t="shared" si="19"/>
        <v>No</v>
      </c>
    </row>
    <row r="108" spans="1:12" ht="25.5" x14ac:dyDescent="0.2">
      <c r="A108" s="128" t="s">
        <v>1170</v>
      </c>
      <c r="B108" s="22" t="s">
        <v>213</v>
      </c>
      <c r="C108" s="29">
        <v>16072.885514</v>
      </c>
      <c r="D108" s="27" t="str">
        <f t="shared" si="20"/>
        <v>N/A</v>
      </c>
      <c r="E108" s="29">
        <v>20091.834170999999</v>
      </c>
      <c r="F108" s="27" t="str">
        <f t="shared" si="21"/>
        <v>N/A</v>
      </c>
      <c r="G108" s="29">
        <v>17516.216853000002</v>
      </c>
      <c r="H108" s="27" t="str">
        <f t="shared" si="22"/>
        <v>N/A</v>
      </c>
      <c r="I108" s="8">
        <v>25</v>
      </c>
      <c r="J108" s="8">
        <v>-12.8</v>
      </c>
      <c r="K108" s="28" t="s">
        <v>734</v>
      </c>
      <c r="L108" s="105" t="str">
        <f t="shared" si="19"/>
        <v>Yes</v>
      </c>
    </row>
    <row r="109" spans="1:12" ht="25.5" x14ac:dyDescent="0.2">
      <c r="A109" s="128" t="s">
        <v>1171</v>
      </c>
      <c r="B109" s="22" t="s">
        <v>213</v>
      </c>
      <c r="C109" s="29">
        <v>12791037</v>
      </c>
      <c r="D109" s="27" t="str">
        <f t="shared" si="20"/>
        <v>N/A</v>
      </c>
      <c r="E109" s="29">
        <v>14046582</v>
      </c>
      <c r="F109" s="27" t="str">
        <f t="shared" si="21"/>
        <v>N/A</v>
      </c>
      <c r="G109" s="29">
        <v>9934786</v>
      </c>
      <c r="H109" s="27" t="str">
        <f t="shared" si="22"/>
        <v>N/A</v>
      </c>
      <c r="I109" s="8">
        <v>9.8160000000000007</v>
      </c>
      <c r="J109" s="8">
        <v>-29.3</v>
      </c>
      <c r="K109" s="28" t="s">
        <v>734</v>
      </c>
      <c r="L109" s="105" t="str">
        <f t="shared" si="19"/>
        <v>Yes</v>
      </c>
    </row>
    <row r="110" spans="1:12" x14ac:dyDescent="0.2">
      <c r="A110" s="128" t="s">
        <v>521</v>
      </c>
      <c r="B110" s="22" t="s">
        <v>213</v>
      </c>
      <c r="C110" s="23">
        <v>2740</v>
      </c>
      <c r="D110" s="27" t="str">
        <f t="shared" si="20"/>
        <v>N/A</v>
      </c>
      <c r="E110" s="23">
        <v>2961</v>
      </c>
      <c r="F110" s="27" t="str">
        <f t="shared" si="21"/>
        <v>N/A</v>
      </c>
      <c r="G110" s="23">
        <v>2899</v>
      </c>
      <c r="H110" s="27" t="str">
        <f t="shared" si="22"/>
        <v>N/A</v>
      </c>
      <c r="I110" s="8">
        <v>8.0660000000000007</v>
      </c>
      <c r="J110" s="8">
        <v>-2.09</v>
      </c>
      <c r="K110" s="28" t="s">
        <v>734</v>
      </c>
      <c r="L110" s="105" t="str">
        <f t="shared" si="19"/>
        <v>Yes</v>
      </c>
    </row>
    <row r="111" spans="1:12" ht="25.5" x14ac:dyDescent="0.2">
      <c r="A111" s="128" t="s">
        <v>1172</v>
      </c>
      <c r="B111" s="22" t="s">
        <v>213</v>
      </c>
      <c r="C111" s="29">
        <v>4668.2616787999996</v>
      </c>
      <c r="D111" s="27" t="str">
        <f t="shared" si="20"/>
        <v>N/A</v>
      </c>
      <c r="E111" s="29">
        <v>4743.8642350999999</v>
      </c>
      <c r="F111" s="27" t="str">
        <f t="shared" si="21"/>
        <v>N/A</v>
      </c>
      <c r="G111" s="29">
        <v>3426.9699897</v>
      </c>
      <c r="H111" s="27" t="str">
        <f t="shared" si="22"/>
        <v>N/A</v>
      </c>
      <c r="I111" s="8">
        <v>1.62</v>
      </c>
      <c r="J111" s="8">
        <v>-27.8</v>
      </c>
      <c r="K111" s="28" t="s">
        <v>734</v>
      </c>
      <c r="L111" s="105" t="str">
        <f t="shared" si="19"/>
        <v>Yes</v>
      </c>
    </row>
    <row r="112" spans="1:12" ht="25.5" x14ac:dyDescent="0.2">
      <c r="A112" s="128" t="s">
        <v>1173</v>
      </c>
      <c r="B112" s="22" t="s">
        <v>213</v>
      </c>
      <c r="C112" s="29">
        <v>33007183</v>
      </c>
      <c r="D112" s="27" t="str">
        <f t="shared" si="20"/>
        <v>N/A</v>
      </c>
      <c r="E112" s="29">
        <v>41109092</v>
      </c>
      <c r="F112" s="27" t="str">
        <f t="shared" si="21"/>
        <v>N/A</v>
      </c>
      <c r="G112" s="29">
        <v>40444968</v>
      </c>
      <c r="H112" s="27" t="str">
        <f t="shared" si="22"/>
        <v>N/A</v>
      </c>
      <c r="I112" s="8">
        <v>24.55</v>
      </c>
      <c r="J112" s="8">
        <v>-1.62</v>
      </c>
      <c r="K112" s="28" t="s">
        <v>734</v>
      </c>
      <c r="L112" s="105" t="str">
        <f t="shared" si="19"/>
        <v>Yes</v>
      </c>
    </row>
    <row r="113" spans="1:12" ht="25.5" x14ac:dyDescent="0.2">
      <c r="A113" s="128" t="s">
        <v>522</v>
      </c>
      <c r="B113" s="22" t="s">
        <v>213</v>
      </c>
      <c r="C113" s="23">
        <v>4618</v>
      </c>
      <c r="D113" s="27" t="str">
        <f t="shared" si="20"/>
        <v>N/A</v>
      </c>
      <c r="E113" s="23">
        <v>5548</v>
      </c>
      <c r="F113" s="27" t="str">
        <f t="shared" si="21"/>
        <v>N/A</v>
      </c>
      <c r="G113" s="23">
        <v>5947</v>
      </c>
      <c r="H113" s="27" t="str">
        <f t="shared" si="22"/>
        <v>N/A</v>
      </c>
      <c r="I113" s="8">
        <v>20.14</v>
      </c>
      <c r="J113" s="8">
        <v>7.1920000000000002</v>
      </c>
      <c r="K113" s="28" t="s">
        <v>734</v>
      </c>
      <c r="L113" s="105" t="str">
        <f t="shared" si="19"/>
        <v>Yes</v>
      </c>
    </row>
    <row r="114" spans="1:12" ht="25.5" x14ac:dyDescent="0.2">
      <c r="A114" s="128" t="s">
        <v>1174</v>
      </c>
      <c r="B114" s="22" t="s">
        <v>213</v>
      </c>
      <c r="C114" s="29">
        <v>7147.5060632000004</v>
      </c>
      <c r="D114" s="27" t="str">
        <f t="shared" si="20"/>
        <v>N/A</v>
      </c>
      <c r="E114" s="29">
        <v>7409.7137707000002</v>
      </c>
      <c r="F114" s="27" t="str">
        <f t="shared" si="21"/>
        <v>N/A</v>
      </c>
      <c r="G114" s="29">
        <v>6800.9026400000002</v>
      </c>
      <c r="H114" s="27" t="str">
        <f t="shared" si="22"/>
        <v>N/A</v>
      </c>
      <c r="I114" s="8">
        <v>3.669</v>
      </c>
      <c r="J114" s="8">
        <v>-8.2200000000000006</v>
      </c>
      <c r="K114" s="28" t="s">
        <v>734</v>
      </c>
      <c r="L114" s="105" t="str">
        <f t="shared" si="19"/>
        <v>Yes</v>
      </c>
    </row>
    <row r="115" spans="1:12" ht="25.5" x14ac:dyDescent="0.2">
      <c r="A115" s="128" t="s">
        <v>1175</v>
      </c>
      <c r="B115" s="22" t="s">
        <v>213</v>
      </c>
      <c r="C115" s="29">
        <v>14839807</v>
      </c>
      <c r="D115" s="27" t="str">
        <f t="shared" ref="D115:D146" si="23">IF($B115="N/A","N/A",IF(C115&gt;10,"No",IF(C115&lt;-10,"No","Yes")))</f>
        <v>N/A</v>
      </c>
      <c r="E115" s="29">
        <v>15103592</v>
      </c>
      <c r="F115" s="27" t="str">
        <f t="shared" ref="F115:F146" si="24">IF($B115="N/A","N/A",IF(E115&gt;10,"No",IF(E115&lt;-10,"No","Yes")))</f>
        <v>N/A</v>
      </c>
      <c r="G115" s="29">
        <v>15886923</v>
      </c>
      <c r="H115" s="27" t="str">
        <f t="shared" ref="H115:H146" si="25">IF($B115="N/A","N/A",IF(G115&gt;10,"No",IF(G115&lt;-10,"No","Yes")))</f>
        <v>N/A</v>
      </c>
      <c r="I115" s="8">
        <v>1.778</v>
      </c>
      <c r="J115" s="8">
        <v>5.1859999999999999</v>
      </c>
      <c r="K115" s="28" t="s">
        <v>734</v>
      </c>
      <c r="L115" s="105" t="str">
        <f t="shared" si="19"/>
        <v>Yes</v>
      </c>
    </row>
    <row r="116" spans="1:12" ht="25.5" x14ac:dyDescent="0.2">
      <c r="A116" s="128" t="s">
        <v>523</v>
      </c>
      <c r="B116" s="22" t="s">
        <v>213</v>
      </c>
      <c r="C116" s="23">
        <v>1895</v>
      </c>
      <c r="D116" s="27" t="str">
        <f t="shared" si="23"/>
        <v>N/A</v>
      </c>
      <c r="E116" s="23">
        <v>2005</v>
      </c>
      <c r="F116" s="27" t="str">
        <f t="shared" si="24"/>
        <v>N/A</v>
      </c>
      <c r="G116" s="23">
        <v>2807</v>
      </c>
      <c r="H116" s="27" t="str">
        <f t="shared" si="25"/>
        <v>N/A</v>
      </c>
      <c r="I116" s="8">
        <v>5.8049999999999997</v>
      </c>
      <c r="J116" s="8">
        <v>40</v>
      </c>
      <c r="K116" s="28" t="s">
        <v>734</v>
      </c>
      <c r="L116" s="105" t="str">
        <f t="shared" si="19"/>
        <v>No</v>
      </c>
    </row>
    <row r="117" spans="1:12" ht="25.5" x14ac:dyDescent="0.2">
      <c r="A117" s="128" t="s">
        <v>1176</v>
      </c>
      <c r="B117" s="22" t="s">
        <v>213</v>
      </c>
      <c r="C117" s="29">
        <v>7831.0327176999999</v>
      </c>
      <c r="D117" s="27" t="str">
        <f t="shared" si="23"/>
        <v>N/A</v>
      </c>
      <c r="E117" s="29">
        <v>7532.9635909999997</v>
      </c>
      <c r="F117" s="27" t="str">
        <f t="shared" si="24"/>
        <v>N/A</v>
      </c>
      <c r="G117" s="29">
        <v>5659.7516922000004</v>
      </c>
      <c r="H117" s="27" t="str">
        <f t="shared" si="25"/>
        <v>N/A</v>
      </c>
      <c r="I117" s="8">
        <v>-3.81</v>
      </c>
      <c r="J117" s="8">
        <v>-24.9</v>
      </c>
      <c r="K117" s="28" t="s">
        <v>734</v>
      </c>
      <c r="L117" s="105" t="str">
        <f t="shared" si="19"/>
        <v>Yes</v>
      </c>
    </row>
    <row r="118" spans="1:12" ht="25.5" x14ac:dyDescent="0.2">
      <c r="A118" s="128" t="s">
        <v>1177</v>
      </c>
      <c r="B118" s="22" t="s">
        <v>213</v>
      </c>
      <c r="C118" s="29">
        <v>6812097</v>
      </c>
      <c r="D118" s="27" t="str">
        <f t="shared" si="23"/>
        <v>N/A</v>
      </c>
      <c r="E118" s="29">
        <v>9283227</v>
      </c>
      <c r="F118" s="27" t="str">
        <f t="shared" si="24"/>
        <v>N/A</v>
      </c>
      <c r="G118" s="29">
        <v>11234777</v>
      </c>
      <c r="H118" s="27" t="str">
        <f t="shared" si="25"/>
        <v>N/A</v>
      </c>
      <c r="I118" s="8">
        <v>36.28</v>
      </c>
      <c r="J118" s="8">
        <v>21.02</v>
      </c>
      <c r="K118" s="28" t="s">
        <v>734</v>
      </c>
      <c r="L118" s="105" t="str">
        <f t="shared" si="19"/>
        <v>Yes</v>
      </c>
    </row>
    <row r="119" spans="1:12" ht="25.5" x14ac:dyDescent="0.2">
      <c r="A119" s="128" t="s">
        <v>524</v>
      </c>
      <c r="B119" s="22" t="s">
        <v>213</v>
      </c>
      <c r="C119" s="23">
        <v>7606</v>
      </c>
      <c r="D119" s="27" t="str">
        <f t="shared" si="23"/>
        <v>N/A</v>
      </c>
      <c r="E119" s="23">
        <v>9904</v>
      </c>
      <c r="F119" s="27" t="str">
        <f t="shared" si="24"/>
        <v>N/A</v>
      </c>
      <c r="G119" s="23">
        <v>11049</v>
      </c>
      <c r="H119" s="27" t="str">
        <f t="shared" si="25"/>
        <v>N/A</v>
      </c>
      <c r="I119" s="8">
        <v>30.21</v>
      </c>
      <c r="J119" s="8">
        <v>11.56</v>
      </c>
      <c r="K119" s="28" t="s">
        <v>734</v>
      </c>
      <c r="L119" s="105" t="str">
        <f t="shared" si="19"/>
        <v>Yes</v>
      </c>
    </row>
    <row r="120" spans="1:12" ht="25.5" x14ac:dyDescent="0.2">
      <c r="A120" s="128" t="s">
        <v>1178</v>
      </c>
      <c r="B120" s="22" t="s">
        <v>213</v>
      </c>
      <c r="C120" s="29">
        <v>895.62148304000004</v>
      </c>
      <c r="D120" s="27" t="str">
        <f t="shared" si="23"/>
        <v>N/A</v>
      </c>
      <c r="E120" s="29">
        <v>937.32098141999995</v>
      </c>
      <c r="F120" s="27" t="str">
        <f t="shared" si="24"/>
        <v>N/A</v>
      </c>
      <c r="G120" s="29">
        <v>1016.8139198</v>
      </c>
      <c r="H120" s="27" t="str">
        <f t="shared" si="25"/>
        <v>N/A</v>
      </c>
      <c r="I120" s="8">
        <v>4.6559999999999997</v>
      </c>
      <c r="J120" s="8">
        <v>8.4809999999999999</v>
      </c>
      <c r="K120" s="28" t="s">
        <v>734</v>
      </c>
      <c r="L120" s="105" t="str">
        <f t="shared" si="19"/>
        <v>Yes</v>
      </c>
    </row>
    <row r="121" spans="1:12" ht="25.5" x14ac:dyDescent="0.2">
      <c r="A121" s="128" t="s">
        <v>1179</v>
      </c>
      <c r="B121" s="22" t="s">
        <v>213</v>
      </c>
      <c r="C121" s="29">
        <v>137830381</v>
      </c>
      <c r="D121" s="27" t="str">
        <f t="shared" si="23"/>
        <v>N/A</v>
      </c>
      <c r="E121" s="29">
        <v>193459607</v>
      </c>
      <c r="F121" s="27" t="str">
        <f t="shared" si="24"/>
        <v>N/A</v>
      </c>
      <c r="G121" s="29">
        <v>235229847</v>
      </c>
      <c r="H121" s="27" t="str">
        <f t="shared" si="25"/>
        <v>N/A</v>
      </c>
      <c r="I121" s="8">
        <v>40.36</v>
      </c>
      <c r="J121" s="8">
        <v>21.59</v>
      </c>
      <c r="K121" s="28" t="s">
        <v>734</v>
      </c>
      <c r="L121" s="105" t="str">
        <f t="shared" si="19"/>
        <v>Yes</v>
      </c>
    </row>
    <row r="122" spans="1:12" x14ac:dyDescent="0.2">
      <c r="A122" s="128" t="s">
        <v>525</v>
      </c>
      <c r="B122" s="22" t="s">
        <v>213</v>
      </c>
      <c r="C122" s="23">
        <v>9437</v>
      </c>
      <c r="D122" s="27" t="str">
        <f t="shared" si="23"/>
        <v>N/A</v>
      </c>
      <c r="E122" s="23">
        <v>11928</v>
      </c>
      <c r="F122" s="27" t="str">
        <f t="shared" si="24"/>
        <v>N/A</v>
      </c>
      <c r="G122" s="23">
        <v>13280</v>
      </c>
      <c r="H122" s="27" t="str">
        <f t="shared" si="25"/>
        <v>N/A</v>
      </c>
      <c r="I122" s="8">
        <v>26.4</v>
      </c>
      <c r="J122" s="8">
        <v>11.33</v>
      </c>
      <c r="K122" s="28" t="s">
        <v>734</v>
      </c>
      <c r="L122" s="105" t="str">
        <f t="shared" si="19"/>
        <v>Yes</v>
      </c>
    </row>
    <row r="123" spans="1:12" ht="25.5" x14ac:dyDescent="0.2">
      <c r="A123" s="128" t="s">
        <v>1180</v>
      </c>
      <c r="B123" s="22" t="s">
        <v>213</v>
      </c>
      <c r="C123" s="29">
        <v>14605.317473999999</v>
      </c>
      <c r="D123" s="27" t="str">
        <f t="shared" si="23"/>
        <v>N/A</v>
      </c>
      <c r="E123" s="29">
        <v>16218.947602</v>
      </c>
      <c r="F123" s="27" t="str">
        <f t="shared" si="24"/>
        <v>N/A</v>
      </c>
      <c r="G123" s="29">
        <v>17713.090888999999</v>
      </c>
      <c r="H123" s="27" t="str">
        <f t="shared" si="25"/>
        <v>N/A</v>
      </c>
      <c r="I123" s="8">
        <v>11.05</v>
      </c>
      <c r="J123" s="8">
        <v>9.2119999999999997</v>
      </c>
      <c r="K123" s="28" t="s">
        <v>734</v>
      </c>
      <c r="L123" s="105" t="str">
        <f t="shared" si="19"/>
        <v>Yes</v>
      </c>
    </row>
    <row r="124" spans="1:12" ht="25.5" x14ac:dyDescent="0.2">
      <c r="A124" s="128" t="s">
        <v>1181</v>
      </c>
      <c r="B124" s="22" t="s">
        <v>213</v>
      </c>
      <c r="C124" s="29">
        <v>2366745</v>
      </c>
      <c r="D124" s="27" t="str">
        <f t="shared" si="23"/>
        <v>N/A</v>
      </c>
      <c r="E124" s="29">
        <v>2953158</v>
      </c>
      <c r="F124" s="27" t="str">
        <f t="shared" si="24"/>
        <v>N/A</v>
      </c>
      <c r="G124" s="29">
        <v>3508029</v>
      </c>
      <c r="H124" s="27" t="str">
        <f t="shared" si="25"/>
        <v>N/A</v>
      </c>
      <c r="I124" s="8">
        <v>24.78</v>
      </c>
      <c r="J124" s="8">
        <v>18.79</v>
      </c>
      <c r="K124" s="28" t="s">
        <v>734</v>
      </c>
      <c r="L124" s="105" t="str">
        <f t="shared" si="19"/>
        <v>Yes</v>
      </c>
    </row>
    <row r="125" spans="1:12" ht="25.5" x14ac:dyDescent="0.2">
      <c r="A125" s="128" t="s">
        <v>526</v>
      </c>
      <c r="B125" s="22" t="s">
        <v>213</v>
      </c>
      <c r="C125" s="23">
        <v>7972</v>
      </c>
      <c r="D125" s="27" t="str">
        <f t="shared" si="23"/>
        <v>N/A</v>
      </c>
      <c r="E125" s="23">
        <v>9058</v>
      </c>
      <c r="F125" s="27" t="str">
        <f t="shared" si="24"/>
        <v>N/A</v>
      </c>
      <c r="G125" s="23">
        <v>8542</v>
      </c>
      <c r="H125" s="27" t="str">
        <f t="shared" si="25"/>
        <v>N/A</v>
      </c>
      <c r="I125" s="8">
        <v>13.62</v>
      </c>
      <c r="J125" s="8">
        <v>-5.7</v>
      </c>
      <c r="K125" s="28" t="s">
        <v>734</v>
      </c>
      <c r="L125" s="105" t="str">
        <f t="shared" si="19"/>
        <v>Yes</v>
      </c>
    </row>
    <row r="126" spans="1:12" ht="25.5" x14ac:dyDescent="0.2">
      <c r="A126" s="128" t="s">
        <v>1182</v>
      </c>
      <c r="B126" s="22" t="s">
        <v>213</v>
      </c>
      <c r="C126" s="29">
        <v>296.88221274</v>
      </c>
      <c r="D126" s="27" t="str">
        <f t="shared" si="23"/>
        <v>N/A</v>
      </c>
      <c r="E126" s="29">
        <v>326.02759990999999</v>
      </c>
      <c r="F126" s="27" t="str">
        <f t="shared" si="24"/>
        <v>N/A</v>
      </c>
      <c r="G126" s="29">
        <v>410.68005151</v>
      </c>
      <c r="H126" s="27" t="str">
        <f t="shared" si="25"/>
        <v>N/A</v>
      </c>
      <c r="I126" s="8">
        <v>9.8170000000000002</v>
      </c>
      <c r="J126" s="8">
        <v>25.96</v>
      </c>
      <c r="K126" s="28" t="s">
        <v>734</v>
      </c>
      <c r="L126" s="105" t="str">
        <f t="shared" si="19"/>
        <v>Yes</v>
      </c>
    </row>
    <row r="127" spans="1:12" ht="25.5" x14ac:dyDescent="0.2">
      <c r="A127" s="128" t="s">
        <v>1183</v>
      </c>
      <c r="B127" s="22" t="s">
        <v>213</v>
      </c>
      <c r="C127" s="29">
        <v>0</v>
      </c>
      <c r="D127" s="27" t="str">
        <f t="shared" si="23"/>
        <v>N/A</v>
      </c>
      <c r="E127" s="29">
        <v>0</v>
      </c>
      <c r="F127" s="27" t="str">
        <f t="shared" si="24"/>
        <v>N/A</v>
      </c>
      <c r="G127" s="29">
        <v>1517</v>
      </c>
      <c r="H127" s="27" t="str">
        <f t="shared" si="25"/>
        <v>N/A</v>
      </c>
      <c r="I127" s="8" t="s">
        <v>1748</v>
      </c>
      <c r="J127" s="8" t="s">
        <v>1748</v>
      </c>
      <c r="K127" s="28" t="s">
        <v>734</v>
      </c>
      <c r="L127" s="105" t="str">
        <f t="shared" si="19"/>
        <v>N/A</v>
      </c>
    </row>
    <row r="128" spans="1:12" x14ac:dyDescent="0.2">
      <c r="A128" s="128" t="s">
        <v>527</v>
      </c>
      <c r="B128" s="22" t="s">
        <v>213</v>
      </c>
      <c r="C128" s="23">
        <v>0</v>
      </c>
      <c r="D128" s="27" t="str">
        <f t="shared" si="23"/>
        <v>N/A</v>
      </c>
      <c r="E128" s="23">
        <v>0</v>
      </c>
      <c r="F128" s="27" t="str">
        <f t="shared" si="24"/>
        <v>N/A</v>
      </c>
      <c r="G128" s="23">
        <v>11</v>
      </c>
      <c r="H128" s="27" t="str">
        <f t="shared" si="25"/>
        <v>N/A</v>
      </c>
      <c r="I128" s="8" t="s">
        <v>1748</v>
      </c>
      <c r="J128" s="8" t="s">
        <v>1748</v>
      </c>
      <c r="K128" s="28" t="s">
        <v>734</v>
      </c>
      <c r="L128" s="105" t="str">
        <f t="shared" si="19"/>
        <v>N/A</v>
      </c>
    </row>
    <row r="129" spans="1:12" ht="25.5" x14ac:dyDescent="0.2">
      <c r="A129" s="128" t="s">
        <v>1184</v>
      </c>
      <c r="B129" s="22" t="s">
        <v>213</v>
      </c>
      <c r="C129" s="29" t="s">
        <v>1748</v>
      </c>
      <c r="D129" s="27" t="str">
        <f t="shared" si="23"/>
        <v>N/A</v>
      </c>
      <c r="E129" s="29" t="s">
        <v>1748</v>
      </c>
      <c r="F129" s="27" t="str">
        <f t="shared" si="24"/>
        <v>N/A</v>
      </c>
      <c r="G129" s="29">
        <v>758.5</v>
      </c>
      <c r="H129" s="27" t="str">
        <f t="shared" si="25"/>
        <v>N/A</v>
      </c>
      <c r="I129" s="8" t="s">
        <v>1748</v>
      </c>
      <c r="J129" s="8" t="s">
        <v>1748</v>
      </c>
      <c r="K129" s="28" t="s">
        <v>734</v>
      </c>
      <c r="L129" s="105" t="str">
        <f t="shared" si="19"/>
        <v>N/A</v>
      </c>
    </row>
    <row r="130" spans="1:12" ht="25.5" x14ac:dyDescent="0.2">
      <c r="A130" s="128" t="s">
        <v>1185</v>
      </c>
      <c r="B130" s="22" t="s">
        <v>213</v>
      </c>
      <c r="C130" s="29">
        <v>0</v>
      </c>
      <c r="D130" s="27" t="str">
        <f t="shared" si="23"/>
        <v>N/A</v>
      </c>
      <c r="E130" s="29">
        <v>0</v>
      </c>
      <c r="F130" s="27" t="str">
        <f t="shared" si="24"/>
        <v>N/A</v>
      </c>
      <c r="G130" s="29">
        <v>7008</v>
      </c>
      <c r="H130" s="27" t="str">
        <f t="shared" si="25"/>
        <v>N/A</v>
      </c>
      <c r="I130" s="8" t="s">
        <v>1748</v>
      </c>
      <c r="J130" s="8" t="s">
        <v>1748</v>
      </c>
      <c r="K130" s="28" t="s">
        <v>734</v>
      </c>
      <c r="L130" s="105" t="str">
        <f t="shared" si="19"/>
        <v>N/A</v>
      </c>
    </row>
    <row r="131" spans="1:12" ht="25.5" x14ac:dyDescent="0.2">
      <c r="A131" s="128" t="s">
        <v>528</v>
      </c>
      <c r="B131" s="22" t="s">
        <v>213</v>
      </c>
      <c r="C131" s="23">
        <v>0</v>
      </c>
      <c r="D131" s="27" t="str">
        <f t="shared" si="23"/>
        <v>N/A</v>
      </c>
      <c r="E131" s="23">
        <v>0</v>
      </c>
      <c r="F131" s="27" t="str">
        <f t="shared" si="24"/>
        <v>N/A</v>
      </c>
      <c r="G131" s="23">
        <v>11</v>
      </c>
      <c r="H131" s="27" t="str">
        <f t="shared" si="25"/>
        <v>N/A</v>
      </c>
      <c r="I131" s="8" t="s">
        <v>1748</v>
      </c>
      <c r="J131" s="8" t="s">
        <v>1748</v>
      </c>
      <c r="K131" s="28" t="s">
        <v>734</v>
      </c>
      <c r="L131" s="105" t="str">
        <f t="shared" si="19"/>
        <v>N/A</v>
      </c>
    </row>
    <row r="132" spans="1:12" ht="25.5" x14ac:dyDescent="0.2">
      <c r="A132" s="128" t="s">
        <v>1186</v>
      </c>
      <c r="B132" s="22" t="s">
        <v>213</v>
      </c>
      <c r="C132" s="29" t="s">
        <v>1748</v>
      </c>
      <c r="D132" s="27" t="str">
        <f t="shared" si="23"/>
        <v>N/A</v>
      </c>
      <c r="E132" s="29" t="s">
        <v>1748</v>
      </c>
      <c r="F132" s="27" t="str">
        <f t="shared" si="24"/>
        <v>N/A</v>
      </c>
      <c r="G132" s="29">
        <v>1752</v>
      </c>
      <c r="H132" s="27" t="str">
        <f t="shared" si="25"/>
        <v>N/A</v>
      </c>
      <c r="I132" s="8" t="s">
        <v>1748</v>
      </c>
      <c r="J132" s="8" t="s">
        <v>1748</v>
      </c>
      <c r="K132" s="28" t="s">
        <v>734</v>
      </c>
      <c r="L132" s="105" t="str">
        <f t="shared" si="19"/>
        <v>N/A</v>
      </c>
    </row>
    <row r="133" spans="1:12" ht="25.5" x14ac:dyDescent="0.2">
      <c r="A133" s="128" t="s">
        <v>1187</v>
      </c>
      <c r="B133" s="22" t="s">
        <v>213</v>
      </c>
      <c r="C133" s="29">
        <v>0</v>
      </c>
      <c r="D133" s="27" t="str">
        <f t="shared" si="23"/>
        <v>N/A</v>
      </c>
      <c r="E133" s="29">
        <v>0</v>
      </c>
      <c r="F133" s="27" t="str">
        <f t="shared" si="24"/>
        <v>N/A</v>
      </c>
      <c r="G133" s="29">
        <v>0</v>
      </c>
      <c r="H133" s="27" t="str">
        <f t="shared" si="25"/>
        <v>N/A</v>
      </c>
      <c r="I133" s="8" t="s">
        <v>1748</v>
      </c>
      <c r="J133" s="8" t="s">
        <v>1748</v>
      </c>
      <c r="K133" s="28" t="s">
        <v>734</v>
      </c>
      <c r="L133" s="105" t="str">
        <f t="shared" si="19"/>
        <v>N/A</v>
      </c>
    </row>
    <row r="134" spans="1:12" x14ac:dyDescent="0.2">
      <c r="A134" s="128" t="s">
        <v>529</v>
      </c>
      <c r="B134" s="22" t="s">
        <v>213</v>
      </c>
      <c r="C134" s="23">
        <v>0</v>
      </c>
      <c r="D134" s="27" t="str">
        <f t="shared" si="23"/>
        <v>N/A</v>
      </c>
      <c r="E134" s="23">
        <v>0</v>
      </c>
      <c r="F134" s="27" t="str">
        <f t="shared" si="24"/>
        <v>N/A</v>
      </c>
      <c r="G134" s="23">
        <v>0</v>
      </c>
      <c r="H134" s="27" t="str">
        <f t="shared" si="25"/>
        <v>N/A</v>
      </c>
      <c r="I134" s="8" t="s">
        <v>1748</v>
      </c>
      <c r="J134" s="8" t="s">
        <v>1748</v>
      </c>
      <c r="K134" s="28" t="s">
        <v>734</v>
      </c>
      <c r="L134" s="105" t="str">
        <f t="shared" si="19"/>
        <v>N/A</v>
      </c>
    </row>
    <row r="135" spans="1:12" ht="25.5" x14ac:dyDescent="0.2">
      <c r="A135" s="128" t="s">
        <v>1188</v>
      </c>
      <c r="B135" s="22" t="s">
        <v>213</v>
      </c>
      <c r="C135" s="29" t="s">
        <v>1748</v>
      </c>
      <c r="D135" s="27" t="str">
        <f t="shared" si="23"/>
        <v>N/A</v>
      </c>
      <c r="E135" s="29" t="s">
        <v>1748</v>
      </c>
      <c r="F135" s="27" t="str">
        <f t="shared" si="24"/>
        <v>N/A</v>
      </c>
      <c r="G135" s="29" t="s">
        <v>1748</v>
      </c>
      <c r="H135" s="27" t="str">
        <f t="shared" si="25"/>
        <v>N/A</v>
      </c>
      <c r="I135" s="8" t="s">
        <v>1748</v>
      </c>
      <c r="J135" s="8" t="s">
        <v>1748</v>
      </c>
      <c r="K135" s="28" t="s">
        <v>734</v>
      </c>
      <c r="L135" s="105" t="str">
        <f t="shared" si="19"/>
        <v>N/A</v>
      </c>
    </row>
    <row r="136" spans="1:12" x14ac:dyDescent="0.2">
      <c r="A136" s="128" t="s">
        <v>1189</v>
      </c>
      <c r="B136" s="22" t="s">
        <v>213</v>
      </c>
      <c r="C136" s="29">
        <v>28281721</v>
      </c>
      <c r="D136" s="27" t="str">
        <f t="shared" si="23"/>
        <v>N/A</v>
      </c>
      <c r="E136" s="29">
        <v>25503001</v>
      </c>
      <c r="F136" s="27" t="str">
        <f t="shared" si="24"/>
        <v>N/A</v>
      </c>
      <c r="G136" s="29">
        <v>7832548</v>
      </c>
      <c r="H136" s="27" t="str">
        <f t="shared" si="25"/>
        <v>N/A</v>
      </c>
      <c r="I136" s="8">
        <v>-9.83</v>
      </c>
      <c r="J136" s="8">
        <v>-69.3</v>
      </c>
      <c r="K136" s="28" t="s">
        <v>734</v>
      </c>
      <c r="L136" s="105" t="str">
        <f t="shared" si="19"/>
        <v>No</v>
      </c>
    </row>
    <row r="137" spans="1:12" x14ac:dyDescent="0.2">
      <c r="A137" s="128" t="s">
        <v>530</v>
      </c>
      <c r="B137" s="22" t="s">
        <v>213</v>
      </c>
      <c r="C137" s="23">
        <v>6223</v>
      </c>
      <c r="D137" s="27" t="str">
        <f t="shared" si="23"/>
        <v>N/A</v>
      </c>
      <c r="E137" s="23">
        <v>5585</v>
      </c>
      <c r="F137" s="27" t="str">
        <f t="shared" si="24"/>
        <v>N/A</v>
      </c>
      <c r="G137" s="23">
        <v>4256</v>
      </c>
      <c r="H137" s="27" t="str">
        <f t="shared" si="25"/>
        <v>N/A</v>
      </c>
      <c r="I137" s="8">
        <v>-10.3</v>
      </c>
      <c r="J137" s="8">
        <v>-23.8</v>
      </c>
      <c r="K137" s="28" t="s">
        <v>734</v>
      </c>
      <c r="L137" s="105" t="str">
        <f t="shared" si="19"/>
        <v>Yes</v>
      </c>
    </row>
    <row r="138" spans="1:12" x14ac:dyDescent="0.2">
      <c r="A138" s="128" t="s">
        <v>1190</v>
      </c>
      <c r="B138" s="22" t="s">
        <v>213</v>
      </c>
      <c r="C138" s="29">
        <v>4544.7085006999996</v>
      </c>
      <c r="D138" s="27" t="str">
        <f t="shared" si="23"/>
        <v>N/A</v>
      </c>
      <c r="E138" s="29">
        <v>4566.3385854999997</v>
      </c>
      <c r="F138" s="27" t="str">
        <f t="shared" si="24"/>
        <v>N/A</v>
      </c>
      <c r="G138" s="29">
        <v>1840.3543233</v>
      </c>
      <c r="H138" s="27" t="str">
        <f t="shared" si="25"/>
        <v>N/A</v>
      </c>
      <c r="I138" s="8">
        <v>0.47589999999999999</v>
      </c>
      <c r="J138" s="8">
        <v>-59.7</v>
      </c>
      <c r="K138" s="28" t="s">
        <v>734</v>
      </c>
      <c r="L138" s="105" t="str">
        <f t="shared" si="19"/>
        <v>No</v>
      </c>
    </row>
    <row r="139" spans="1:12" x14ac:dyDescent="0.2">
      <c r="A139" s="156" t="s">
        <v>404</v>
      </c>
      <c r="B139" s="10" t="s">
        <v>213</v>
      </c>
      <c r="C139" s="10">
        <v>5000387661</v>
      </c>
      <c r="D139" s="7" t="str">
        <f t="shared" si="23"/>
        <v>N/A</v>
      </c>
      <c r="E139" s="10">
        <v>5605264622</v>
      </c>
      <c r="F139" s="7" t="str">
        <f t="shared" si="24"/>
        <v>N/A</v>
      </c>
      <c r="G139" s="10">
        <v>9097540946</v>
      </c>
      <c r="H139" s="7" t="str">
        <f t="shared" si="25"/>
        <v>N/A</v>
      </c>
      <c r="I139" s="8">
        <v>12.1</v>
      </c>
      <c r="J139" s="8">
        <v>62.3</v>
      </c>
      <c r="K139" s="10" t="s">
        <v>213</v>
      </c>
      <c r="L139" s="105" t="str">
        <f t="shared" ref="L139:L158" si="26">IF(J139="Div by 0", "N/A", IF(K139="N/A","N/A", IF(J139&gt;VALUE(MID(K139,1,2)), "No", IF(J139&lt;-1*VALUE(MID(K139,1,2)), "No", "Yes"))))</f>
        <v>N/A</v>
      </c>
    </row>
    <row r="140" spans="1:12" x14ac:dyDescent="0.2">
      <c r="A140" s="156" t="s">
        <v>1191</v>
      </c>
      <c r="B140" s="10" t="s">
        <v>213</v>
      </c>
      <c r="C140" s="10">
        <v>5573.7169027999998</v>
      </c>
      <c r="D140" s="7" t="str">
        <f t="shared" si="23"/>
        <v>N/A</v>
      </c>
      <c r="E140" s="10">
        <v>6288.0175697000004</v>
      </c>
      <c r="F140" s="7" t="str">
        <f t="shared" si="24"/>
        <v>N/A</v>
      </c>
      <c r="G140" s="10">
        <v>6823.6794269000002</v>
      </c>
      <c r="H140" s="7" t="str">
        <f t="shared" si="25"/>
        <v>N/A</v>
      </c>
      <c r="I140" s="8">
        <v>12.82</v>
      </c>
      <c r="J140" s="8">
        <v>8.5190000000000001</v>
      </c>
      <c r="K140" s="10" t="s">
        <v>213</v>
      </c>
      <c r="L140" s="105" t="str">
        <f t="shared" si="26"/>
        <v>N/A</v>
      </c>
    </row>
    <row r="141" spans="1:12" x14ac:dyDescent="0.2">
      <c r="A141" s="156" t="s">
        <v>405</v>
      </c>
      <c r="B141" s="10" t="s">
        <v>213</v>
      </c>
      <c r="C141" s="10">
        <v>7911548</v>
      </c>
      <c r="D141" s="7" t="str">
        <f t="shared" si="23"/>
        <v>N/A</v>
      </c>
      <c r="E141" s="10">
        <v>12905706</v>
      </c>
      <c r="F141" s="7" t="str">
        <f t="shared" si="24"/>
        <v>N/A</v>
      </c>
      <c r="G141" s="10">
        <v>11003330</v>
      </c>
      <c r="H141" s="7" t="str">
        <f t="shared" si="25"/>
        <v>N/A</v>
      </c>
      <c r="I141" s="8">
        <v>63.12</v>
      </c>
      <c r="J141" s="8">
        <v>-14.7</v>
      </c>
      <c r="K141" s="10" t="s">
        <v>213</v>
      </c>
      <c r="L141" s="105" t="str">
        <f t="shared" si="26"/>
        <v>N/A</v>
      </c>
    </row>
    <row r="142" spans="1:12" x14ac:dyDescent="0.2">
      <c r="A142" s="156" t="s">
        <v>1192</v>
      </c>
      <c r="B142" s="10" t="s">
        <v>213</v>
      </c>
      <c r="C142" s="10">
        <v>7007.5713020000003</v>
      </c>
      <c r="D142" s="7" t="str">
        <f t="shared" si="23"/>
        <v>N/A</v>
      </c>
      <c r="E142" s="10">
        <v>12445.232400999999</v>
      </c>
      <c r="F142" s="7" t="str">
        <f t="shared" si="24"/>
        <v>N/A</v>
      </c>
      <c r="G142" s="10">
        <v>5113.0715613000002</v>
      </c>
      <c r="H142" s="7" t="str">
        <f t="shared" si="25"/>
        <v>N/A</v>
      </c>
      <c r="I142" s="8">
        <v>77.599999999999994</v>
      </c>
      <c r="J142" s="8">
        <v>-58.9</v>
      </c>
      <c r="K142" s="10" t="s">
        <v>213</v>
      </c>
      <c r="L142" s="105" t="str">
        <f t="shared" si="26"/>
        <v>N/A</v>
      </c>
    </row>
    <row r="143" spans="1:12" x14ac:dyDescent="0.2">
      <c r="A143" s="156" t="s">
        <v>406</v>
      </c>
      <c r="B143" s="10" t="s">
        <v>213</v>
      </c>
      <c r="C143" s="10">
        <v>34622846</v>
      </c>
      <c r="D143" s="7" t="str">
        <f t="shared" si="23"/>
        <v>N/A</v>
      </c>
      <c r="E143" s="10">
        <v>35667005</v>
      </c>
      <c r="F143" s="7" t="str">
        <f t="shared" si="24"/>
        <v>N/A</v>
      </c>
      <c r="G143" s="10">
        <v>33923608</v>
      </c>
      <c r="H143" s="7" t="str">
        <f t="shared" si="25"/>
        <v>N/A</v>
      </c>
      <c r="I143" s="8">
        <v>3.016</v>
      </c>
      <c r="J143" s="8">
        <v>-4.8899999999999997</v>
      </c>
      <c r="K143" s="10" t="s">
        <v>213</v>
      </c>
      <c r="L143" s="105" t="str">
        <f t="shared" si="26"/>
        <v>N/A</v>
      </c>
    </row>
    <row r="144" spans="1:12" ht="25.5" x14ac:dyDescent="0.2">
      <c r="A144" s="156" t="s">
        <v>1193</v>
      </c>
      <c r="B144" s="10" t="s">
        <v>213</v>
      </c>
      <c r="C144" s="10">
        <v>421.38192660999999</v>
      </c>
      <c r="D144" s="7" t="str">
        <f t="shared" si="23"/>
        <v>N/A</v>
      </c>
      <c r="E144" s="10">
        <v>428.14449138999998</v>
      </c>
      <c r="F144" s="7" t="str">
        <f t="shared" si="24"/>
        <v>N/A</v>
      </c>
      <c r="G144" s="10">
        <v>400.74195529999997</v>
      </c>
      <c r="H144" s="7" t="str">
        <f t="shared" si="25"/>
        <v>N/A</v>
      </c>
      <c r="I144" s="8">
        <v>1.605</v>
      </c>
      <c r="J144" s="8">
        <v>-6.4</v>
      </c>
      <c r="K144" s="10" t="s">
        <v>213</v>
      </c>
      <c r="L144" s="105" t="str">
        <f t="shared" si="26"/>
        <v>N/A</v>
      </c>
    </row>
    <row r="145" spans="1:13" x14ac:dyDescent="0.2">
      <c r="A145" s="156" t="s">
        <v>407</v>
      </c>
      <c r="B145" s="10" t="s">
        <v>213</v>
      </c>
      <c r="C145" s="10">
        <v>23667926</v>
      </c>
      <c r="D145" s="7" t="str">
        <f t="shared" si="23"/>
        <v>N/A</v>
      </c>
      <c r="E145" s="10">
        <v>35849718</v>
      </c>
      <c r="F145" s="7" t="str">
        <f t="shared" si="24"/>
        <v>N/A</v>
      </c>
      <c r="G145" s="10">
        <v>36816070</v>
      </c>
      <c r="H145" s="7" t="str">
        <f t="shared" si="25"/>
        <v>N/A</v>
      </c>
      <c r="I145" s="8">
        <v>51.47</v>
      </c>
      <c r="J145" s="8">
        <v>2.6960000000000002</v>
      </c>
      <c r="K145" s="10" t="s">
        <v>213</v>
      </c>
      <c r="L145" s="105" t="str">
        <f t="shared" si="26"/>
        <v>N/A</v>
      </c>
    </row>
    <row r="146" spans="1:13" x14ac:dyDescent="0.2">
      <c r="A146" s="156" t="s">
        <v>1194</v>
      </c>
      <c r="B146" s="10" t="s">
        <v>213</v>
      </c>
      <c r="C146" s="10">
        <v>3150.6823749</v>
      </c>
      <c r="D146" s="7" t="str">
        <f t="shared" si="23"/>
        <v>N/A</v>
      </c>
      <c r="E146" s="10">
        <v>4019.0266815999998</v>
      </c>
      <c r="F146" s="7" t="str">
        <f t="shared" si="24"/>
        <v>N/A</v>
      </c>
      <c r="G146" s="10">
        <v>4110.3126046999996</v>
      </c>
      <c r="H146" s="7" t="str">
        <f t="shared" si="25"/>
        <v>N/A</v>
      </c>
      <c r="I146" s="8">
        <v>27.56</v>
      </c>
      <c r="J146" s="8">
        <v>2.2709999999999999</v>
      </c>
      <c r="K146" s="10" t="s">
        <v>213</v>
      </c>
      <c r="L146" s="105" t="str">
        <f t="shared" si="26"/>
        <v>N/A</v>
      </c>
    </row>
    <row r="147" spans="1:13" x14ac:dyDescent="0.2">
      <c r="A147" s="156"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1748</v>
      </c>
      <c r="J147" s="8" t="s">
        <v>1748</v>
      </c>
      <c r="K147" s="10" t="s">
        <v>213</v>
      </c>
      <c r="L147" s="105" t="str">
        <f t="shared" si="26"/>
        <v>N/A</v>
      </c>
    </row>
    <row r="148" spans="1:13" x14ac:dyDescent="0.2">
      <c r="A148" s="156" t="s">
        <v>1195</v>
      </c>
      <c r="B148" s="10" t="s">
        <v>213</v>
      </c>
      <c r="C148" s="10" t="s">
        <v>1748</v>
      </c>
      <c r="D148" s="7" t="str">
        <f t="shared" si="27"/>
        <v>N/A</v>
      </c>
      <c r="E148" s="10" t="s">
        <v>1748</v>
      </c>
      <c r="F148" s="7" t="str">
        <f t="shared" si="28"/>
        <v>N/A</v>
      </c>
      <c r="G148" s="10" t="s">
        <v>1748</v>
      </c>
      <c r="H148" s="7" t="str">
        <f t="shared" si="29"/>
        <v>N/A</v>
      </c>
      <c r="I148" s="8" t="s">
        <v>1748</v>
      </c>
      <c r="J148" s="8" t="s">
        <v>1748</v>
      </c>
      <c r="K148" s="10" t="s">
        <v>213</v>
      </c>
      <c r="L148" s="105" t="str">
        <f t="shared" si="26"/>
        <v>N/A</v>
      </c>
    </row>
    <row r="149" spans="1:13" x14ac:dyDescent="0.2">
      <c r="A149" s="156" t="s">
        <v>409</v>
      </c>
      <c r="B149" s="10" t="s">
        <v>213</v>
      </c>
      <c r="C149" s="10">
        <v>0</v>
      </c>
      <c r="D149" s="7" t="str">
        <f t="shared" si="27"/>
        <v>N/A</v>
      </c>
      <c r="E149" s="10">
        <v>0</v>
      </c>
      <c r="F149" s="7" t="str">
        <f t="shared" si="28"/>
        <v>N/A</v>
      </c>
      <c r="G149" s="10">
        <v>0</v>
      </c>
      <c r="H149" s="7" t="str">
        <f t="shared" si="29"/>
        <v>N/A</v>
      </c>
      <c r="I149" s="8" t="s">
        <v>1748</v>
      </c>
      <c r="J149" s="8" t="s">
        <v>1748</v>
      </c>
      <c r="K149" s="10" t="s">
        <v>213</v>
      </c>
      <c r="L149" s="105" t="str">
        <f t="shared" si="26"/>
        <v>N/A</v>
      </c>
    </row>
    <row r="150" spans="1:13" x14ac:dyDescent="0.2">
      <c r="A150" s="156" t="s">
        <v>1196</v>
      </c>
      <c r="B150" s="10" t="s">
        <v>213</v>
      </c>
      <c r="C150" s="10" t="s">
        <v>1748</v>
      </c>
      <c r="D150" s="7" t="str">
        <f t="shared" si="27"/>
        <v>N/A</v>
      </c>
      <c r="E150" s="10" t="s">
        <v>1748</v>
      </c>
      <c r="F150" s="7" t="str">
        <f t="shared" si="28"/>
        <v>N/A</v>
      </c>
      <c r="G150" s="10" t="s">
        <v>1748</v>
      </c>
      <c r="H150" s="7" t="str">
        <f t="shared" si="29"/>
        <v>N/A</v>
      </c>
      <c r="I150" s="8" t="s">
        <v>1748</v>
      </c>
      <c r="J150" s="8" t="s">
        <v>1748</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10048597</v>
      </c>
      <c r="D153" s="7" t="str">
        <f t="shared" si="27"/>
        <v>N/A</v>
      </c>
      <c r="E153" s="10">
        <v>9005798</v>
      </c>
      <c r="F153" s="7" t="str">
        <f t="shared" si="28"/>
        <v>N/A</v>
      </c>
      <c r="G153" s="10">
        <v>13778736</v>
      </c>
      <c r="H153" s="7" t="str">
        <f t="shared" si="29"/>
        <v>N/A</v>
      </c>
      <c r="I153" s="8">
        <v>-10.4</v>
      </c>
      <c r="J153" s="8">
        <v>53</v>
      </c>
      <c r="K153" s="10" t="s">
        <v>213</v>
      </c>
      <c r="L153" s="105" t="str">
        <f t="shared" si="26"/>
        <v>N/A</v>
      </c>
      <c r="M153" s="41"/>
    </row>
    <row r="154" spans="1:13" x14ac:dyDescent="0.2">
      <c r="A154" s="156" t="s">
        <v>1198</v>
      </c>
      <c r="B154" s="10" t="s">
        <v>213</v>
      </c>
      <c r="C154" s="10">
        <v>46521.282406999999</v>
      </c>
      <c r="D154" s="7" t="str">
        <f t="shared" si="27"/>
        <v>N/A</v>
      </c>
      <c r="E154" s="10">
        <v>50032.211110999997</v>
      </c>
      <c r="F154" s="7" t="str">
        <f t="shared" si="28"/>
        <v>N/A</v>
      </c>
      <c r="G154" s="10">
        <v>55336.289156999999</v>
      </c>
      <c r="H154" s="7" t="str">
        <f t="shared" si="29"/>
        <v>N/A</v>
      </c>
      <c r="I154" s="8">
        <v>7.5469999999999997</v>
      </c>
      <c r="J154" s="8">
        <v>10.6</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05" t="str">
        <f t="shared" si="26"/>
        <v>N/A</v>
      </c>
    </row>
    <row r="156" spans="1:13" x14ac:dyDescent="0.2">
      <c r="A156" s="156" t="s">
        <v>1199</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v>2041.7644398</v>
      </c>
      <c r="D164" s="88" t="str">
        <f t="shared" ref="D164" si="31">IF($B164="N/A","N/A",IF(C164&gt;10,"No",IF(C164&lt;-10,"No","Yes")))</f>
        <v>N/A</v>
      </c>
      <c r="E164" s="87">
        <v>2146.2095751000002</v>
      </c>
      <c r="F164" s="88" t="str">
        <f t="shared" ref="F164" si="32">IF($B164="N/A","N/A",IF(E164&gt;10,"No",IF(E164&lt;-10,"No","Yes")))</f>
        <v>N/A</v>
      </c>
      <c r="G164" s="87">
        <v>2803.631218</v>
      </c>
      <c r="H164" s="88" t="str">
        <f t="shared" ref="H164" si="33">IF($B164="N/A","N/A",IF(G164&gt;10,"No",IF(G164&lt;-10,"No","Yes")))</f>
        <v>N/A</v>
      </c>
      <c r="I164" s="89">
        <v>5.1150000000000002</v>
      </c>
      <c r="J164" s="89">
        <v>30.63</v>
      </c>
      <c r="K164" s="90" t="s">
        <v>734</v>
      </c>
      <c r="L164" s="107" t="str">
        <f>IF(J164="Div by 0", "N/A", IF(OR(J164="N/A",K164="N/A"),"N/A", IF(J164&gt;VALUE(MID(K164,1,2)), "No", IF(J164&lt;-1*VALUE(MID(K164,1,2)), "No", "Yes"))))</f>
        <v>No</v>
      </c>
      <c r="N164" s="42"/>
    </row>
    <row r="165" spans="1:16" x14ac:dyDescent="0.2">
      <c r="A165" s="156" t="s">
        <v>1203</v>
      </c>
      <c r="B165" s="10" t="s">
        <v>213</v>
      </c>
      <c r="C165" s="10">
        <v>2057.1098634</v>
      </c>
      <c r="D165" s="7" t="str">
        <f t="shared" ref="D165:D171" si="34">IF($B165="N/A","N/A",IF(C165&gt;10,"No",IF(C165&lt;-10,"No","Yes")))</f>
        <v>N/A</v>
      </c>
      <c r="E165" s="10">
        <v>2161.0863972000002</v>
      </c>
      <c r="F165" s="7" t="str">
        <f t="shared" ref="F165:F171" si="35">IF($B165="N/A","N/A",IF(E165&gt;10,"No",IF(E165&lt;-10,"No","Yes")))</f>
        <v>N/A</v>
      </c>
      <c r="G165" s="10">
        <v>2791.4534656000001</v>
      </c>
      <c r="H165" s="7" t="str">
        <f t="shared" ref="H165:H171" si="36">IF($B165="N/A","N/A",IF(G165&gt;10,"No",IF(G165&lt;-10,"No","Yes")))</f>
        <v>N/A</v>
      </c>
      <c r="I165" s="8">
        <v>5.0540000000000003</v>
      </c>
      <c r="J165" s="8">
        <v>29.17</v>
      </c>
      <c r="K165" s="28" t="s">
        <v>734</v>
      </c>
      <c r="L165" s="105" t="str">
        <f>IF(J165="Div by 0", "N/A", IF(OR(J165="N/A",K165="N/A"),"N/A", IF(J165&gt;VALUE(MID(K165,1,2)), "No", IF(J165&lt;-1*VALUE(MID(K165,1,2)), "No", "Yes"))))</f>
        <v>Yes</v>
      </c>
      <c r="N165" s="42"/>
    </row>
    <row r="166" spans="1:16" x14ac:dyDescent="0.2">
      <c r="A166" s="156" t="s">
        <v>1204</v>
      </c>
      <c r="B166" s="10" t="s">
        <v>213</v>
      </c>
      <c r="C166" s="10">
        <v>1629.5392670000001</v>
      </c>
      <c r="D166" s="7" t="str">
        <f t="shared" si="34"/>
        <v>N/A</v>
      </c>
      <c r="E166" s="10">
        <v>1765.2371324000001</v>
      </c>
      <c r="F166" s="7" t="str">
        <f t="shared" si="35"/>
        <v>N/A</v>
      </c>
      <c r="G166" s="10">
        <v>3257.9186843000002</v>
      </c>
      <c r="H166" s="7" t="str">
        <f t="shared" si="36"/>
        <v>N/A</v>
      </c>
      <c r="I166" s="8">
        <v>8.327</v>
      </c>
      <c r="J166" s="8">
        <v>84.56</v>
      </c>
      <c r="K166" s="28" t="s">
        <v>734</v>
      </c>
      <c r="L166" s="105" t="str">
        <f t="shared" ref="L166" si="37">IF(J166="Div by 0", "N/A", IF(OR(J166="N/A",K166="N/A"),"N/A", IF(J166&gt;VALUE(MID(K166,1,2)), "No", IF(J166&lt;-1*VALUE(MID(K166,1,2)), "No", "Yes"))))</f>
        <v>No</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900764</v>
      </c>
      <c r="D6" s="7" t="str">
        <f t="shared" ref="D6:D11" si="0">IF($B6="N/A","N/A",IF(C6&gt;10,"No",IF(C6&lt;-10,"No","Yes")))</f>
        <v>N/A</v>
      </c>
      <c r="E6" s="1">
        <v>895508</v>
      </c>
      <c r="F6" s="7" t="str">
        <f t="shared" ref="F6:F11" si="1">IF($B6="N/A","N/A",IF(E6&gt;10,"No",IF(E6&lt;-10,"No","Yes")))</f>
        <v>N/A</v>
      </c>
      <c r="G6" s="1">
        <v>1336784</v>
      </c>
      <c r="H6" s="7" t="str">
        <f t="shared" ref="H6:H11" si="2">IF($B6="N/A","N/A",IF(G6&gt;10,"No",IF(G6&lt;-10,"No","Yes")))</f>
        <v>N/A</v>
      </c>
      <c r="I6" s="8">
        <v>-0.58399999999999996</v>
      </c>
      <c r="J6" s="8">
        <v>49.28</v>
      </c>
      <c r="K6" s="1" t="s">
        <v>734</v>
      </c>
      <c r="L6" s="105" t="str">
        <f t="shared" ref="L6:L14" si="3">IF(J6="Div by 0", "N/A", IF(K6="N/A","N/A", IF(J6&gt;VALUE(MID(K6,1,2)), "No", IF(J6&lt;-1*VALUE(MID(K6,1,2)), "No", "Yes"))))</f>
        <v>No</v>
      </c>
    </row>
    <row r="7" spans="1:12" x14ac:dyDescent="0.2">
      <c r="A7" s="138" t="s">
        <v>100</v>
      </c>
      <c r="B7" s="30" t="s">
        <v>213</v>
      </c>
      <c r="C7" s="1">
        <v>59112</v>
      </c>
      <c r="D7" s="7" t="str">
        <f t="shared" si="0"/>
        <v>N/A</v>
      </c>
      <c r="E7" s="1">
        <v>58850</v>
      </c>
      <c r="F7" s="7" t="str">
        <f t="shared" si="1"/>
        <v>N/A</v>
      </c>
      <c r="G7" s="1">
        <v>17534</v>
      </c>
      <c r="H7" s="7" t="str">
        <f t="shared" si="2"/>
        <v>N/A</v>
      </c>
      <c r="I7" s="8">
        <v>-0.443</v>
      </c>
      <c r="J7" s="8">
        <v>-70.2</v>
      </c>
      <c r="K7" s="30" t="s">
        <v>734</v>
      </c>
      <c r="L7" s="105" t="str">
        <f t="shared" si="3"/>
        <v>No</v>
      </c>
    </row>
    <row r="8" spans="1:12" x14ac:dyDescent="0.2">
      <c r="A8" s="138" t="s">
        <v>101</v>
      </c>
      <c r="B8" s="30" t="s">
        <v>213</v>
      </c>
      <c r="C8" s="1">
        <v>196687</v>
      </c>
      <c r="D8" s="7" t="str">
        <f t="shared" si="0"/>
        <v>N/A</v>
      </c>
      <c r="E8" s="1">
        <v>194480</v>
      </c>
      <c r="F8" s="7" t="str">
        <f t="shared" si="1"/>
        <v>N/A</v>
      </c>
      <c r="G8" s="1">
        <v>53981</v>
      </c>
      <c r="H8" s="7" t="str">
        <f t="shared" si="2"/>
        <v>N/A</v>
      </c>
      <c r="I8" s="8">
        <v>-1.1200000000000001</v>
      </c>
      <c r="J8" s="8">
        <v>-72.2</v>
      </c>
      <c r="K8" s="30" t="s">
        <v>734</v>
      </c>
      <c r="L8" s="105" t="str">
        <f t="shared" si="3"/>
        <v>No</v>
      </c>
    </row>
    <row r="9" spans="1:12" x14ac:dyDescent="0.2">
      <c r="A9" s="138" t="s">
        <v>104</v>
      </c>
      <c r="B9" s="30" t="s">
        <v>213</v>
      </c>
      <c r="C9" s="1">
        <v>503448</v>
      </c>
      <c r="D9" s="7" t="str">
        <f t="shared" si="0"/>
        <v>N/A</v>
      </c>
      <c r="E9" s="1">
        <v>506237</v>
      </c>
      <c r="F9" s="7" t="str">
        <f t="shared" si="1"/>
        <v>N/A</v>
      </c>
      <c r="G9" s="1">
        <v>105277</v>
      </c>
      <c r="H9" s="7" t="str">
        <f t="shared" si="2"/>
        <v>N/A</v>
      </c>
      <c r="I9" s="8">
        <v>0.55400000000000005</v>
      </c>
      <c r="J9" s="8">
        <v>-79.2</v>
      </c>
      <c r="K9" s="30" t="s">
        <v>734</v>
      </c>
      <c r="L9" s="105" t="str">
        <f t="shared" si="3"/>
        <v>No</v>
      </c>
    </row>
    <row r="10" spans="1:12" x14ac:dyDescent="0.2">
      <c r="A10" s="138" t="s">
        <v>105</v>
      </c>
      <c r="B10" s="30" t="s">
        <v>213</v>
      </c>
      <c r="C10" s="1">
        <v>141517</v>
      </c>
      <c r="D10" s="7" t="str">
        <f t="shared" si="0"/>
        <v>N/A</v>
      </c>
      <c r="E10" s="1">
        <v>135941</v>
      </c>
      <c r="F10" s="7" t="str">
        <f t="shared" si="1"/>
        <v>N/A</v>
      </c>
      <c r="G10" s="1">
        <v>56370</v>
      </c>
      <c r="H10" s="7" t="str">
        <f t="shared" si="2"/>
        <v>N/A</v>
      </c>
      <c r="I10" s="8">
        <v>-3.94</v>
      </c>
      <c r="J10" s="8">
        <v>-58.5</v>
      </c>
      <c r="K10" s="30" t="s">
        <v>734</v>
      </c>
      <c r="L10" s="105" t="str">
        <f t="shared" si="3"/>
        <v>No</v>
      </c>
    </row>
    <row r="11" spans="1:12" x14ac:dyDescent="0.2">
      <c r="A11" s="138" t="s">
        <v>77</v>
      </c>
      <c r="B11" s="1" t="s">
        <v>213</v>
      </c>
      <c r="C11" s="1">
        <v>739522.54</v>
      </c>
      <c r="D11" s="27" t="str">
        <f t="shared" si="0"/>
        <v>N/A</v>
      </c>
      <c r="E11" s="1">
        <v>736480.58</v>
      </c>
      <c r="F11" s="7" t="str">
        <f t="shared" si="1"/>
        <v>N/A</v>
      </c>
      <c r="G11" s="1">
        <v>1094299.6200000001</v>
      </c>
      <c r="H11" s="7" t="str">
        <f t="shared" si="2"/>
        <v>N/A</v>
      </c>
      <c r="I11" s="8">
        <v>-0.41099999999999998</v>
      </c>
      <c r="J11" s="8">
        <v>48.58</v>
      </c>
      <c r="K11" s="1" t="s">
        <v>735</v>
      </c>
      <c r="L11" s="105" t="str">
        <f t="shared" si="3"/>
        <v>No</v>
      </c>
    </row>
    <row r="12" spans="1:12" x14ac:dyDescent="0.2">
      <c r="A12" s="138" t="s">
        <v>115</v>
      </c>
      <c r="B12" s="1" t="s">
        <v>213</v>
      </c>
      <c r="C12" s="1">
        <v>111034</v>
      </c>
      <c r="D12" s="1" t="s">
        <v>213</v>
      </c>
      <c r="E12" s="1">
        <v>110481</v>
      </c>
      <c r="F12" s="1" t="s">
        <v>213</v>
      </c>
      <c r="G12" s="1">
        <v>117009</v>
      </c>
      <c r="H12" s="1" t="s">
        <v>213</v>
      </c>
      <c r="I12" s="8">
        <v>-0.498</v>
      </c>
      <c r="J12" s="8">
        <v>5.9089999999999998</v>
      </c>
      <c r="K12" s="1" t="s">
        <v>735</v>
      </c>
      <c r="L12" s="105" t="str">
        <f t="shared" si="3"/>
        <v>Yes</v>
      </c>
    </row>
    <row r="13" spans="1:12" x14ac:dyDescent="0.2">
      <c r="A13" s="138" t="s">
        <v>446</v>
      </c>
      <c r="B13" s="1" t="s">
        <v>213</v>
      </c>
      <c r="C13" s="1">
        <v>57449</v>
      </c>
      <c r="D13" s="1" t="s">
        <v>213</v>
      </c>
      <c r="E13" s="1">
        <v>57057</v>
      </c>
      <c r="F13" s="1" t="s">
        <v>213</v>
      </c>
      <c r="G13" s="1">
        <v>16954</v>
      </c>
      <c r="H13" s="1" t="s">
        <v>213</v>
      </c>
      <c r="I13" s="8">
        <v>-0.68200000000000005</v>
      </c>
      <c r="J13" s="8">
        <v>-70.3</v>
      </c>
      <c r="K13" s="1" t="s">
        <v>735</v>
      </c>
      <c r="L13" s="105" t="str">
        <f t="shared" si="3"/>
        <v>No</v>
      </c>
    </row>
    <row r="14" spans="1:12" x14ac:dyDescent="0.2">
      <c r="A14" s="138" t="s">
        <v>447</v>
      </c>
      <c r="B14" s="1" t="s">
        <v>213</v>
      </c>
      <c r="C14" s="1">
        <v>52842</v>
      </c>
      <c r="D14" s="1" t="s">
        <v>213</v>
      </c>
      <c r="E14" s="1">
        <v>52724</v>
      </c>
      <c r="F14" s="1" t="s">
        <v>213</v>
      </c>
      <c r="G14" s="1">
        <v>14769</v>
      </c>
      <c r="H14" s="1" t="s">
        <v>213</v>
      </c>
      <c r="I14" s="8">
        <v>-0.223</v>
      </c>
      <c r="J14" s="8">
        <v>-72</v>
      </c>
      <c r="K14" s="1" t="s">
        <v>735</v>
      </c>
      <c r="L14" s="105" t="str">
        <f t="shared" si="3"/>
        <v>No</v>
      </c>
    </row>
    <row r="15" spans="1:12" x14ac:dyDescent="0.2">
      <c r="A15" s="137" t="s">
        <v>58</v>
      </c>
      <c r="B15" s="30" t="s">
        <v>213</v>
      </c>
      <c r="C15" s="10">
        <v>5008341163</v>
      </c>
      <c r="D15" s="7" t="str">
        <f t="shared" ref="D15:D20" si="4">IF($B15="N/A","N/A",IF(C15&gt;10,"No",IF(C15&lt;-10,"No","Yes")))</f>
        <v>N/A</v>
      </c>
      <c r="E15" s="10">
        <v>5618150192</v>
      </c>
      <c r="F15" s="7" t="str">
        <f t="shared" ref="F15:F20" si="5">IF($B15="N/A","N/A",IF(E15&gt;10,"No",IF(E15&lt;-10,"No","Yes")))</f>
        <v>N/A</v>
      </c>
      <c r="G15" s="10">
        <v>9104714444</v>
      </c>
      <c r="H15" s="7" t="str">
        <f t="shared" ref="H15:H20" si="6">IF($B15="N/A","N/A",IF(G15&gt;10,"No",IF(G15&lt;-10,"No","Yes")))</f>
        <v>N/A</v>
      </c>
      <c r="I15" s="8">
        <v>12.18</v>
      </c>
      <c r="J15" s="8">
        <v>62.06</v>
      </c>
      <c r="K15" s="30" t="s">
        <v>734</v>
      </c>
      <c r="L15" s="105" t="str">
        <f t="shared" ref="L15:L20" si="7">IF(J15="Div by 0", "N/A", IF(K15="N/A","N/A", IF(J15&gt;VALUE(MID(K15,1,2)), "No", IF(J15&lt;-1*VALUE(MID(K15,1,2)), "No", "Yes"))))</f>
        <v>No</v>
      </c>
    </row>
    <row r="16" spans="1:12" x14ac:dyDescent="0.2">
      <c r="A16" s="137" t="s">
        <v>1107</v>
      </c>
      <c r="B16" s="30" t="s">
        <v>213</v>
      </c>
      <c r="C16" s="10">
        <v>5560.1036043000004</v>
      </c>
      <c r="D16" s="7" t="str">
        <f t="shared" si="4"/>
        <v>N/A</v>
      </c>
      <c r="E16" s="10">
        <v>6273.7018452000002</v>
      </c>
      <c r="F16" s="7" t="str">
        <f t="shared" si="5"/>
        <v>N/A</v>
      </c>
      <c r="G16" s="10">
        <v>6810.9092000000001</v>
      </c>
      <c r="H16" s="7" t="str">
        <f t="shared" si="6"/>
        <v>N/A</v>
      </c>
      <c r="I16" s="8">
        <v>12.83</v>
      </c>
      <c r="J16" s="8">
        <v>8.5630000000000006</v>
      </c>
      <c r="K16" s="30" t="s">
        <v>734</v>
      </c>
      <c r="L16" s="105" t="str">
        <f t="shared" si="7"/>
        <v>Yes</v>
      </c>
    </row>
    <row r="17" spans="1:12" x14ac:dyDescent="0.2">
      <c r="A17" s="137" t="s">
        <v>1207</v>
      </c>
      <c r="B17" s="30" t="s">
        <v>213</v>
      </c>
      <c r="C17" s="10">
        <v>15126.000271000001</v>
      </c>
      <c r="D17" s="7" t="str">
        <f t="shared" si="4"/>
        <v>N/A</v>
      </c>
      <c r="E17" s="10">
        <v>16860.46226</v>
      </c>
      <c r="F17" s="7" t="str">
        <f t="shared" si="5"/>
        <v>N/A</v>
      </c>
      <c r="G17" s="10">
        <v>10241.248831000001</v>
      </c>
      <c r="H17" s="7" t="str">
        <f t="shared" si="6"/>
        <v>N/A</v>
      </c>
      <c r="I17" s="8">
        <v>11.47</v>
      </c>
      <c r="J17" s="8">
        <v>-39.299999999999997</v>
      </c>
      <c r="K17" s="30" t="s">
        <v>734</v>
      </c>
      <c r="L17" s="105" t="str">
        <f t="shared" si="7"/>
        <v>No</v>
      </c>
    </row>
    <row r="18" spans="1:12" x14ac:dyDescent="0.2">
      <c r="A18" s="137" t="s">
        <v>1208</v>
      </c>
      <c r="B18" s="30" t="s">
        <v>213</v>
      </c>
      <c r="C18" s="10">
        <v>11648.855318</v>
      </c>
      <c r="D18" s="7" t="str">
        <f t="shared" si="4"/>
        <v>N/A</v>
      </c>
      <c r="E18" s="10">
        <v>13607.965935</v>
      </c>
      <c r="F18" s="7" t="str">
        <f t="shared" si="5"/>
        <v>N/A</v>
      </c>
      <c r="G18" s="10">
        <v>11830.785999</v>
      </c>
      <c r="H18" s="7" t="str">
        <f t="shared" si="6"/>
        <v>N/A</v>
      </c>
      <c r="I18" s="8">
        <v>16.82</v>
      </c>
      <c r="J18" s="8">
        <v>-13.1</v>
      </c>
      <c r="K18" s="30" t="s">
        <v>734</v>
      </c>
      <c r="L18" s="105" t="str">
        <f t="shared" si="7"/>
        <v>Yes</v>
      </c>
    </row>
    <row r="19" spans="1:12" x14ac:dyDescent="0.2">
      <c r="A19" s="137" t="s">
        <v>1209</v>
      </c>
      <c r="B19" s="30" t="s">
        <v>213</v>
      </c>
      <c r="C19" s="10">
        <v>2491.0556959</v>
      </c>
      <c r="D19" s="7" t="str">
        <f t="shared" si="4"/>
        <v>N/A</v>
      </c>
      <c r="E19" s="10">
        <v>2683.564374</v>
      </c>
      <c r="F19" s="7" t="str">
        <f t="shared" si="5"/>
        <v>N/A</v>
      </c>
      <c r="G19" s="10">
        <v>2911.0513028</v>
      </c>
      <c r="H19" s="7" t="str">
        <f t="shared" si="6"/>
        <v>N/A</v>
      </c>
      <c r="I19" s="8">
        <v>7.7279999999999998</v>
      </c>
      <c r="J19" s="8">
        <v>8.4770000000000003</v>
      </c>
      <c r="K19" s="30" t="s">
        <v>734</v>
      </c>
      <c r="L19" s="105" t="str">
        <f t="shared" si="7"/>
        <v>Yes</v>
      </c>
    </row>
    <row r="20" spans="1:12" x14ac:dyDescent="0.2">
      <c r="A20" s="137" t="s">
        <v>1210</v>
      </c>
      <c r="B20" s="30" t="s">
        <v>213</v>
      </c>
      <c r="C20" s="10">
        <v>4020.1362451</v>
      </c>
      <c r="D20" s="7" t="str">
        <f t="shared" si="4"/>
        <v>N/A</v>
      </c>
      <c r="E20" s="10">
        <v>4567.5344083</v>
      </c>
      <c r="F20" s="7" t="str">
        <f t="shared" si="5"/>
        <v>N/A</v>
      </c>
      <c r="G20" s="10">
        <v>5453.8836970000002</v>
      </c>
      <c r="H20" s="7" t="str">
        <f t="shared" si="6"/>
        <v>N/A</v>
      </c>
      <c r="I20" s="8">
        <v>13.62</v>
      </c>
      <c r="J20" s="8">
        <v>19.41</v>
      </c>
      <c r="K20" s="30" t="s">
        <v>734</v>
      </c>
      <c r="L20" s="105" t="str">
        <f t="shared" si="7"/>
        <v>Yes</v>
      </c>
    </row>
    <row r="21" spans="1:12" x14ac:dyDescent="0.2">
      <c r="A21" s="128" t="s">
        <v>1111</v>
      </c>
      <c r="B21" s="30" t="s">
        <v>213</v>
      </c>
      <c r="C21" s="10">
        <v>5724.5763147999996</v>
      </c>
      <c r="D21" s="7" t="str">
        <f t="shared" ref="D21:D22" si="8">IF($B21="N/A","N/A",IF(C21&gt;10,"No",IF(C21&lt;-10,"No","Yes")))</f>
        <v>N/A</v>
      </c>
      <c r="E21" s="10">
        <v>6480.2275332999998</v>
      </c>
      <c r="F21" s="7" t="str">
        <f t="shared" ref="F21:F22" si="9">IF($B21="N/A","N/A",IF(E21&gt;10,"No",IF(E21&lt;-10,"No","Yes")))</f>
        <v>N/A</v>
      </c>
      <c r="G21" s="10">
        <v>7185.6596724000001</v>
      </c>
      <c r="H21" s="7" t="str">
        <f t="shared" ref="H21:H22" si="10">IF($B21="N/A","N/A",IF(G21&gt;10,"No",IF(G21&lt;-10,"No","Yes")))</f>
        <v>N/A</v>
      </c>
      <c r="I21" s="8">
        <v>13.2</v>
      </c>
      <c r="J21" s="8">
        <v>10.89</v>
      </c>
      <c r="K21" s="30" t="s">
        <v>734</v>
      </c>
      <c r="L21" s="105" t="str">
        <f>IF(J21="Div by 0", "N/A", IF(OR(J21="N/A",K21="N/A"),"N/A", IF(J21&gt;VALUE(MID(K21,1,2)), "No", IF(J21&lt;-1*VALUE(MID(K21,1,2)), "No", "Yes"))))</f>
        <v>Yes</v>
      </c>
    </row>
    <row r="22" spans="1:12" x14ac:dyDescent="0.2">
      <c r="A22" s="128" t="s">
        <v>1112</v>
      </c>
      <c r="B22" s="30" t="s">
        <v>213</v>
      </c>
      <c r="C22" s="10">
        <v>5347.5616319000001</v>
      </c>
      <c r="D22" s="7" t="str">
        <f t="shared" si="8"/>
        <v>N/A</v>
      </c>
      <c r="E22" s="10">
        <v>6009.6931897000004</v>
      </c>
      <c r="F22" s="7" t="str">
        <f t="shared" si="9"/>
        <v>N/A</v>
      </c>
      <c r="G22" s="10">
        <v>6364.1568783000002</v>
      </c>
      <c r="H22" s="7" t="str">
        <f t="shared" si="10"/>
        <v>N/A</v>
      </c>
      <c r="I22" s="8">
        <v>12.38</v>
      </c>
      <c r="J22" s="8">
        <v>5.8979999999999997</v>
      </c>
      <c r="K22" s="30" t="s">
        <v>734</v>
      </c>
      <c r="L22" s="105" t="str">
        <f>IF(J22="Div by 0", "N/A", IF(OR(J22="N/A",K22="N/A"),"N/A", IF(J22&gt;VALUE(MID(K22,1,2)), "No", IF(J22&lt;-1*VALUE(MID(K22,1,2)), "No", "Yes"))))</f>
        <v>Yes</v>
      </c>
    </row>
    <row r="23" spans="1:12" x14ac:dyDescent="0.2">
      <c r="A23" s="137" t="s">
        <v>1211</v>
      </c>
      <c r="B23" s="30" t="s">
        <v>213</v>
      </c>
      <c r="C23" s="10">
        <v>12416.132868999999</v>
      </c>
      <c r="D23" s="7" t="str">
        <f>IF($B23="N/A","N/A",IF(C23&gt;10,"No",IF(C23&lt;-10,"No","Yes")))</f>
        <v>N/A</v>
      </c>
      <c r="E23" s="10">
        <v>13664.381369000001</v>
      </c>
      <c r="F23" s="7" t="str">
        <f>IF($B23="N/A","N/A",IF(E23&gt;10,"No",IF(E23&lt;-10,"No","Yes")))</f>
        <v>N/A</v>
      </c>
      <c r="G23" s="10">
        <v>13204.168329</v>
      </c>
      <c r="H23" s="7" t="str">
        <f>IF($B23="N/A","N/A",IF(G23&gt;10,"No",IF(G23&lt;-10,"No","Yes")))</f>
        <v>N/A</v>
      </c>
      <c r="I23" s="8">
        <v>10.050000000000001</v>
      </c>
      <c r="J23" s="8">
        <v>-3.37</v>
      </c>
      <c r="K23" s="30" t="s">
        <v>734</v>
      </c>
      <c r="L23" s="105" t="str">
        <f>IF(J23="Div by 0", "N/A", IF(K23="N/A","N/A", IF(J23&gt;VALUE(MID(K23,1,2)), "No", IF(J23&lt;-1*VALUE(MID(K23,1,2)), "No", "Yes"))))</f>
        <v>Yes</v>
      </c>
    </row>
    <row r="24" spans="1:12" x14ac:dyDescent="0.2">
      <c r="A24" s="137" t="s">
        <v>1212</v>
      </c>
      <c r="B24" s="30" t="s">
        <v>213</v>
      </c>
      <c r="C24" s="10">
        <v>15050.613413999999</v>
      </c>
      <c r="D24" s="7" t="str">
        <f>IF($B24="N/A","N/A",IF(C24&gt;10,"No",IF(C24&lt;-10,"No","Yes")))</f>
        <v>N/A</v>
      </c>
      <c r="E24" s="10">
        <v>16710.411587999999</v>
      </c>
      <c r="F24" s="7" t="str">
        <f>IF($B24="N/A","N/A",IF(E24&gt;10,"No",IF(E24&lt;-10,"No","Yes")))</f>
        <v>N/A</v>
      </c>
      <c r="G24" s="10">
        <v>10127.411525</v>
      </c>
      <c r="H24" s="7" t="str">
        <f>IF($B24="N/A","N/A",IF(G24&gt;10,"No",IF(G24&lt;-10,"No","Yes")))</f>
        <v>N/A</v>
      </c>
      <c r="I24" s="8">
        <v>11.03</v>
      </c>
      <c r="J24" s="8">
        <v>-39.4</v>
      </c>
      <c r="K24" s="30" t="s">
        <v>734</v>
      </c>
      <c r="L24" s="105" t="str">
        <f>IF(J24="Div by 0", "N/A", IF(K24="N/A","N/A", IF(J24&gt;VALUE(MID(K24,1,2)), "No", IF(J24&lt;-1*VALUE(MID(K24,1,2)), "No", "Yes"))))</f>
        <v>No</v>
      </c>
    </row>
    <row r="25" spans="1:12" x14ac:dyDescent="0.2">
      <c r="A25" s="137" t="s">
        <v>1213</v>
      </c>
      <c r="B25" s="30" t="s">
        <v>213</v>
      </c>
      <c r="C25" s="10">
        <v>9686.6459066999996</v>
      </c>
      <c r="D25" s="7" t="str">
        <f>IF($B25="N/A","N/A",IF(C25&gt;10,"No",IF(C25&lt;-10,"No","Yes")))</f>
        <v>N/A</v>
      </c>
      <c r="E25" s="10">
        <v>10516.332979000001</v>
      </c>
      <c r="F25" s="7" t="str">
        <f>IF($B25="N/A","N/A",IF(E25&gt;10,"No",IF(E25&lt;-10,"No","Yes")))</f>
        <v>N/A</v>
      </c>
      <c r="G25" s="10">
        <v>8801.8565237999992</v>
      </c>
      <c r="H25" s="7" t="str">
        <f>IF($B25="N/A","N/A",IF(G25&gt;10,"No",IF(G25&lt;-10,"No","Yes")))</f>
        <v>N/A</v>
      </c>
      <c r="I25" s="8">
        <v>8.5649999999999995</v>
      </c>
      <c r="J25" s="8">
        <v>-16.3</v>
      </c>
      <c r="K25" s="30" t="s">
        <v>734</v>
      </c>
      <c r="L25" s="105" t="str">
        <f>IF(J25="Div by 0", "N/A", IF(K25="N/A","N/A", IF(J25&gt;VALUE(MID(K25,1,2)), "No", IF(J25&lt;-1*VALUE(MID(K25,1,2)), "No", "Yes"))))</f>
        <v>Yes</v>
      </c>
    </row>
    <row r="26" spans="1:12" x14ac:dyDescent="0.2">
      <c r="A26" s="137" t="s">
        <v>1214</v>
      </c>
      <c r="B26" s="30" t="s">
        <v>213</v>
      </c>
      <c r="C26" s="10">
        <v>12728.438480000001</v>
      </c>
      <c r="D26" s="7" t="str">
        <f t="shared" ref="D26:D27" si="11">IF($B26="N/A","N/A",IF(C26&gt;10,"No",IF(C26&lt;-10,"No","Yes")))</f>
        <v>N/A</v>
      </c>
      <c r="E26" s="10">
        <v>14009.459948</v>
      </c>
      <c r="F26" s="7" t="str">
        <f t="shared" ref="F26:F30" si="12">IF($B26="N/A","N/A",IF(E26&gt;10,"No",IF(E26&lt;-10,"No","Yes")))</f>
        <v>N/A</v>
      </c>
      <c r="G26" s="10">
        <v>13514.446507000001</v>
      </c>
      <c r="H26" s="7" t="str">
        <f t="shared" ref="H26:H27" si="13">IF($B26="N/A","N/A",IF(G26&gt;10,"No",IF(G26&lt;-10,"No","Yes")))</f>
        <v>N/A</v>
      </c>
      <c r="I26" s="8">
        <v>10.06</v>
      </c>
      <c r="J26" s="8">
        <v>-3.53</v>
      </c>
      <c r="K26" s="30" t="s">
        <v>734</v>
      </c>
      <c r="L26" s="105" t="str">
        <f>IF(J26="Div by 0", "N/A", IF(OR(J26="N/A",K26="N/A"),"N/A", IF(J26&gt;VALUE(MID(K26,1,2)), "No", IF(J26&lt;-1*VALUE(MID(K26,1,2)), "No", "Yes"))))</f>
        <v>Yes</v>
      </c>
    </row>
    <row r="27" spans="1:12" x14ac:dyDescent="0.2">
      <c r="A27" s="137" t="s">
        <v>1215</v>
      </c>
      <c r="B27" s="30" t="s">
        <v>213</v>
      </c>
      <c r="C27" s="10">
        <v>11914.607102</v>
      </c>
      <c r="D27" s="7" t="str">
        <f t="shared" si="11"/>
        <v>N/A</v>
      </c>
      <c r="E27" s="10">
        <v>13116.736992</v>
      </c>
      <c r="F27" s="7" t="str">
        <f t="shared" si="12"/>
        <v>N/A</v>
      </c>
      <c r="G27" s="10">
        <v>12734.5419</v>
      </c>
      <c r="H27" s="7" t="str">
        <f t="shared" si="13"/>
        <v>N/A</v>
      </c>
      <c r="I27" s="8">
        <v>10.09</v>
      </c>
      <c r="J27" s="8">
        <v>-2.91</v>
      </c>
      <c r="K27" s="30" t="s">
        <v>734</v>
      </c>
      <c r="L27" s="105" t="str">
        <f>IF(J27="Div by 0", "N/A", IF(OR(J27="N/A",K27="N/A"),"N/A", IF(J27&gt;VALUE(MID(K27,1,2)), "No", IF(J27&lt;-1*VALUE(MID(K27,1,2)), "No", "Yes"))))</f>
        <v>Yes</v>
      </c>
    </row>
    <row r="28" spans="1:12" x14ac:dyDescent="0.2">
      <c r="A28" s="156" t="s">
        <v>1216</v>
      </c>
      <c r="B28" s="10" t="s">
        <v>213</v>
      </c>
      <c r="C28" s="10">
        <v>2041.7644398</v>
      </c>
      <c r="D28" s="7" t="str">
        <f t="shared" ref="D28:D30" si="14">IF($B28="N/A","N/A",IF(C28&gt;10,"No",IF(C28&lt;-10,"No","Yes")))</f>
        <v>N/A</v>
      </c>
      <c r="E28" s="10">
        <v>2146.2095751000002</v>
      </c>
      <c r="F28" s="7" t="str">
        <f t="shared" si="12"/>
        <v>N/A</v>
      </c>
      <c r="G28" s="10">
        <v>2803.631218</v>
      </c>
      <c r="H28" s="7" t="str">
        <f t="shared" ref="H28:H30" si="15">IF($B28="N/A","N/A",IF(G28&gt;10,"No",IF(G28&lt;-10,"No","Yes")))</f>
        <v>N/A</v>
      </c>
      <c r="I28" s="8">
        <v>5.1150000000000002</v>
      </c>
      <c r="J28" s="8">
        <v>30.63</v>
      </c>
      <c r="K28" s="28" t="s">
        <v>734</v>
      </c>
      <c r="L28" s="105" t="str">
        <f>IF(J28="Div by 0", "N/A", IF(OR(J28="N/A",K28="N/A"),"N/A", IF(J28&gt;VALUE(MID(K28,1,2)), "No", IF(J28&lt;-1*VALUE(MID(K28,1,2)), "No", "Yes"))))</f>
        <v>No</v>
      </c>
    </row>
    <row r="29" spans="1:12" x14ac:dyDescent="0.2">
      <c r="A29" s="156" t="s">
        <v>1217</v>
      </c>
      <c r="B29" s="10" t="s">
        <v>213</v>
      </c>
      <c r="C29" s="10">
        <v>2057.1098634</v>
      </c>
      <c r="D29" s="7" t="str">
        <f t="shared" si="14"/>
        <v>N/A</v>
      </c>
      <c r="E29" s="10">
        <v>2161.0863972000002</v>
      </c>
      <c r="F29" s="7" t="str">
        <f t="shared" si="12"/>
        <v>N/A</v>
      </c>
      <c r="G29" s="10">
        <v>2791.4534656000001</v>
      </c>
      <c r="H29" s="7" t="str">
        <f t="shared" si="15"/>
        <v>N/A</v>
      </c>
      <c r="I29" s="8">
        <v>5.0540000000000003</v>
      </c>
      <c r="J29" s="8">
        <v>29.17</v>
      </c>
      <c r="K29" s="28" t="s">
        <v>734</v>
      </c>
      <c r="L29" s="105" t="str">
        <f t="shared" ref="L29:L30" si="16">IF(J29="Div by 0", "N/A", IF(OR(J29="N/A",K29="N/A"),"N/A", IF(J29&gt;VALUE(MID(K29,1,2)), "No", IF(J29&lt;-1*VALUE(MID(K29,1,2)), "No", "Yes"))))</f>
        <v>Yes</v>
      </c>
    </row>
    <row r="30" spans="1:12" x14ac:dyDescent="0.2">
      <c r="A30" s="156" t="s">
        <v>1218</v>
      </c>
      <c r="B30" s="10" t="s">
        <v>213</v>
      </c>
      <c r="C30" s="10">
        <v>1629.5392670000001</v>
      </c>
      <c r="D30" s="7" t="str">
        <f t="shared" si="14"/>
        <v>N/A</v>
      </c>
      <c r="E30" s="10">
        <v>1765.2371324000001</v>
      </c>
      <c r="F30" s="7" t="str">
        <f t="shared" si="12"/>
        <v>N/A</v>
      </c>
      <c r="G30" s="10">
        <v>3257.9186843000002</v>
      </c>
      <c r="H30" s="7" t="str">
        <f t="shared" si="15"/>
        <v>N/A</v>
      </c>
      <c r="I30" s="8">
        <v>8.327</v>
      </c>
      <c r="J30" s="8">
        <v>84.56</v>
      </c>
      <c r="K30" s="28" t="s">
        <v>734</v>
      </c>
      <c r="L30" s="105" t="str">
        <f t="shared" si="16"/>
        <v>No</v>
      </c>
    </row>
    <row r="31" spans="1:12" x14ac:dyDescent="0.2">
      <c r="A31" s="168" t="s">
        <v>2</v>
      </c>
      <c r="B31" s="22" t="s">
        <v>213</v>
      </c>
      <c r="C31" s="9">
        <v>99.638418053999999</v>
      </c>
      <c r="D31" s="27" t="str">
        <f t="shared" ref="D31:D69" si="17">IF($B31="N/A","N/A",IF(C31&gt;10,"No",IF(C31&lt;-10,"No","Yes")))</f>
        <v>N/A</v>
      </c>
      <c r="E31" s="9">
        <v>99.248471258999999</v>
      </c>
      <c r="F31" s="27" t="str">
        <f t="shared" ref="F31:F69" si="18">IF($B31="N/A","N/A",IF(E31&gt;10,"No",IF(E31&lt;-10,"No","Yes")))</f>
        <v>N/A</v>
      </c>
      <c r="G31" s="9">
        <v>99.724113993000003</v>
      </c>
      <c r="H31" s="27" t="str">
        <f t="shared" ref="H31:H69" si="19">IF($B31="N/A","N/A",IF(G31&gt;10,"No",IF(G31&lt;-10,"No","Yes")))</f>
        <v>N/A</v>
      </c>
      <c r="I31" s="8">
        <v>-0.39100000000000001</v>
      </c>
      <c r="J31" s="8">
        <v>0.47920000000000001</v>
      </c>
      <c r="K31" s="28" t="s">
        <v>734</v>
      </c>
      <c r="L31" s="105" t="str">
        <f t="shared" ref="L31:L99" si="20">IF(J31="Div by 0", "N/A", IF(K31="N/A","N/A", IF(J31&gt;VALUE(MID(K31,1,2)), "No", IF(J31&lt;-1*VALUE(MID(K31,1,2)), "No", "Yes"))))</f>
        <v>Yes</v>
      </c>
    </row>
    <row r="32" spans="1:12" x14ac:dyDescent="0.2">
      <c r="A32" s="168" t="s">
        <v>22</v>
      </c>
      <c r="B32" s="22" t="s">
        <v>213</v>
      </c>
      <c r="C32" s="1">
        <v>897507</v>
      </c>
      <c r="D32" s="27" t="str">
        <f t="shared" si="17"/>
        <v>N/A</v>
      </c>
      <c r="E32" s="1">
        <v>888778</v>
      </c>
      <c r="F32" s="27" t="str">
        <f t="shared" si="18"/>
        <v>N/A</v>
      </c>
      <c r="G32" s="1">
        <v>1333096</v>
      </c>
      <c r="H32" s="27" t="str">
        <f t="shared" si="19"/>
        <v>N/A</v>
      </c>
      <c r="I32" s="8">
        <v>-0.97299999999999998</v>
      </c>
      <c r="J32" s="8">
        <v>49.99</v>
      </c>
      <c r="K32" s="28" t="s">
        <v>734</v>
      </c>
      <c r="L32" s="105" t="str">
        <f t="shared" si="20"/>
        <v>No</v>
      </c>
    </row>
    <row r="33" spans="1:12" x14ac:dyDescent="0.2">
      <c r="A33" s="168" t="s">
        <v>448</v>
      </c>
      <c r="B33" s="30" t="s">
        <v>213</v>
      </c>
      <c r="C33" s="1">
        <v>57746</v>
      </c>
      <c r="D33" s="1" t="str">
        <f t="shared" si="17"/>
        <v>N/A</v>
      </c>
      <c r="E33" s="1">
        <v>56903</v>
      </c>
      <c r="F33" s="1" t="str">
        <f t="shared" si="18"/>
        <v>N/A</v>
      </c>
      <c r="G33" s="1">
        <v>17184</v>
      </c>
      <c r="H33" s="7" t="str">
        <f t="shared" si="19"/>
        <v>N/A</v>
      </c>
      <c r="I33" s="8">
        <v>-1.46</v>
      </c>
      <c r="J33" s="8">
        <v>-69.8</v>
      </c>
      <c r="K33" s="30" t="s">
        <v>734</v>
      </c>
      <c r="L33" s="105" t="str">
        <f t="shared" si="20"/>
        <v>No</v>
      </c>
    </row>
    <row r="34" spans="1:12" x14ac:dyDescent="0.2">
      <c r="A34" s="168" t="s">
        <v>1219</v>
      </c>
      <c r="B34" s="3" t="s">
        <v>213</v>
      </c>
      <c r="C34" s="1">
        <v>36044</v>
      </c>
      <c r="D34" s="5" t="str">
        <f t="shared" ref="D34:D38" si="21">IF($B34="N/A","N/A",IF(C34&lt;0,"No","Yes"))</f>
        <v>N/A</v>
      </c>
      <c r="E34" s="1">
        <v>36041</v>
      </c>
      <c r="F34" s="5" t="str">
        <f t="shared" ref="F34:F38" si="22">IF($B34="N/A","N/A",IF(E34&lt;0,"No","Yes"))</f>
        <v>N/A</v>
      </c>
      <c r="G34" s="1">
        <v>11649</v>
      </c>
      <c r="H34" s="5" t="str">
        <f t="shared" ref="H34:H38" si="23">IF($B34="N/A","N/A",IF(G34&lt;0,"No","Yes"))</f>
        <v>N/A</v>
      </c>
      <c r="I34" s="8">
        <v>-8.0000000000000002E-3</v>
      </c>
      <c r="J34" s="8">
        <v>-67.7</v>
      </c>
      <c r="K34" s="1" t="s">
        <v>734</v>
      </c>
      <c r="L34" s="105" t="str">
        <f t="shared" si="20"/>
        <v>No</v>
      </c>
    </row>
    <row r="35" spans="1:12" x14ac:dyDescent="0.2">
      <c r="A35" s="168" t="s">
        <v>1220</v>
      </c>
      <c r="B35" s="3" t="s">
        <v>213</v>
      </c>
      <c r="C35" s="1">
        <v>837</v>
      </c>
      <c r="D35" s="5" t="str">
        <f t="shared" si="21"/>
        <v>N/A</v>
      </c>
      <c r="E35" s="1">
        <v>600</v>
      </c>
      <c r="F35" s="5" t="str">
        <f t="shared" si="22"/>
        <v>N/A</v>
      </c>
      <c r="G35" s="1">
        <v>489</v>
      </c>
      <c r="H35" s="5" t="str">
        <f t="shared" si="23"/>
        <v>N/A</v>
      </c>
      <c r="I35" s="8">
        <v>-28.3</v>
      </c>
      <c r="J35" s="8">
        <v>-18.5</v>
      </c>
      <c r="K35" s="1" t="s">
        <v>734</v>
      </c>
      <c r="L35" s="105" t="str">
        <f t="shared" si="20"/>
        <v>Yes</v>
      </c>
    </row>
    <row r="36" spans="1:12" x14ac:dyDescent="0.2">
      <c r="A36" s="168" t="s">
        <v>1221</v>
      </c>
      <c r="B36" s="3" t="s">
        <v>213</v>
      </c>
      <c r="C36" s="1">
        <v>817</v>
      </c>
      <c r="D36" s="5" t="str">
        <f t="shared" si="21"/>
        <v>N/A</v>
      </c>
      <c r="E36" s="1">
        <v>670</v>
      </c>
      <c r="F36" s="5" t="str">
        <f t="shared" si="22"/>
        <v>N/A</v>
      </c>
      <c r="G36" s="1">
        <v>292</v>
      </c>
      <c r="H36" s="5" t="str">
        <f t="shared" si="23"/>
        <v>N/A</v>
      </c>
      <c r="I36" s="8">
        <v>-18</v>
      </c>
      <c r="J36" s="8">
        <v>-56.4</v>
      </c>
      <c r="K36" s="1" t="s">
        <v>734</v>
      </c>
      <c r="L36" s="105" t="str">
        <f t="shared" si="20"/>
        <v>No</v>
      </c>
    </row>
    <row r="37" spans="1:12" x14ac:dyDescent="0.2">
      <c r="A37" s="168" t="s">
        <v>1222</v>
      </c>
      <c r="B37" s="3" t="s">
        <v>213</v>
      </c>
      <c r="C37" s="1">
        <v>20048</v>
      </c>
      <c r="D37" s="5" t="str">
        <f t="shared" si="21"/>
        <v>N/A</v>
      </c>
      <c r="E37" s="1">
        <v>19592</v>
      </c>
      <c r="F37" s="5" t="str">
        <f t="shared" si="22"/>
        <v>N/A</v>
      </c>
      <c r="G37" s="1">
        <v>4754</v>
      </c>
      <c r="H37" s="5" t="str">
        <f t="shared" si="23"/>
        <v>N/A</v>
      </c>
      <c r="I37" s="8">
        <v>-2.27</v>
      </c>
      <c r="J37" s="8">
        <v>-75.7</v>
      </c>
      <c r="K37" s="1" t="s">
        <v>734</v>
      </c>
      <c r="L37" s="105" t="str">
        <f t="shared" si="20"/>
        <v>No</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195229</v>
      </c>
      <c r="D39" s="1" t="str">
        <f t="shared" si="17"/>
        <v>N/A</v>
      </c>
      <c r="E39" s="1">
        <v>191329</v>
      </c>
      <c r="F39" s="1" t="str">
        <f t="shared" si="18"/>
        <v>N/A</v>
      </c>
      <c r="G39" s="1">
        <v>53421</v>
      </c>
      <c r="H39" s="7" t="str">
        <f t="shared" si="19"/>
        <v>N/A</v>
      </c>
      <c r="I39" s="8">
        <v>-2</v>
      </c>
      <c r="J39" s="8">
        <v>-72.099999999999994</v>
      </c>
      <c r="K39" s="30" t="s">
        <v>734</v>
      </c>
      <c r="L39" s="105" t="str">
        <f t="shared" si="20"/>
        <v>No</v>
      </c>
    </row>
    <row r="40" spans="1:12" x14ac:dyDescent="0.2">
      <c r="A40" s="168" t="s">
        <v>1224</v>
      </c>
      <c r="B40" s="3" t="s">
        <v>213</v>
      </c>
      <c r="C40" s="1">
        <v>179237</v>
      </c>
      <c r="D40" s="5" t="str">
        <f t="shared" ref="D40:D45" si="24">IF($B40="N/A","N/A",IF(C40&lt;0,"No","Yes"))</f>
        <v>N/A</v>
      </c>
      <c r="E40" s="1">
        <v>176898</v>
      </c>
      <c r="F40" s="5" t="str">
        <f t="shared" ref="F40:F45" si="25">IF($B40="N/A","N/A",IF(E40&lt;0,"No","Yes"))</f>
        <v>N/A</v>
      </c>
      <c r="G40" s="1">
        <v>49944</v>
      </c>
      <c r="H40" s="5" t="str">
        <f t="shared" ref="H40:H45" si="26">IF($B40="N/A","N/A",IF(G40&lt;0,"No","Yes"))</f>
        <v>N/A</v>
      </c>
      <c r="I40" s="8">
        <v>-1.3</v>
      </c>
      <c r="J40" s="8">
        <v>-71.8</v>
      </c>
      <c r="K40" s="1" t="s">
        <v>734</v>
      </c>
      <c r="L40" s="105" t="str">
        <f t="shared" si="20"/>
        <v>No</v>
      </c>
    </row>
    <row r="41" spans="1:12" x14ac:dyDescent="0.2">
      <c r="A41" s="168" t="s">
        <v>1225</v>
      </c>
      <c r="B41" s="3" t="s">
        <v>213</v>
      </c>
      <c r="C41" s="1">
        <v>2831</v>
      </c>
      <c r="D41" s="5" t="str">
        <f t="shared" si="24"/>
        <v>N/A</v>
      </c>
      <c r="E41" s="1">
        <v>1187</v>
      </c>
      <c r="F41" s="5" t="str">
        <f t="shared" si="25"/>
        <v>N/A</v>
      </c>
      <c r="G41" s="1">
        <v>437</v>
      </c>
      <c r="H41" s="5" t="str">
        <f t="shared" si="26"/>
        <v>N/A</v>
      </c>
      <c r="I41" s="8">
        <v>-58.1</v>
      </c>
      <c r="J41" s="8">
        <v>-63.2</v>
      </c>
      <c r="K41" s="1" t="s">
        <v>734</v>
      </c>
      <c r="L41" s="105" t="str">
        <f t="shared" si="20"/>
        <v>No</v>
      </c>
    </row>
    <row r="42" spans="1:12" x14ac:dyDescent="0.2">
      <c r="A42" s="168" t="s">
        <v>1226</v>
      </c>
      <c r="B42" s="3" t="s">
        <v>213</v>
      </c>
      <c r="C42" s="1">
        <v>1783</v>
      </c>
      <c r="D42" s="5" t="str">
        <f t="shared" si="24"/>
        <v>N/A</v>
      </c>
      <c r="E42" s="1">
        <v>1306</v>
      </c>
      <c r="F42" s="5" t="str">
        <f t="shared" si="25"/>
        <v>N/A</v>
      </c>
      <c r="G42" s="1">
        <v>216</v>
      </c>
      <c r="H42" s="5" t="str">
        <f t="shared" si="26"/>
        <v>N/A</v>
      </c>
      <c r="I42" s="8">
        <v>-26.8</v>
      </c>
      <c r="J42" s="8">
        <v>-83.5</v>
      </c>
      <c r="K42" s="1" t="s">
        <v>734</v>
      </c>
      <c r="L42" s="105" t="str">
        <f t="shared" si="20"/>
        <v>No</v>
      </c>
    </row>
    <row r="43" spans="1:12" x14ac:dyDescent="0.2">
      <c r="A43" s="168" t="s">
        <v>1227</v>
      </c>
      <c r="B43" s="3" t="s">
        <v>213</v>
      </c>
      <c r="C43" s="1">
        <v>690</v>
      </c>
      <c r="D43" s="5" t="str">
        <f t="shared" si="24"/>
        <v>N/A</v>
      </c>
      <c r="E43" s="1">
        <v>587</v>
      </c>
      <c r="F43" s="5" t="str">
        <f t="shared" si="25"/>
        <v>N/A</v>
      </c>
      <c r="G43" s="1">
        <v>52</v>
      </c>
      <c r="H43" s="5" t="str">
        <f t="shared" si="26"/>
        <v>N/A</v>
      </c>
      <c r="I43" s="8">
        <v>-14.9</v>
      </c>
      <c r="J43" s="8">
        <v>-91.1</v>
      </c>
      <c r="K43" s="1" t="s">
        <v>734</v>
      </c>
      <c r="L43" s="105" t="str">
        <f t="shared" si="20"/>
        <v>No</v>
      </c>
    </row>
    <row r="44" spans="1:12" x14ac:dyDescent="0.2">
      <c r="A44" s="168" t="s">
        <v>1228</v>
      </c>
      <c r="B44" s="3" t="s">
        <v>213</v>
      </c>
      <c r="C44" s="1">
        <v>10688</v>
      </c>
      <c r="D44" s="5" t="str">
        <f t="shared" si="24"/>
        <v>N/A</v>
      </c>
      <c r="E44" s="1">
        <v>11351</v>
      </c>
      <c r="F44" s="5" t="str">
        <f t="shared" si="25"/>
        <v>N/A</v>
      </c>
      <c r="G44" s="1">
        <v>2772</v>
      </c>
      <c r="H44" s="5" t="str">
        <f t="shared" si="26"/>
        <v>N/A</v>
      </c>
      <c r="I44" s="8">
        <v>6.2030000000000003</v>
      </c>
      <c r="J44" s="8">
        <v>-75.599999999999994</v>
      </c>
      <c r="K44" s="1" t="s">
        <v>734</v>
      </c>
      <c r="L44" s="105" t="str">
        <f t="shared" si="20"/>
        <v>No</v>
      </c>
    </row>
    <row r="45" spans="1:12" x14ac:dyDescent="0.2">
      <c r="A45" s="168" t="s">
        <v>1229</v>
      </c>
      <c r="B45" s="3" t="s">
        <v>213</v>
      </c>
      <c r="C45" s="1">
        <v>0</v>
      </c>
      <c r="D45" s="5" t="str">
        <f t="shared" si="24"/>
        <v>N/A</v>
      </c>
      <c r="E45" s="1">
        <v>0</v>
      </c>
      <c r="F45" s="5" t="str">
        <f t="shared" si="25"/>
        <v>N/A</v>
      </c>
      <c r="G45" s="1">
        <v>0</v>
      </c>
      <c r="H45" s="5" t="str">
        <f t="shared" si="26"/>
        <v>N/A</v>
      </c>
      <c r="I45" s="8" t="s">
        <v>1748</v>
      </c>
      <c r="J45" s="8" t="s">
        <v>1748</v>
      </c>
      <c r="K45" s="1" t="s">
        <v>734</v>
      </c>
      <c r="L45" s="105" t="str">
        <f t="shared" si="20"/>
        <v>N/A</v>
      </c>
    </row>
    <row r="46" spans="1:12" x14ac:dyDescent="0.2">
      <c r="A46" s="168" t="s">
        <v>450</v>
      </c>
      <c r="B46" s="30" t="s">
        <v>213</v>
      </c>
      <c r="C46" s="1">
        <v>503285</v>
      </c>
      <c r="D46" s="1" t="str">
        <f t="shared" si="17"/>
        <v>N/A</v>
      </c>
      <c r="E46" s="1">
        <v>506038</v>
      </c>
      <c r="F46" s="1" t="str">
        <f t="shared" si="18"/>
        <v>N/A</v>
      </c>
      <c r="G46" s="1">
        <v>105223</v>
      </c>
      <c r="H46" s="7" t="str">
        <f t="shared" si="19"/>
        <v>N/A</v>
      </c>
      <c r="I46" s="8">
        <v>0.54700000000000004</v>
      </c>
      <c r="J46" s="8">
        <v>-79.2</v>
      </c>
      <c r="K46" s="30" t="s">
        <v>734</v>
      </c>
      <c r="L46" s="105" t="str">
        <f t="shared" si="20"/>
        <v>No</v>
      </c>
    </row>
    <row r="47" spans="1:12" x14ac:dyDescent="0.2">
      <c r="A47" s="168" t="s">
        <v>1230</v>
      </c>
      <c r="B47" s="3" t="s">
        <v>213</v>
      </c>
      <c r="C47" s="1">
        <v>118698</v>
      </c>
      <c r="D47" s="5" t="str">
        <f t="shared" ref="D47:D53" si="27">IF($B47="N/A","N/A",IF(C47&lt;0,"No","Yes"))</f>
        <v>N/A</v>
      </c>
      <c r="E47" s="1">
        <v>116568</v>
      </c>
      <c r="F47" s="5" t="str">
        <f t="shared" ref="F47:F53" si="28">IF($B47="N/A","N/A",IF(E47&lt;0,"No","Yes"))</f>
        <v>N/A</v>
      </c>
      <c r="G47" s="1">
        <v>15880</v>
      </c>
      <c r="H47" s="5" t="str">
        <f t="shared" ref="H47:H53" si="29">IF($B47="N/A","N/A",IF(G47&lt;0,"No","Yes"))</f>
        <v>N/A</v>
      </c>
      <c r="I47" s="8">
        <v>-1.79</v>
      </c>
      <c r="J47" s="8">
        <v>-86.4</v>
      </c>
      <c r="K47" s="1" t="s">
        <v>734</v>
      </c>
      <c r="L47" s="105" t="str">
        <f t="shared" si="20"/>
        <v>No</v>
      </c>
    </row>
    <row r="48" spans="1:12" x14ac:dyDescent="0.2">
      <c r="A48" s="168" t="s">
        <v>1231</v>
      </c>
      <c r="B48" s="3" t="s">
        <v>213</v>
      </c>
      <c r="C48" s="1">
        <v>0</v>
      </c>
      <c r="D48" s="5" t="str">
        <f t="shared" si="27"/>
        <v>N/A</v>
      </c>
      <c r="E48" s="1">
        <v>0</v>
      </c>
      <c r="F48" s="5" t="str">
        <f t="shared" si="28"/>
        <v>N/A</v>
      </c>
      <c r="G48" s="1">
        <v>0</v>
      </c>
      <c r="H48" s="5" t="str">
        <f t="shared" si="29"/>
        <v>N/A</v>
      </c>
      <c r="I48" s="8" t="s">
        <v>1748</v>
      </c>
      <c r="J48" s="8" t="s">
        <v>1748</v>
      </c>
      <c r="K48" s="1" t="s">
        <v>734</v>
      </c>
      <c r="L48" s="105" t="str">
        <f t="shared" si="20"/>
        <v>N/A</v>
      </c>
    </row>
    <row r="49" spans="1:12" x14ac:dyDescent="0.2">
      <c r="A49" s="168" t="s">
        <v>1232</v>
      </c>
      <c r="B49" s="3" t="s">
        <v>213</v>
      </c>
      <c r="C49" s="1">
        <v>5934</v>
      </c>
      <c r="D49" s="5" t="str">
        <f t="shared" si="27"/>
        <v>N/A</v>
      </c>
      <c r="E49" s="1">
        <v>5580</v>
      </c>
      <c r="F49" s="5" t="str">
        <f t="shared" si="28"/>
        <v>N/A</v>
      </c>
      <c r="G49" s="1">
        <v>907</v>
      </c>
      <c r="H49" s="5" t="str">
        <f t="shared" si="29"/>
        <v>N/A</v>
      </c>
      <c r="I49" s="8">
        <v>-5.97</v>
      </c>
      <c r="J49" s="8">
        <v>-83.7</v>
      </c>
      <c r="K49" s="1" t="s">
        <v>734</v>
      </c>
      <c r="L49" s="105" t="str">
        <f t="shared" si="20"/>
        <v>No</v>
      </c>
    </row>
    <row r="50" spans="1:12" x14ac:dyDescent="0.2">
      <c r="A50" s="168" t="s">
        <v>1233</v>
      </c>
      <c r="B50" s="3" t="s">
        <v>213</v>
      </c>
      <c r="C50" s="1">
        <v>343861</v>
      </c>
      <c r="D50" s="5" t="str">
        <f t="shared" si="27"/>
        <v>N/A</v>
      </c>
      <c r="E50" s="1">
        <v>351089</v>
      </c>
      <c r="F50" s="5" t="str">
        <f t="shared" si="28"/>
        <v>N/A</v>
      </c>
      <c r="G50" s="1">
        <v>80520</v>
      </c>
      <c r="H50" s="5" t="str">
        <f t="shared" si="29"/>
        <v>N/A</v>
      </c>
      <c r="I50" s="8">
        <v>2.1019999999999999</v>
      </c>
      <c r="J50" s="8">
        <v>-77.099999999999994</v>
      </c>
      <c r="K50" s="1" t="s">
        <v>734</v>
      </c>
      <c r="L50" s="105" t="str">
        <f t="shared" si="20"/>
        <v>No</v>
      </c>
    </row>
    <row r="51" spans="1:12" x14ac:dyDescent="0.2">
      <c r="A51" s="168" t="s">
        <v>1234</v>
      </c>
      <c r="B51" s="3" t="s">
        <v>213</v>
      </c>
      <c r="C51" s="1">
        <v>19039</v>
      </c>
      <c r="D51" s="5" t="str">
        <f t="shared" si="27"/>
        <v>N/A</v>
      </c>
      <c r="E51" s="1">
        <v>16282</v>
      </c>
      <c r="F51" s="5" t="str">
        <f t="shared" si="28"/>
        <v>N/A</v>
      </c>
      <c r="G51" s="1">
        <v>3122</v>
      </c>
      <c r="H51" s="5" t="str">
        <f t="shared" si="29"/>
        <v>N/A</v>
      </c>
      <c r="I51" s="8">
        <v>-14.5</v>
      </c>
      <c r="J51" s="8">
        <v>-80.8</v>
      </c>
      <c r="K51" s="1" t="s">
        <v>734</v>
      </c>
      <c r="L51" s="105" t="str">
        <f t="shared" si="20"/>
        <v>No</v>
      </c>
    </row>
    <row r="52" spans="1:12" x14ac:dyDescent="0.2">
      <c r="A52" s="168" t="s">
        <v>1235</v>
      </c>
      <c r="B52" s="3" t="s">
        <v>213</v>
      </c>
      <c r="C52" s="1">
        <v>15753</v>
      </c>
      <c r="D52" s="5" t="str">
        <f t="shared" si="27"/>
        <v>N/A</v>
      </c>
      <c r="E52" s="1">
        <v>16519</v>
      </c>
      <c r="F52" s="5" t="str">
        <f t="shared" si="28"/>
        <v>N/A</v>
      </c>
      <c r="G52" s="1">
        <v>4794</v>
      </c>
      <c r="H52" s="5" t="str">
        <f t="shared" si="29"/>
        <v>N/A</v>
      </c>
      <c r="I52" s="8">
        <v>4.8630000000000004</v>
      </c>
      <c r="J52" s="8">
        <v>-71</v>
      </c>
      <c r="K52" s="1" t="s">
        <v>734</v>
      </c>
      <c r="L52" s="105" t="str">
        <f t="shared" si="20"/>
        <v>No</v>
      </c>
    </row>
    <row r="53" spans="1:12" x14ac:dyDescent="0.2">
      <c r="A53" s="168" t="s">
        <v>1236</v>
      </c>
      <c r="B53" s="3" t="s">
        <v>213</v>
      </c>
      <c r="C53" s="1">
        <v>0</v>
      </c>
      <c r="D53" s="5" t="str">
        <f t="shared" si="27"/>
        <v>N/A</v>
      </c>
      <c r="E53" s="1">
        <v>0</v>
      </c>
      <c r="F53" s="5" t="str">
        <f t="shared" si="28"/>
        <v>N/A</v>
      </c>
      <c r="G53" s="1">
        <v>0</v>
      </c>
      <c r="H53" s="5" t="str">
        <f t="shared" si="29"/>
        <v>N/A</v>
      </c>
      <c r="I53" s="8" t="s">
        <v>1748</v>
      </c>
      <c r="J53" s="8" t="s">
        <v>1748</v>
      </c>
      <c r="K53" s="1" t="s">
        <v>734</v>
      </c>
      <c r="L53" s="105" t="str">
        <f t="shared" si="20"/>
        <v>N/A</v>
      </c>
    </row>
    <row r="54" spans="1:12" x14ac:dyDescent="0.2">
      <c r="A54" s="168" t="s">
        <v>451</v>
      </c>
      <c r="B54" s="30" t="s">
        <v>213</v>
      </c>
      <c r="C54" s="1">
        <v>141247</v>
      </c>
      <c r="D54" s="1" t="str">
        <f t="shared" si="17"/>
        <v>N/A</v>
      </c>
      <c r="E54" s="1">
        <v>134508</v>
      </c>
      <c r="F54" s="1" t="str">
        <f t="shared" si="18"/>
        <v>N/A</v>
      </c>
      <c r="G54" s="1">
        <v>56260</v>
      </c>
      <c r="H54" s="7" t="str">
        <f t="shared" si="19"/>
        <v>N/A</v>
      </c>
      <c r="I54" s="8">
        <v>-4.7699999999999996</v>
      </c>
      <c r="J54" s="8">
        <v>-58.2</v>
      </c>
      <c r="K54" s="30" t="s">
        <v>734</v>
      </c>
      <c r="L54" s="105" t="str">
        <f t="shared" si="20"/>
        <v>No</v>
      </c>
    </row>
    <row r="55" spans="1:12" x14ac:dyDescent="0.2">
      <c r="A55" s="168" t="s">
        <v>1237</v>
      </c>
      <c r="B55" s="3" t="s">
        <v>213</v>
      </c>
      <c r="C55" s="1">
        <v>68847</v>
      </c>
      <c r="D55" s="5" t="str">
        <f t="shared" ref="D55:D60" si="30">IF($B55="N/A","N/A",IF(C55&lt;0,"No","Yes"))</f>
        <v>N/A</v>
      </c>
      <c r="E55" s="1">
        <v>66651</v>
      </c>
      <c r="F55" s="5" t="str">
        <f t="shared" ref="F55:F60" si="31">IF($B55="N/A","N/A",IF(E55&lt;0,"No","Yes"))</f>
        <v>N/A</v>
      </c>
      <c r="G55" s="1">
        <v>6744</v>
      </c>
      <c r="H55" s="5" t="str">
        <f t="shared" ref="H55:H60" si="32">IF($B55="N/A","N/A",IF(G55&lt;0,"No","Yes"))</f>
        <v>N/A</v>
      </c>
      <c r="I55" s="8">
        <v>-3.19</v>
      </c>
      <c r="J55" s="8">
        <v>-89.9</v>
      </c>
      <c r="K55" s="1" t="s">
        <v>734</v>
      </c>
      <c r="L55" s="105" t="str">
        <f t="shared" si="20"/>
        <v>No</v>
      </c>
    </row>
    <row r="56" spans="1:12" x14ac:dyDescent="0.2">
      <c r="A56" s="168" t="s">
        <v>1238</v>
      </c>
      <c r="B56" s="3" t="s">
        <v>213</v>
      </c>
      <c r="C56" s="1">
        <v>0</v>
      </c>
      <c r="D56" s="5" t="str">
        <f t="shared" si="30"/>
        <v>N/A</v>
      </c>
      <c r="E56" s="1">
        <v>0</v>
      </c>
      <c r="F56" s="5" t="str">
        <f t="shared" si="31"/>
        <v>N/A</v>
      </c>
      <c r="G56" s="1">
        <v>0</v>
      </c>
      <c r="H56" s="5" t="str">
        <f t="shared" si="32"/>
        <v>N/A</v>
      </c>
      <c r="I56" s="8" t="s">
        <v>1748</v>
      </c>
      <c r="J56" s="8" t="s">
        <v>1748</v>
      </c>
      <c r="K56" s="1" t="s">
        <v>734</v>
      </c>
      <c r="L56" s="105" t="str">
        <f t="shared" si="20"/>
        <v>N/A</v>
      </c>
    </row>
    <row r="57" spans="1:12" x14ac:dyDescent="0.2">
      <c r="A57" s="168" t="s">
        <v>1239</v>
      </c>
      <c r="B57" s="3" t="s">
        <v>213</v>
      </c>
      <c r="C57" s="1">
        <v>14878</v>
      </c>
      <c r="D57" s="5" t="str">
        <f t="shared" si="30"/>
        <v>N/A</v>
      </c>
      <c r="E57" s="1">
        <v>12790</v>
      </c>
      <c r="F57" s="5" t="str">
        <f t="shared" si="31"/>
        <v>N/A</v>
      </c>
      <c r="G57" s="1">
        <v>35185</v>
      </c>
      <c r="H57" s="5" t="str">
        <f t="shared" si="32"/>
        <v>N/A</v>
      </c>
      <c r="I57" s="8">
        <v>-14</v>
      </c>
      <c r="J57" s="8">
        <v>175.1</v>
      </c>
      <c r="K57" s="1" t="s">
        <v>734</v>
      </c>
      <c r="L57" s="105" t="str">
        <f t="shared" si="20"/>
        <v>No</v>
      </c>
    </row>
    <row r="58" spans="1:12" x14ac:dyDescent="0.2">
      <c r="A58" s="168" t="s">
        <v>1240</v>
      </c>
      <c r="B58" s="3" t="s">
        <v>213</v>
      </c>
      <c r="C58" s="1">
        <v>36453</v>
      </c>
      <c r="D58" s="5" t="str">
        <f t="shared" si="30"/>
        <v>N/A</v>
      </c>
      <c r="E58" s="1">
        <v>35746</v>
      </c>
      <c r="F58" s="5" t="str">
        <f t="shared" si="31"/>
        <v>N/A</v>
      </c>
      <c r="G58" s="1">
        <v>4074</v>
      </c>
      <c r="H58" s="5" t="str">
        <f t="shared" si="32"/>
        <v>N/A</v>
      </c>
      <c r="I58" s="8">
        <v>-1.94</v>
      </c>
      <c r="J58" s="8">
        <v>-88.6</v>
      </c>
      <c r="K58" s="1" t="s">
        <v>734</v>
      </c>
      <c r="L58" s="105" t="str">
        <f t="shared" si="20"/>
        <v>No</v>
      </c>
    </row>
    <row r="59" spans="1:12" x14ac:dyDescent="0.2">
      <c r="A59" s="168" t="s">
        <v>1241</v>
      </c>
      <c r="B59" s="3" t="s">
        <v>213</v>
      </c>
      <c r="C59" s="1">
        <v>21069</v>
      </c>
      <c r="D59" s="5" t="str">
        <f t="shared" si="30"/>
        <v>N/A</v>
      </c>
      <c r="E59" s="1">
        <v>19321</v>
      </c>
      <c r="F59" s="5" t="str">
        <f t="shared" si="31"/>
        <v>N/A</v>
      </c>
      <c r="G59" s="1">
        <v>10257</v>
      </c>
      <c r="H59" s="5" t="str">
        <f t="shared" si="32"/>
        <v>N/A</v>
      </c>
      <c r="I59" s="8">
        <v>-8.3000000000000007</v>
      </c>
      <c r="J59" s="8">
        <v>-46.9</v>
      </c>
      <c r="K59" s="1" t="s">
        <v>734</v>
      </c>
      <c r="L59" s="105" t="str">
        <f t="shared" si="20"/>
        <v>No</v>
      </c>
    </row>
    <row r="60" spans="1:12" x14ac:dyDescent="0.2">
      <c r="A60" s="168" t="s">
        <v>1242</v>
      </c>
      <c r="B60" s="3" t="s">
        <v>213</v>
      </c>
      <c r="C60" s="1">
        <v>0</v>
      </c>
      <c r="D60" s="5" t="str">
        <f t="shared" si="30"/>
        <v>N/A</v>
      </c>
      <c r="E60" s="1">
        <v>0</v>
      </c>
      <c r="F60" s="5" t="str">
        <f t="shared" si="31"/>
        <v>N/A</v>
      </c>
      <c r="G60" s="1">
        <v>0</v>
      </c>
      <c r="H60" s="5" t="str">
        <f t="shared" si="32"/>
        <v>N/A</v>
      </c>
      <c r="I60" s="8" t="s">
        <v>1748</v>
      </c>
      <c r="J60" s="8" t="s">
        <v>1748</v>
      </c>
      <c r="K60" s="1" t="s">
        <v>734</v>
      </c>
      <c r="L60" s="105" t="str">
        <f t="shared" si="20"/>
        <v>N/A</v>
      </c>
    </row>
    <row r="61" spans="1:12" x14ac:dyDescent="0.2">
      <c r="A61" s="104" t="s">
        <v>186</v>
      </c>
      <c r="B61" s="22" t="s">
        <v>213</v>
      </c>
      <c r="C61" s="1">
        <v>849095</v>
      </c>
      <c r="D61" s="1" t="str">
        <f t="shared" si="17"/>
        <v>N/A</v>
      </c>
      <c r="E61" s="1">
        <v>841998</v>
      </c>
      <c r="F61" s="1" t="str">
        <f t="shared" si="18"/>
        <v>N/A</v>
      </c>
      <c r="G61" s="1">
        <v>1285475</v>
      </c>
      <c r="H61" s="7" t="str">
        <f t="shared" si="19"/>
        <v>N/A</v>
      </c>
      <c r="I61" s="8">
        <v>-0.83599999999999997</v>
      </c>
      <c r="J61" s="8">
        <v>52.67</v>
      </c>
      <c r="K61" s="28" t="s">
        <v>734</v>
      </c>
      <c r="L61" s="105" t="str">
        <f>IF(J61="Div by 0", "N/A", IF(OR(J61="N/A",K61="N/A"),"N/A", IF(J61&gt;VALUE(MID(K61,1,2)), "No", IF(J61&lt;-1*VALUE(MID(K61,1,2)), "No", "Yes"))))</f>
        <v>No</v>
      </c>
    </row>
    <row r="62" spans="1:12" x14ac:dyDescent="0.2">
      <c r="A62" s="104" t="s">
        <v>187</v>
      </c>
      <c r="B62" s="22" t="s">
        <v>213</v>
      </c>
      <c r="C62" s="1">
        <v>0</v>
      </c>
      <c r="D62" s="1" t="str">
        <f t="shared" si="17"/>
        <v>N/A</v>
      </c>
      <c r="E62" s="1">
        <v>0</v>
      </c>
      <c r="F62" s="1" t="str">
        <f t="shared" si="18"/>
        <v>N/A</v>
      </c>
      <c r="G62" s="1">
        <v>0</v>
      </c>
      <c r="H62" s="7" t="str">
        <f t="shared" si="19"/>
        <v>N/A</v>
      </c>
      <c r="I62" s="8" t="s">
        <v>1748</v>
      </c>
      <c r="J62" s="8" t="s">
        <v>1748</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1748</v>
      </c>
      <c r="J63" s="8" t="s">
        <v>1748</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0</v>
      </c>
      <c r="D66" s="1" t="str">
        <f t="shared" si="17"/>
        <v>N/A</v>
      </c>
      <c r="E66" s="1">
        <v>0</v>
      </c>
      <c r="F66" s="1" t="str">
        <f t="shared" si="18"/>
        <v>N/A</v>
      </c>
      <c r="G66" s="1">
        <v>0</v>
      </c>
      <c r="H66" s="7" t="str">
        <f t="shared" si="19"/>
        <v>N/A</v>
      </c>
      <c r="I66" s="8" t="s">
        <v>1748</v>
      </c>
      <c r="J66" s="8" t="s">
        <v>1748</v>
      </c>
      <c r="K66" s="28" t="s">
        <v>734</v>
      </c>
      <c r="L66" s="105" t="str">
        <f t="shared" si="33"/>
        <v>N/A</v>
      </c>
    </row>
    <row r="67" spans="1:12" x14ac:dyDescent="0.2">
      <c r="A67" s="104" t="s">
        <v>192</v>
      </c>
      <c r="B67" s="22" t="s">
        <v>213</v>
      </c>
      <c r="C67" s="1">
        <v>0</v>
      </c>
      <c r="D67" s="1" t="str">
        <f t="shared" si="17"/>
        <v>N/A</v>
      </c>
      <c r="E67" s="1">
        <v>0</v>
      </c>
      <c r="F67" s="1" t="str">
        <f t="shared" si="18"/>
        <v>N/A</v>
      </c>
      <c r="G67" s="1">
        <v>0</v>
      </c>
      <c r="H67" s="7" t="str">
        <f t="shared" si="19"/>
        <v>N/A</v>
      </c>
      <c r="I67" s="8" t="s">
        <v>1748</v>
      </c>
      <c r="J67" s="8" t="s">
        <v>1748</v>
      </c>
      <c r="K67" s="28" t="s">
        <v>734</v>
      </c>
      <c r="L67" s="105" t="str">
        <f t="shared" si="33"/>
        <v>N/A</v>
      </c>
    </row>
    <row r="68" spans="1:12" x14ac:dyDescent="0.2">
      <c r="A68" s="128" t="s">
        <v>193</v>
      </c>
      <c r="B68" s="30" t="s">
        <v>213</v>
      </c>
      <c r="C68" s="1">
        <v>896821</v>
      </c>
      <c r="D68" s="1" t="str">
        <f t="shared" si="17"/>
        <v>N/A</v>
      </c>
      <c r="E68" s="1">
        <v>887658</v>
      </c>
      <c r="F68" s="1" t="str">
        <f t="shared" si="18"/>
        <v>N/A</v>
      </c>
      <c r="G68" s="1">
        <v>1316257</v>
      </c>
      <c r="H68" s="7" t="str">
        <f t="shared" si="19"/>
        <v>N/A</v>
      </c>
      <c r="I68" s="36">
        <v>-1.02</v>
      </c>
      <c r="J68" s="36">
        <v>48.28</v>
      </c>
      <c r="K68" s="30" t="s">
        <v>734</v>
      </c>
      <c r="L68" s="105" t="str">
        <f t="shared" si="33"/>
        <v>No</v>
      </c>
    </row>
    <row r="69" spans="1:12" x14ac:dyDescent="0.2">
      <c r="A69" s="128" t="s">
        <v>194</v>
      </c>
      <c r="B69" s="30" t="s">
        <v>213</v>
      </c>
      <c r="C69" s="1">
        <v>896821</v>
      </c>
      <c r="D69" s="1" t="str">
        <f t="shared" si="17"/>
        <v>N/A</v>
      </c>
      <c r="E69" s="1">
        <v>887658</v>
      </c>
      <c r="F69" s="1" t="str">
        <f t="shared" si="18"/>
        <v>N/A</v>
      </c>
      <c r="G69" s="1">
        <v>1316257</v>
      </c>
      <c r="H69" s="7" t="str">
        <f t="shared" si="19"/>
        <v>N/A</v>
      </c>
      <c r="I69" s="36">
        <v>-1.02</v>
      </c>
      <c r="J69" s="36">
        <v>48.28</v>
      </c>
      <c r="K69" s="30" t="s">
        <v>734</v>
      </c>
      <c r="L69" s="105" t="str">
        <f t="shared" si="33"/>
        <v>No</v>
      </c>
    </row>
    <row r="70" spans="1:12" x14ac:dyDescent="0.2">
      <c r="A70" s="168" t="s">
        <v>78</v>
      </c>
      <c r="B70" s="30" t="s">
        <v>294</v>
      </c>
      <c r="C70" s="9">
        <v>68.987877587</v>
      </c>
      <c r="D70" s="27" t="str">
        <f>IF($B70="N/A","N/A",IF(C70&gt;=20,"No",IF(C70&lt;0,"No","Yes")))</f>
        <v>No</v>
      </c>
      <c r="E70" s="9">
        <v>68.788298440000005</v>
      </c>
      <c r="F70" s="27" t="str">
        <f>IF($B70="N/A","N/A",IF(E70&gt;=20,"No",IF(E70&lt;0,"No","Yes")))</f>
        <v>No</v>
      </c>
      <c r="G70" s="9">
        <v>70.246733156999994</v>
      </c>
      <c r="H70" s="27" t="str">
        <f>IF($B70="N/A","N/A",IF(G70&gt;=20,"No",IF(G70&lt;0,"No","Yes")))</f>
        <v>No</v>
      </c>
      <c r="I70" s="8">
        <v>-0.28899999999999998</v>
      </c>
      <c r="J70" s="8">
        <v>2.12</v>
      </c>
      <c r="K70" s="28" t="s">
        <v>734</v>
      </c>
      <c r="L70" s="105" t="str">
        <f t="shared" si="20"/>
        <v>Yes</v>
      </c>
    </row>
    <row r="71" spans="1:12" x14ac:dyDescent="0.2">
      <c r="A71" s="168" t="s">
        <v>79</v>
      </c>
      <c r="B71" s="22" t="s">
        <v>213</v>
      </c>
      <c r="C71" s="9">
        <v>28.816398581000001</v>
      </c>
      <c r="D71" s="27" t="str">
        <f>IF($B71="N/A","N/A",IF(C71&gt;10,"No",IF(C71&lt;-10,"No","Yes")))</f>
        <v>N/A</v>
      </c>
      <c r="E71" s="9">
        <v>27.860899158999999</v>
      </c>
      <c r="F71" s="27" t="str">
        <f>IF($B71="N/A","N/A",IF(E71&gt;10,"No",IF(E71&lt;-10,"No","Yes")))</f>
        <v>N/A</v>
      </c>
      <c r="G71" s="9">
        <v>27.855976891000001</v>
      </c>
      <c r="H71" s="27" t="str">
        <f>IF($B71="N/A","N/A",IF(G71&gt;10,"No",IF(G71&lt;-10,"No","Yes")))</f>
        <v>N/A</v>
      </c>
      <c r="I71" s="8">
        <v>-3.32</v>
      </c>
      <c r="J71" s="8">
        <v>-1.7999999999999999E-2</v>
      </c>
      <c r="K71" s="28" t="s">
        <v>734</v>
      </c>
      <c r="L71" s="105" t="str">
        <f t="shared" si="20"/>
        <v>Yes</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734</v>
      </c>
      <c r="L72" s="105" t="str">
        <f t="shared" si="20"/>
        <v>N/A</v>
      </c>
    </row>
    <row r="73" spans="1:12" x14ac:dyDescent="0.2">
      <c r="A73" s="168" t="s">
        <v>81</v>
      </c>
      <c r="B73" s="22" t="s">
        <v>213</v>
      </c>
      <c r="C73" s="9">
        <v>24.220784676000001</v>
      </c>
      <c r="D73" s="27" t="str">
        <f>IF($B73="N/A","N/A",IF(C73&gt;10,"No",IF(C73&lt;-10,"No","Yes")))</f>
        <v>N/A</v>
      </c>
      <c r="E73" s="9">
        <v>24.979054003000002</v>
      </c>
      <c r="F73" s="27" t="str">
        <f>IF($B73="N/A","N/A",IF(E73&gt;10,"No",IF(E73&lt;-10,"No","Yes")))</f>
        <v>N/A</v>
      </c>
      <c r="G73" s="9">
        <v>22.246998922</v>
      </c>
      <c r="H73" s="27" t="str">
        <f>IF($B73="N/A","N/A",IF(G73&gt;10,"No",IF(G73&lt;-10,"No","Yes")))</f>
        <v>N/A</v>
      </c>
      <c r="I73" s="8">
        <v>3.1309999999999998</v>
      </c>
      <c r="J73" s="8">
        <v>-10.9</v>
      </c>
      <c r="K73" s="28" t="s">
        <v>734</v>
      </c>
      <c r="L73" s="105" t="str">
        <f t="shared" si="20"/>
        <v>Yes</v>
      </c>
    </row>
    <row r="74" spans="1:12" x14ac:dyDescent="0.2">
      <c r="A74" s="168" t="s">
        <v>121</v>
      </c>
      <c r="B74" s="22" t="s">
        <v>213</v>
      </c>
      <c r="C74" s="9">
        <v>75.569184238999995</v>
      </c>
      <c r="D74" s="27" t="str">
        <f>IF($B74="N/A","N/A",IF(C74&gt;10,"No",IF(C74&lt;-10,"No","Yes")))</f>
        <v>N/A</v>
      </c>
      <c r="E74" s="9">
        <v>74.868611470999994</v>
      </c>
      <c r="F74" s="27" t="str">
        <f>IF($B74="N/A","N/A",IF(E74&gt;10,"No",IF(E74&lt;-10,"No","Yes")))</f>
        <v>N/A</v>
      </c>
      <c r="G74" s="9">
        <v>77.162076783000003</v>
      </c>
      <c r="H74" s="27" t="str">
        <f>IF($B74="N/A","N/A",IF(G74&gt;10,"No",IF(G74&lt;-10,"No","Yes")))</f>
        <v>N/A</v>
      </c>
      <c r="I74" s="8">
        <v>-0.92700000000000005</v>
      </c>
      <c r="J74" s="8">
        <v>3.0630000000000002</v>
      </c>
      <c r="K74" s="28" t="s">
        <v>734</v>
      </c>
      <c r="L74" s="105" t="str">
        <f t="shared" si="20"/>
        <v>Yes</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734</v>
      </c>
      <c r="L75" s="105" t="str">
        <f t="shared" si="20"/>
        <v>N/A</v>
      </c>
    </row>
    <row r="76" spans="1:12" x14ac:dyDescent="0.2">
      <c r="A76" s="168" t="s">
        <v>195</v>
      </c>
      <c r="B76" s="22" t="s">
        <v>213</v>
      </c>
      <c r="C76" s="9">
        <v>99.919041694000001</v>
      </c>
      <c r="D76" s="27" t="str">
        <f t="shared" ref="D76:D98" si="34">IF($B76="N/A","N/A",IF(C76&gt;10,"No",IF(C76&lt;-10,"No","Yes")))</f>
        <v>N/A</v>
      </c>
      <c r="E76" s="9">
        <v>99.867920464999997</v>
      </c>
      <c r="F76" s="27" t="str">
        <f t="shared" ref="F76:F98" si="35">IF($B76="N/A","N/A",IF(E76&gt;10,"No",IF(E76&lt;-10,"No","Yes")))</f>
        <v>N/A</v>
      </c>
      <c r="G76" s="9">
        <v>99.913054126999995</v>
      </c>
      <c r="H76" s="27" t="str">
        <f t="shared" ref="H76:H98" si="36">IF($B76="N/A","N/A",IF(G76&gt;10,"No",IF(G76&lt;-10,"No","Yes")))</f>
        <v>N/A</v>
      </c>
      <c r="I76" s="8">
        <v>-5.0999999999999997E-2</v>
      </c>
      <c r="J76" s="8">
        <v>4.5199999999999997E-2</v>
      </c>
      <c r="K76" s="28" t="s">
        <v>734</v>
      </c>
      <c r="L76" s="105" t="str">
        <f>IF(J76="Div by 0", "N/A", IF(OR(J76="N/A",K76="N/A"),"N/A", IF(J76&gt;VALUE(MID(K76,1,2)), "No", IF(J76&lt;-1*VALUE(MID(K76,1,2)), "No", "Yes"))))</f>
        <v>Yes</v>
      </c>
    </row>
    <row r="77" spans="1:12" x14ac:dyDescent="0.2">
      <c r="A77" s="168" t="s">
        <v>196</v>
      </c>
      <c r="B77" s="22" t="s">
        <v>213</v>
      </c>
      <c r="C77" s="9">
        <v>7.6460622800000003E-2</v>
      </c>
      <c r="D77" s="27" t="str">
        <f t="shared" si="34"/>
        <v>N/A</v>
      </c>
      <c r="E77" s="9">
        <v>0.10336659250000001</v>
      </c>
      <c r="F77" s="27" t="str">
        <f t="shared" si="35"/>
        <v>N/A</v>
      </c>
      <c r="G77" s="9">
        <v>7.2250796000000006E-2</v>
      </c>
      <c r="H77" s="27" t="str">
        <f t="shared" si="36"/>
        <v>N/A</v>
      </c>
      <c r="I77" s="8">
        <v>35.19</v>
      </c>
      <c r="J77" s="8">
        <v>-30.1</v>
      </c>
      <c r="K77" s="28" t="s">
        <v>734</v>
      </c>
      <c r="L77" s="105" t="str">
        <f t="shared" ref="L77:L81" si="37">IF(J77="Div by 0", "N/A", IF(OR(J77="N/A",K77="N/A"),"N/A", IF(J77&gt;VALUE(MID(K77,1,2)), "No", IF(J77&lt;-1*VALUE(MID(K77,1,2)), "No", "Yes"))))</f>
        <v>No</v>
      </c>
    </row>
    <row r="78" spans="1:12" x14ac:dyDescent="0.2">
      <c r="A78" s="168" t="s">
        <v>197</v>
      </c>
      <c r="B78" s="22" t="s">
        <v>213</v>
      </c>
      <c r="C78" s="9">
        <v>0</v>
      </c>
      <c r="D78" s="27" t="str">
        <f t="shared" si="34"/>
        <v>N/A</v>
      </c>
      <c r="E78" s="9">
        <v>0</v>
      </c>
      <c r="F78" s="27" t="str">
        <f t="shared" si="35"/>
        <v>N/A</v>
      </c>
      <c r="G78" s="9">
        <v>0</v>
      </c>
      <c r="H78" s="27" t="str">
        <f t="shared" si="36"/>
        <v>N/A</v>
      </c>
      <c r="I78" s="8" t="s">
        <v>1748</v>
      </c>
      <c r="J78" s="8" t="s">
        <v>1748</v>
      </c>
      <c r="K78" s="28" t="s">
        <v>734</v>
      </c>
      <c r="L78" s="105" t="str">
        <f t="shared" si="37"/>
        <v>N/A</v>
      </c>
    </row>
    <row r="79" spans="1:12" x14ac:dyDescent="0.2">
      <c r="A79" s="168" t="s">
        <v>198</v>
      </c>
      <c r="B79" s="22" t="s">
        <v>213</v>
      </c>
      <c r="C79" s="9">
        <v>99.758356825999996</v>
      </c>
      <c r="D79" s="27" t="str">
        <f t="shared" si="34"/>
        <v>N/A</v>
      </c>
      <c r="E79" s="9">
        <v>100</v>
      </c>
      <c r="F79" s="27" t="str">
        <f t="shared" si="35"/>
        <v>N/A</v>
      </c>
      <c r="G79" s="9">
        <v>99.908634078999995</v>
      </c>
      <c r="H79" s="27" t="str">
        <f t="shared" si="36"/>
        <v>N/A</v>
      </c>
      <c r="I79" s="8">
        <v>0.2422</v>
      </c>
      <c r="J79" s="8">
        <v>-9.0999999999999998E-2</v>
      </c>
      <c r="K79" s="28" t="s">
        <v>734</v>
      </c>
      <c r="L79" s="105" t="str">
        <f t="shared" si="37"/>
        <v>Yes</v>
      </c>
    </row>
    <row r="80" spans="1:12" x14ac:dyDescent="0.2">
      <c r="A80" s="168" t="s">
        <v>199</v>
      </c>
      <c r="B80" s="22" t="s">
        <v>213</v>
      </c>
      <c r="C80" s="9">
        <v>0.24164317360000001</v>
      </c>
      <c r="D80" s="27" t="str">
        <f t="shared" si="34"/>
        <v>N/A</v>
      </c>
      <c r="E80" s="9">
        <v>0</v>
      </c>
      <c r="F80" s="27" t="str">
        <f t="shared" si="35"/>
        <v>N/A</v>
      </c>
      <c r="G80" s="9">
        <v>9.1365920500000003E-2</v>
      </c>
      <c r="H80" s="27" t="str">
        <f t="shared" si="36"/>
        <v>N/A</v>
      </c>
      <c r="I80" s="8">
        <v>-100</v>
      </c>
      <c r="J80" s="8" t="s">
        <v>1748</v>
      </c>
      <c r="K80" s="28" t="s">
        <v>734</v>
      </c>
      <c r="L80" s="105" t="str">
        <f t="shared" si="37"/>
        <v>N/A</v>
      </c>
    </row>
    <row r="81" spans="1:12" x14ac:dyDescent="0.2">
      <c r="A81" s="168" t="s">
        <v>200</v>
      </c>
      <c r="B81" s="30" t="s">
        <v>213</v>
      </c>
      <c r="C81" s="9">
        <v>0</v>
      </c>
      <c r="D81" s="27" t="str">
        <f t="shared" si="34"/>
        <v>N/A</v>
      </c>
      <c r="E81" s="9">
        <v>0</v>
      </c>
      <c r="F81" s="27" t="str">
        <f t="shared" si="35"/>
        <v>N/A</v>
      </c>
      <c r="G81" s="9">
        <v>0</v>
      </c>
      <c r="H81" s="27" t="str">
        <f t="shared" si="36"/>
        <v>N/A</v>
      </c>
      <c r="I81" s="8" t="s">
        <v>1748</v>
      </c>
      <c r="J81" s="8" t="s">
        <v>1748</v>
      </c>
      <c r="K81" s="30" t="s">
        <v>734</v>
      </c>
      <c r="L81" s="105" t="str">
        <f t="shared" si="37"/>
        <v>N/A</v>
      </c>
    </row>
    <row r="82" spans="1:12" x14ac:dyDescent="0.2">
      <c r="A82" s="168" t="s">
        <v>73</v>
      </c>
      <c r="B82" s="22" t="s">
        <v>213</v>
      </c>
      <c r="C82" s="23">
        <v>735613</v>
      </c>
      <c r="D82" s="27" t="str">
        <f t="shared" si="34"/>
        <v>N/A</v>
      </c>
      <c r="E82" s="23">
        <v>735289</v>
      </c>
      <c r="F82" s="27" t="str">
        <f t="shared" si="35"/>
        <v>N/A</v>
      </c>
      <c r="G82" s="23">
        <v>1094285</v>
      </c>
      <c r="H82" s="27" t="str">
        <f t="shared" si="36"/>
        <v>N/A</v>
      </c>
      <c r="I82" s="8">
        <v>-4.3999999999999997E-2</v>
      </c>
      <c r="J82" s="8">
        <v>48.82</v>
      </c>
      <c r="K82" s="28" t="s">
        <v>734</v>
      </c>
      <c r="L82" s="105" t="str">
        <f t="shared" si="20"/>
        <v>No</v>
      </c>
    </row>
    <row r="83" spans="1:12" x14ac:dyDescent="0.2">
      <c r="A83" s="168" t="s">
        <v>1243</v>
      </c>
      <c r="B83" s="22" t="s">
        <v>213</v>
      </c>
      <c r="C83" s="4">
        <v>5.9814059999999999E-3</v>
      </c>
      <c r="D83" s="27" t="str">
        <f t="shared" si="34"/>
        <v>N/A</v>
      </c>
      <c r="E83" s="4">
        <v>7.6840534799999999E-2</v>
      </c>
      <c r="F83" s="27" t="str">
        <f t="shared" si="35"/>
        <v>N/A</v>
      </c>
      <c r="G83" s="4">
        <v>2.1627820905999999</v>
      </c>
      <c r="H83" s="27" t="str">
        <f t="shared" si="36"/>
        <v>N/A</v>
      </c>
      <c r="I83" s="8">
        <v>1185</v>
      </c>
      <c r="J83" s="8">
        <v>2715</v>
      </c>
      <c r="K83" s="28" t="s">
        <v>734</v>
      </c>
      <c r="L83" s="105" t="str">
        <f t="shared" si="20"/>
        <v>No</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0</v>
      </c>
      <c r="D85" s="27" t="str">
        <f t="shared" si="34"/>
        <v>N/A</v>
      </c>
      <c r="E85" s="4">
        <v>0</v>
      </c>
      <c r="F85" s="27" t="str">
        <f t="shared" si="35"/>
        <v>N/A</v>
      </c>
      <c r="G85" s="4">
        <v>0</v>
      </c>
      <c r="H85" s="27" t="str">
        <f t="shared" si="36"/>
        <v>N/A</v>
      </c>
      <c r="I85" s="8" t="s">
        <v>1748</v>
      </c>
      <c r="J85" s="8" t="s">
        <v>1748</v>
      </c>
      <c r="K85" s="28" t="s">
        <v>734</v>
      </c>
      <c r="L85" s="105" t="str">
        <f t="shared" si="20"/>
        <v>N/A</v>
      </c>
    </row>
    <row r="86" spans="1:12" x14ac:dyDescent="0.2">
      <c r="A86" s="168" t="s">
        <v>1246</v>
      </c>
      <c r="B86" s="22" t="s">
        <v>213</v>
      </c>
      <c r="C86" s="4">
        <v>0</v>
      </c>
      <c r="D86" s="27" t="str">
        <f t="shared" si="34"/>
        <v>N/A</v>
      </c>
      <c r="E86" s="4">
        <v>0</v>
      </c>
      <c r="F86" s="27" t="str">
        <f t="shared" si="35"/>
        <v>N/A</v>
      </c>
      <c r="G86" s="4">
        <v>0</v>
      </c>
      <c r="H86" s="27" t="str">
        <f t="shared" si="36"/>
        <v>N/A</v>
      </c>
      <c r="I86" s="8" t="s">
        <v>1748</v>
      </c>
      <c r="J86" s="8" t="s">
        <v>1748</v>
      </c>
      <c r="K86" s="28" t="s">
        <v>734</v>
      </c>
      <c r="L86" s="105" t="str">
        <f t="shared" si="20"/>
        <v>N/A</v>
      </c>
    </row>
    <row r="87" spans="1:12" x14ac:dyDescent="0.2">
      <c r="A87" s="168" t="s">
        <v>1247</v>
      </c>
      <c r="B87" s="22" t="s">
        <v>213</v>
      </c>
      <c r="C87" s="4">
        <v>5.3227716204000002</v>
      </c>
      <c r="D87" s="27" t="str">
        <f t="shared" si="34"/>
        <v>N/A</v>
      </c>
      <c r="E87" s="4">
        <v>5.8869369731000001</v>
      </c>
      <c r="F87" s="27" t="str">
        <f t="shared" si="35"/>
        <v>N/A</v>
      </c>
      <c r="G87" s="4">
        <v>4.1200418538000001</v>
      </c>
      <c r="H87" s="27" t="str">
        <f t="shared" si="36"/>
        <v>N/A</v>
      </c>
      <c r="I87" s="8">
        <v>10.6</v>
      </c>
      <c r="J87" s="8">
        <v>-30</v>
      </c>
      <c r="K87" s="28" t="s">
        <v>734</v>
      </c>
      <c r="L87" s="105" t="str">
        <f t="shared" si="20"/>
        <v>Yes</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0</v>
      </c>
      <c r="D89" s="27" t="str">
        <f t="shared" si="34"/>
        <v>N/A</v>
      </c>
      <c r="E89" s="4">
        <v>0</v>
      </c>
      <c r="F89" s="27" t="str">
        <f t="shared" si="35"/>
        <v>N/A</v>
      </c>
      <c r="G89" s="4">
        <v>0</v>
      </c>
      <c r="H89" s="27" t="str">
        <f t="shared" si="36"/>
        <v>N/A</v>
      </c>
      <c r="I89" s="8" t="s">
        <v>1748</v>
      </c>
      <c r="J89" s="8" t="s">
        <v>1748</v>
      </c>
      <c r="K89" s="28" t="s">
        <v>734</v>
      </c>
      <c r="L89" s="105" t="str">
        <f t="shared" si="20"/>
        <v>N/A</v>
      </c>
    </row>
    <row r="90" spans="1:12" x14ac:dyDescent="0.2">
      <c r="A90" s="168" t="s">
        <v>1250</v>
      </c>
      <c r="B90" s="22" t="s">
        <v>213</v>
      </c>
      <c r="C90" s="4">
        <v>94.150728712000003</v>
      </c>
      <c r="D90" s="27" t="str">
        <f t="shared" si="34"/>
        <v>N/A</v>
      </c>
      <c r="E90" s="4">
        <v>93.418370191999998</v>
      </c>
      <c r="F90" s="27" t="str">
        <f t="shared" si="35"/>
        <v>N/A</v>
      </c>
      <c r="G90" s="4">
        <v>93.150413283999995</v>
      </c>
      <c r="H90" s="27" t="str">
        <f t="shared" si="36"/>
        <v>N/A</v>
      </c>
      <c r="I90" s="8">
        <v>-0.77800000000000002</v>
      </c>
      <c r="J90" s="8">
        <v>-0.28699999999999998</v>
      </c>
      <c r="K90" s="28" t="s">
        <v>734</v>
      </c>
      <c r="L90" s="105" t="str">
        <f t="shared" si="20"/>
        <v>Yes</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0</v>
      </c>
      <c r="F93" s="27" t="str">
        <f t="shared" si="35"/>
        <v>N/A</v>
      </c>
      <c r="G93" s="4">
        <v>0</v>
      </c>
      <c r="H93" s="27" t="str">
        <f t="shared" si="36"/>
        <v>N/A</v>
      </c>
      <c r="I93" s="8" t="s">
        <v>1748</v>
      </c>
      <c r="J93" s="8" t="s">
        <v>1748</v>
      </c>
      <c r="K93" s="28" t="s">
        <v>734</v>
      </c>
      <c r="L93" s="105" t="str">
        <f t="shared" si="20"/>
        <v>N/A</v>
      </c>
    </row>
    <row r="94" spans="1:12" x14ac:dyDescent="0.2">
      <c r="A94" s="168" t="s">
        <v>1254</v>
      </c>
      <c r="B94" s="22" t="s">
        <v>213</v>
      </c>
      <c r="C94" s="4">
        <v>0</v>
      </c>
      <c r="D94" s="27" t="str">
        <f t="shared" si="34"/>
        <v>N/A</v>
      </c>
      <c r="E94" s="4">
        <v>0</v>
      </c>
      <c r="F94" s="27" t="str">
        <f t="shared" si="35"/>
        <v>N/A</v>
      </c>
      <c r="G94" s="4">
        <v>0</v>
      </c>
      <c r="H94" s="27" t="str">
        <f t="shared" si="36"/>
        <v>N/A</v>
      </c>
      <c r="I94" s="8" t="s">
        <v>1748</v>
      </c>
      <c r="J94" s="8" t="s">
        <v>1748</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0</v>
      </c>
      <c r="D97" s="27" t="str">
        <f t="shared" si="34"/>
        <v>N/A</v>
      </c>
      <c r="E97" s="4">
        <v>0</v>
      </c>
      <c r="F97" s="27" t="str">
        <f t="shared" si="35"/>
        <v>N/A</v>
      </c>
      <c r="G97" s="4">
        <v>0</v>
      </c>
      <c r="H97" s="27" t="str">
        <f t="shared" si="36"/>
        <v>N/A</v>
      </c>
      <c r="I97" s="8" t="s">
        <v>1748</v>
      </c>
      <c r="J97" s="8" t="s">
        <v>1748</v>
      </c>
      <c r="K97" s="28" t="s">
        <v>734</v>
      </c>
      <c r="L97" s="105" t="str">
        <f t="shared" si="20"/>
        <v>N/A</v>
      </c>
    </row>
    <row r="98" spans="1:12" x14ac:dyDescent="0.2">
      <c r="A98" s="168" t="s">
        <v>1258</v>
      </c>
      <c r="B98" s="22" t="s">
        <v>213</v>
      </c>
      <c r="C98" s="4">
        <v>0.52051826160000003</v>
      </c>
      <c r="D98" s="27" t="str">
        <f t="shared" si="34"/>
        <v>N/A</v>
      </c>
      <c r="E98" s="4">
        <v>0.61785230030000005</v>
      </c>
      <c r="F98" s="27" t="str">
        <f t="shared" si="35"/>
        <v>N/A</v>
      </c>
      <c r="G98" s="4">
        <v>0.56676277200000003</v>
      </c>
      <c r="H98" s="27" t="str">
        <f t="shared" si="36"/>
        <v>N/A</v>
      </c>
      <c r="I98" s="8">
        <v>18.7</v>
      </c>
      <c r="J98" s="8">
        <v>-8.27</v>
      </c>
      <c r="K98" s="28" t="s">
        <v>734</v>
      </c>
      <c r="L98" s="105" t="str">
        <f t="shared" si="20"/>
        <v>Yes</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2822983880</v>
      </c>
      <c r="D100" s="27" t="str">
        <f>IF($B100="N/A","N/A",IF(C100&gt;10,"No",IF(C100&lt;-10,"No","Yes")))</f>
        <v>N/A</v>
      </c>
      <c r="E100" s="29">
        <v>3188644365</v>
      </c>
      <c r="F100" s="27" t="str">
        <f>IF($B100="N/A","N/A",IF(E100&gt;10,"No",IF(E100&lt;-10,"No","Yes")))</f>
        <v>N/A</v>
      </c>
      <c r="G100" s="29">
        <v>6768958930</v>
      </c>
      <c r="H100" s="27" t="str">
        <f>IF($B100="N/A","N/A",IF(G100&gt;10,"No",IF(G100&lt;-10,"No","Yes")))</f>
        <v>N/A</v>
      </c>
      <c r="I100" s="8">
        <v>12.95</v>
      </c>
      <c r="J100" s="8">
        <v>112.3</v>
      </c>
      <c r="K100" s="28" t="s">
        <v>734</v>
      </c>
      <c r="L100" s="105" t="str">
        <f t="shared" ref="L100:L111" si="38">IF(J100="Div by 0", "N/A", IF(K100="N/A","N/A", IF(J100&gt;VALUE(MID(K100,1,2)), "No", IF(J100&lt;-1*VALUE(MID(K100,1,2)), "No", "Yes"))))</f>
        <v>No</v>
      </c>
    </row>
    <row r="101" spans="1:12" x14ac:dyDescent="0.2">
      <c r="A101" s="168" t="s">
        <v>452</v>
      </c>
      <c r="B101" s="22" t="s">
        <v>213</v>
      </c>
      <c r="C101" s="29">
        <v>2760643588</v>
      </c>
      <c r="D101" s="27" t="str">
        <f>IF($B101="N/A","N/A",IF(C101&gt;10,"No",IF(C101&lt;-10,"No","Yes")))</f>
        <v>N/A</v>
      </c>
      <c r="E101" s="29">
        <v>3125050229</v>
      </c>
      <c r="F101" s="27" t="str">
        <f>IF($B101="N/A","N/A",IF(E101&gt;10,"No",IF(E101&lt;-10,"No","Yes")))</f>
        <v>N/A</v>
      </c>
      <c r="G101" s="29">
        <v>6671906795</v>
      </c>
      <c r="H101" s="27" t="str">
        <f>IF($B101="N/A","N/A",IF(G101&gt;10,"No",IF(G101&lt;-10,"No","Yes")))</f>
        <v>N/A</v>
      </c>
      <c r="I101" s="8">
        <v>13.2</v>
      </c>
      <c r="J101" s="8">
        <v>113.5</v>
      </c>
      <c r="K101" s="28" t="s">
        <v>734</v>
      </c>
      <c r="L101" s="105" t="str">
        <f t="shared" si="38"/>
        <v>No</v>
      </c>
    </row>
    <row r="102" spans="1:12" x14ac:dyDescent="0.2">
      <c r="A102" s="168" t="s">
        <v>453</v>
      </c>
      <c r="B102" s="22" t="s">
        <v>213</v>
      </c>
      <c r="C102" s="29">
        <v>62340292</v>
      </c>
      <c r="D102" s="27" t="str">
        <f>IF($B102="N/A","N/A",IF(C102&gt;10,"No",IF(C102&lt;-10,"No","Yes")))</f>
        <v>N/A</v>
      </c>
      <c r="E102" s="29">
        <v>63592966</v>
      </c>
      <c r="F102" s="27" t="str">
        <f>IF($B102="N/A","N/A",IF(E102&gt;10,"No",IF(E102&lt;-10,"No","Yes")))</f>
        <v>N/A</v>
      </c>
      <c r="G102" s="29">
        <v>97052135</v>
      </c>
      <c r="H102" s="27" t="str">
        <f>IF($B102="N/A","N/A",IF(G102&gt;10,"No",IF(G102&lt;-10,"No","Yes")))</f>
        <v>N/A</v>
      </c>
      <c r="I102" s="8">
        <v>2.0089999999999999</v>
      </c>
      <c r="J102" s="8">
        <v>52.61</v>
      </c>
      <c r="K102" s="28" t="s">
        <v>734</v>
      </c>
      <c r="L102" s="105" t="str">
        <f t="shared" si="38"/>
        <v>No</v>
      </c>
    </row>
    <row r="103" spans="1:12" x14ac:dyDescent="0.2">
      <c r="A103" s="168" t="s">
        <v>454</v>
      </c>
      <c r="B103" s="22" t="s">
        <v>213</v>
      </c>
      <c r="C103" s="29">
        <v>0</v>
      </c>
      <c r="D103" s="27" t="str">
        <f>IF($B103="N/A","N/A",IF(C103&gt;10,"No",IF(C103&lt;-10,"No","Yes")))</f>
        <v>N/A</v>
      </c>
      <c r="E103" s="29">
        <v>1170</v>
      </c>
      <c r="F103" s="27" t="str">
        <f>IF($B103="N/A","N/A",IF(E103&gt;10,"No",IF(E103&lt;-10,"No","Yes")))</f>
        <v>N/A</v>
      </c>
      <c r="G103" s="29">
        <v>0</v>
      </c>
      <c r="H103" s="27" t="str">
        <f>IF($B103="N/A","N/A",IF(G103&gt;10,"No",IF(G103&lt;-10,"No","Yes")))</f>
        <v>N/A</v>
      </c>
      <c r="I103" s="8" t="s">
        <v>1748</v>
      </c>
      <c r="J103" s="8">
        <v>-100</v>
      </c>
      <c r="K103" s="28" t="s">
        <v>734</v>
      </c>
      <c r="L103" s="105" t="str">
        <f t="shared" si="38"/>
        <v>No</v>
      </c>
    </row>
    <row r="104" spans="1:12" x14ac:dyDescent="0.2">
      <c r="A104" s="168" t="s">
        <v>108</v>
      </c>
      <c r="B104" s="39" t="s">
        <v>295</v>
      </c>
      <c r="C104" s="4">
        <v>1.8690888752999999</v>
      </c>
      <c r="D104" s="27" t="str">
        <f>IF($B104="N/A","N/A",IF(C104&gt;2,"No",IF(C104&lt;0.9,"No","Yes")))</f>
        <v>Yes</v>
      </c>
      <c r="E104" s="4">
        <v>1.9271891436999999</v>
      </c>
      <c r="F104" s="27" t="str">
        <f>IF($B104="N/A","N/A",IF(E104&gt;2,"No",IF(E104&lt;0.9,"No","Yes")))</f>
        <v>Yes</v>
      </c>
      <c r="G104" s="4">
        <v>2.0659251818</v>
      </c>
      <c r="H104" s="27" t="str">
        <f>IF($B104="N/A","N/A",IF(G104&gt;2,"No",IF(G104&lt;0.9,"No","Yes")))</f>
        <v>No</v>
      </c>
      <c r="I104" s="8">
        <v>3.1080000000000001</v>
      </c>
      <c r="J104" s="8">
        <v>7.1989999999999998</v>
      </c>
      <c r="K104" s="28" t="s">
        <v>734</v>
      </c>
      <c r="L104" s="105" t="str">
        <f t="shared" si="38"/>
        <v>Yes</v>
      </c>
    </row>
    <row r="105" spans="1:12" x14ac:dyDescent="0.2">
      <c r="A105" s="168" t="s">
        <v>455</v>
      </c>
      <c r="B105" s="39" t="s">
        <v>295</v>
      </c>
      <c r="C105" s="4">
        <v>0.92359278789999999</v>
      </c>
      <c r="D105" s="27" t="str">
        <f>IF($B105="N/A","N/A",IF(C105&gt;2,"No",IF(C105&lt;0.9,"No","Yes")))</f>
        <v>Yes</v>
      </c>
      <c r="E105" s="4">
        <v>0.98565593330000001</v>
      </c>
      <c r="F105" s="27" t="str">
        <f>IF($B105="N/A","N/A",IF(E105&gt;2,"No",IF(E105&lt;0.9,"No","Yes")))</f>
        <v>Yes</v>
      </c>
      <c r="G105" s="4">
        <v>1.1088305553</v>
      </c>
      <c r="H105" s="27" t="str">
        <f>IF($B105="N/A","N/A",IF(G105&gt;2,"No",IF(G105&lt;0.9,"No","Yes")))</f>
        <v>Yes</v>
      </c>
      <c r="I105" s="8">
        <v>6.72</v>
      </c>
      <c r="J105" s="8">
        <v>12.5</v>
      </c>
      <c r="K105" s="28" t="s">
        <v>734</v>
      </c>
      <c r="L105" s="105" t="str">
        <f t="shared" si="38"/>
        <v>Yes</v>
      </c>
    </row>
    <row r="106" spans="1:12" x14ac:dyDescent="0.2">
      <c r="A106" s="168" t="s">
        <v>456</v>
      </c>
      <c r="B106" s="39" t="s">
        <v>295</v>
      </c>
      <c r="C106" s="4">
        <v>0.99733381570000001</v>
      </c>
      <c r="D106" s="27" t="str">
        <f>IF($B106="N/A","N/A",IF(C106&gt;2,"No",IF(C106&lt;0.9,"No","Yes")))</f>
        <v>Yes</v>
      </c>
      <c r="E106" s="4">
        <v>1.0020978360999999</v>
      </c>
      <c r="F106" s="27" t="str">
        <f>IF($B106="N/A","N/A",IF(E106&gt;2,"No",IF(E106&lt;0.9,"No","Yes")))</f>
        <v>Yes</v>
      </c>
      <c r="G106" s="4">
        <v>1.0295655611000001</v>
      </c>
      <c r="H106" s="27" t="str">
        <f>IF($B106="N/A","N/A",IF(G106&gt;2,"No",IF(G106&lt;0.9,"No","Yes")))</f>
        <v>Yes</v>
      </c>
      <c r="I106" s="8">
        <v>0.47770000000000001</v>
      </c>
      <c r="J106" s="8">
        <v>2.7410000000000001</v>
      </c>
      <c r="K106" s="28" t="s">
        <v>734</v>
      </c>
      <c r="L106" s="105" t="str">
        <f t="shared" si="38"/>
        <v>Yes</v>
      </c>
    </row>
    <row r="107" spans="1:12" x14ac:dyDescent="0.2">
      <c r="A107" s="168" t="s">
        <v>457</v>
      </c>
      <c r="B107" s="39" t="s">
        <v>295</v>
      </c>
      <c r="C107" s="4" t="s">
        <v>1748</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734</v>
      </c>
      <c r="L107" s="105" t="str">
        <f t="shared" si="38"/>
        <v>N/A</v>
      </c>
    </row>
    <row r="108" spans="1:12" x14ac:dyDescent="0.2">
      <c r="A108" s="168" t="s">
        <v>1260</v>
      </c>
      <c r="B108" s="22" t="s">
        <v>213</v>
      </c>
      <c r="C108" s="29">
        <v>319.92963094999999</v>
      </c>
      <c r="D108" s="27" t="str">
        <f>IF($B108="N/A","N/A",IF(C108&gt;10,"No",IF(C108&lt;-10,"No","Yes")))</f>
        <v>N/A</v>
      </c>
      <c r="E108" s="29">
        <v>363.40117673999998</v>
      </c>
      <c r="F108" s="27" t="str">
        <f>IF($B108="N/A","N/A",IF(E108&gt;10,"No",IF(E108&lt;-10,"No","Yes")))</f>
        <v>N/A</v>
      </c>
      <c r="G108" s="29">
        <v>519.05412795999996</v>
      </c>
      <c r="H108" s="27" t="str">
        <f>IF($B108="N/A","N/A",IF(G108&gt;10,"No",IF(G108&lt;-10,"No","Yes")))</f>
        <v>N/A</v>
      </c>
      <c r="I108" s="8">
        <v>13.59</v>
      </c>
      <c r="J108" s="8">
        <v>42.83</v>
      </c>
      <c r="K108" s="28" t="s">
        <v>734</v>
      </c>
      <c r="L108" s="105" t="str">
        <f t="shared" si="38"/>
        <v>No</v>
      </c>
    </row>
    <row r="109" spans="1:12" x14ac:dyDescent="0.2">
      <c r="A109" s="168" t="s">
        <v>1261</v>
      </c>
      <c r="B109" s="22" t="s">
        <v>213</v>
      </c>
      <c r="C109" s="29">
        <v>330.76438698999999</v>
      </c>
      <c r="D109" s="27" t="str">
        <f>IF($B109="N/A","N/A",IF(C109&gt;10,"No",IF(C109&lt;-10,"No","Yes")))</f>
        <v>N/A</v>
      </c>
      <c r="E109" s="29">
        <v>378.5749902</v>
      </c>
      <c r="F109" s="27" t="str">
        <f>IF($B109="N/A","N/A",IF(E109&gt;10,"No",IF(E109&lt;-10,"No","Yes")))</f>
        <v>N/A</v>
      </c>
      <c r="G109" s="29">
        <v>534.93376293999995</v>
      </c>
      <c r="H109" s="27" t="str">
        <f>IF($B109="N/A","N/A",IF(G109&gt;10,"No",IF(G109&lt;-10,"No","Yes")))</f>
        <v>N/A</v>
      </c>
      <c r="I109" s="8">
        <v>14.45</v>
      </c>
      <c r="J109" s="8">
        <v>41.3</v>
      </c>
      <c r="K109" s="28" t="s">
        <v>734</v>
      </c>
      <c r="L109" s="105" t="str">
        <f t="shared" si="38"/>
        <v>No</v>
      </c>
    </row>
    <row r="110" spans="1:12" x14ac:dyDescent="0.2">
      <c r="A110" s="168" t="s">
        <v>1262</v>
      </c>
      <c r="B110" s="22" t="s">
        <v>213</v>
      </c>
      <c r="C110" s="29">
        <v>7.0782178008000001</v>
      </c>
      <c r="D110" s="27" t="str">
        <f>IF($B110="N/A","N/A",IF(C110&gt;10,"No",IF(C110&lt;-10,"No","Yes")))</f>
        <v>N/A</v>
      </c>
      <c r="E110" s="29">
        <v>7.2634410223000003</v>
      </c>
      <c r="F110" s="27" t="str">
        <f>IF($B110="N/A","N/A",IF(E110&gt;10,"No",IF(E110&lt;-10,"No","Yes")))</f>
        <v>N/A</v>
      </c>
      <c r="G110" s="29">
        <v>7.6207040355000002</v>
      </c>
      <c r="H110" s="27" t="str">
        <f>IF($B110="N/A","N/A",IF(G110&gt;10,"No",IF(G110&lt;-10,"No","Yes")))</f>
        <v>N/A</v>
      </c>
      <c r="I110" s="8">
        <v>2.617</v>
      </c>
      <c r="J110" s="8">
        <v>4.9189999999999996</v>
      </c>
      <c r="K110" s="28" t="s">
        <v>734</v>
      </c>
      <c r="L110" s="105" t="str">
        <f t="shared" si="38"/>
        <v>Yes</v>
      </c>
    </row>
    <row r="111" spans="1:12" x14ac:dyDescent="0.2">
      <c r="A111" s="168" t="s">
        <v>1263</v>
      </c>
      <c r="B111" s="22" t="s">
        <v>213</v>
      </c>
      <c r="C111" s="29" t="s">
        <v>1748</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734</v>
      </c>
      <c r="L111" s="105" t="str">
        <f t="shared" si="38"/>
        <v>N/A</v>
      </c>
    </row>
    <row r="112" spans="1:12" x14ac:dyDescent="0.2">
      <c r="A112" s="168" t="s">
        <v>325</v>
      </c>
      <c r="B112" s="30" t="s">
        <v>296</v>
      </c>
      <c r="C112" s="4">
        <v>99.908301550999994</v>
      </c>
      <c r="D112" s="27" t="str">
        <f>IF(OR($B112="N/A",$C112="N/A"),"N/A",IF(C112&gt;98,"Yes","No"))</f>
        <v>Yes</v>
      </c>
      <c r="E112" s="4">
        <v>99.935304428999999</v>
      </c>
      <c r="F112" s="27" t="str">
        <f>IF(OR($B112="N/A",$E112="N/A"),"N/A",IF(E112&gt;98,"Yes","No"))</f>
        <v>Yes</v>
      </c>
      <c r="G112" s="4">
        <v>99.389916404999994</v>
      </c>
      <c r="H112" s="27" t="str">
        <f t="shared" ref="H112:H115" si="39">IF($B112="N/A","N/A",IF(G112&gt;98,"Yes","No"))</f>
        <v>Yes</v>
      </c>
      <c r="I112" s="8">
        <v>2.7E-2</v>
      </c>
      <c r="J112" s="8">
        <v>-0.54600000000000004</v>
      </c>
      <c r="K112" s="28" t="s">
        <v>734</v>
      </c>
      <c r="L112" s="105" t="str">
        <f>IF(J112="Div by 0", "N/A", IF(OR(J112="N/A",K112="N/A"),"N/A", IF(J112&gt;VALUE(MID(K112,1,2)), "No", IF(J112&lt;-1*VALUE(MID(K112,1,2)), "No", "Yes"))))</f>
        <v>Yes</v>
      </c>
    </row>
    <row r="113" spans="1:12" x14ac:dyDescent="0.2">
      <c r="A113" s="168" t="s">
        <v>458</v>
      </c>
      <c r="B113" s="30" t="s">
        <v>296</v>
      </c>
      <c r="C113" s="4">
        <v>98.667051389999997</v>
      </c>
      <c r="D113" s="27" t="str">
        <f t="shared" ref="D113:D115" si="40">IF(OR($B113="N/A",$C113="N/A"),"N/A",IF(C113&gt;98,"Yes","No"))</f>
        <v>Yes</v>
      </c>
      <c r="E113" s="4">
        <v>99.245010082999997</v>
      </c>
      <c r="F113" s="27" t="str">
        <f t="shared" ref="F113:F115" si="41">IF(OR($B113="N/A",$E113="N/A"),"N/A",IF(E113&gt;98,"Yes","No"))</f>
        <v>Yes</v>
      </c>
      <c r="G113" s="4">
        <v>98.949493378</v>
      </c>
      <c r="H113" s="27" t="str">
        <f t="shared" si="39"/>
        <v>Yes</v>
      </c>
      <c r="I113" s="8">
        <v>0.58579999999999999</v>
      </c>
      <c r="J113" s="8">
        <v>-0.29799999999999999</v>
      </c>
      <c r="K113" s="28" t="s">
        <v>734</v>
      </c>
      <c r="L113" s="105" t="str">
        <f t="shared" ref="L113:L115" si="42">IF(J113="Div by 0", "N/A", IF(OR(J113="N/A",K113="N/A"),"N/A", IF(J113&gt;VALUE(MID(K113,1,2)), "No", IF(J113&lt;-1*VALUE(MID(K113,1,2)), "No", "Yes"))))</f>
        <v>Yes</v>
      </c>
    </row>
    <row r="114" spans="1:12" x14ac:dyDescent="0.2">
      <c r="A114" s="168" t="s">
        <v>459</v>
      </c>
      <c r="B114" s="30" t="s">
        <v>296</v>
      </c>
      <c r="C114" s="4">
        <v>99.860618786000003</v>
      </c>
      <c r="D114" s="27" t="str">
        <f t="shared" si="40"/>
        <v>Yes</v>
      </c>
      <c r="E114" s="4">
        <v>99.840704415000005</v>
      </c>
      <c r="F114" s="27" t="str">
        <f t="shared" si="41"/>
        <v>Yes</v>
      </c>
      <c r="G114" s="4">
        <v>99.742147619999997</v>
      </c>
      <c r="H114" s="27" t="str">
        <f t="shared" si="39"/>
        <v>Yes</v>
      </c>
      <c r="I114" s="8">
        <v>-0.02</v>
      </c>
      <c r="J114" s="8">
        <v>-9.9000000000000005E-2</v>
      </c>
      <c r="K114" s="28" t="s">
        <v>734</v>
      </c>
      <c r="L114" s="105" t="str">
        <f t="shared" si="42"/>
        <v>Yes</v>
      </c>
    </row>
    <row r="115" spans="1:12" x14ac:dyDescent="0.2">
      <c r="A115" s="168" t="s">
        <v>460</v>
      </c>
      <c r="B115" s="30" t="s">
        <v>296</v>
      </c>
      <c r="C115" s="4" t="s">
        <v>1748</v>
      </c>
      <c r="D115" s="27" t="str">
        <f t="shared" si="40"/>
        <v>Yes</v>
      </c>
      <c r="E115" s="4" t="s">
        <v>1748</v>
      </c>
      <c r="F115" s="27" t="str">
        <f t="shared" si="41"/>
        <v>Yes</v>
      </c>
      <c r="G115" s="4" t="s">
        <v>1748</v>
      </c>
      <c r="H115" s="27" t="str">
        <f t="shared" si="39"/>
        <v>Yes</v>
      </c>
      <c r="I115" s="8" t="s">
        <v>1748</v>
      </c>
      <c r="J115" s="8" t="s">
        <v>1748</v>
      </c>
      <c r="K115" s="28" t="s">
        <v>734</v>
      </c>
      <c r="L115" s="105" t="str">
        <f t="shared" si="42"/>
        <v>N/A</v>
      </c>
    </row>
    <row r="116" spans="1:12" x14ac:dyDescent="0.2">
      <c r="A116" s="104" t="s">
        <v>461</v>
      </c>
      <c r="B116" s="30" t="s">
        <v>213</v>
      </c>
      <c r="C116" s="31">
        <v>897507</v>
      </c>
      <c r="D116" s="27" t="str">
        <f>IF($B116="N/A","N/A",IF(C116&gt;10,"No",IF(C116&lt;-10,"No","Yes")))</f>
        <v>N/A</v>
      </c>
      <c r="E116" s="31">
        <v>888778</v>
      </c>
      <c r="F116" s="27" t="str">
        <f>IF($B116="N/A","N/A",IF(E116&gt;10,"No",IF(E116&lt;-10,"No","Yes")))</f>
        <v>N/A</v>
      </c>
      <c r="G116" s="31">
        <v>1333096</v>
      </c>
      <c r="H116" s="27" t="str">
        <f>IF($B116="N/A","N/A",IF(G116&gt;10,"No",IF(G116&lt;-10,"No","Yes")))</f>
        <v>N/A</v>
      </c>
      <c r="I116" s="8">
        <v>-0.97299999999999998</v>
      </c>
      <c r="J116" s="8">
        <v>49.99</v>
      </c>
      <c r="K116" s="30" t="s">
        <v>734</v>
      </c>
      <c r="L116" s="105" t="str">
        <f>IF(J116="Div by 0", "N/A", IF(OR(J116="N/A",K116="N/A"),"N/A", IF(J116&gt;VALUE(MID(K116,1,2)), "No", IF(J116&lt;-1*VALUE(MID(K116,1,2)), "No", "Yes"))))</f>
        <v>No</v>
      </c>
    </row>
    <row r="117" spans="1:12" x14ac:dyDescent="0.2">
      <c r="A117" s="104" t="s">
        <v>211</v>
      </c>
      <c r="B117" s="30" t="s">
        <v>213</v>
      </c>
      <c r="C117" s="4">
        <v>87.951180324999996</v>
      </c>
      <c r="D117" s="27" t="str">
        <f>IF($B117="N/A","N/A",IF(C117&gt;10,"No",IF(C117&lt;-10,"No","Yes")))</f>
        <v>N/A</v>
      </c>
      <c r="E117" s="4">
        <v>87.590376899999995</v>
      </c>
      <c r="F117" s="27" t="str">
        <f>IF($B117="N/A","N/A",IF(E117&gt;10,"No",IF(E117&lt;-10,"No","Yes")))</f>
        <v>N/A</v>
      </c>
      <c r="G117" s="4">
        <v>84.045860163</v>
      </c>
      <c r="H117" s="27" t="str">
        <f>IF($B117="N/A","N/A",IF(G117&gt;10,"No",IF(G117&lt;-10,"No","Yes")))</f>
        <v>N/A</v>
      </c>
      <c r="I117" s="8">
        <v>-0.41</v>
      </c>
      <c r="J117" s="8">
        <v>-4.05</v>
      </c>
      <c r="K117" s="30" t="s">
        <v>734</v>
      </c>
      <c r="L117" s="105" t="str">
        <f>IF(J117="Div by 0", "N/A", IF(OR(J117="N/A",K117="N/A"),"N/A", IF(J117&gt;VALUE(MID(K117,1,2)), "No", IF(J117&lt;-1*VALUE(MID(K117,1,2)), "No", "Yes"))))</f>
        <v>Yes</v>
      </c>
    </row>
    <row r="118" spans="1:12" x14ac:dyDescent="0.2">
      <c r="A118" s="137" t="s">
        <v>1602</v>
      </c>
      <c r="B118" s="30" t="s">
        <v>213</v>
      </c>
      <c r="C118" s="10">
        <v>4067379</v>
      </c>
      <c r="D118" s="7" t="str">
        <f>IF($B118="N/A","N/A",IF(C118&gt;10,"No",IF(C118&lt;-10,"No","Yes")))</f>
        <v>N/A</v>
      </c>
      <c r="E118" s="10">
        <v>5041117</v>
      </c>
      <c r="F118" s="7" t="str">
        <f>IF($B118="N/A","N/A",IF(E118&gt;10,"No",IF(E118&lt;-10,"No","Yes")))</f>
        <v>N/A</v>
      </c>
      <c r="G118" s="10">
        <v>5306703</v>
      </c>
      <c r="H118" s="7" t="str">
        <f>IF($B118="N/A","N/A",IF(G118&gt;10,"No",IF(G118&lt;-10,"No","Yes")))</f>
        <v>N/A</v>
      </c>
      <c r="I118" s="36">
        <v>23.94</v>
      </c>
      <c r="J118" s="36">
        <v>5.2679999999999998</v>
      </c>
      <c r="K118" s="30" t="s">
        <v>734</v>
      </c>
      <c r="L118" s="105" t="str">
        <f>IF(J118="Div by 0", "N/A", IF(K118="N/A","N/A", IF(J118&gt;VALUE(MID(K118,1,2)), "No", IF(J118&lt;-1*VALUE(MID(K118,1,2)), "No", "Yes"))))</f>
        <v>Yes</v>
      </c>
    </row>
    <row r="119" spans="1:12" x14ac:dyDescent="0.2">
      <c r="A119" s="137" t="s">
        <v>1603</v>
      </c>
      <c r="B119" s="30" t="s">
        <v>213</v>
      </c>
      <c r="C119" s="10">
        <v>1714741008</v>
      </c>
      <c r="D119" s="7" t="str">
        <f>IF($B119="N/A","N/A",IF(C119&gt;10,"No",IF(C119&lt;-10,"No","Yes")))</f>
        <v>N/A</v>
      </c>
      <c r="E119" s="10">
        <v>1908730461</v>
      </c>
      <c r="F119" s="7" t="str">
        <f>IF($B119="N/A","N/A",IF(E119&gt;10,"No",IF(E119&lt;-10,"No","Yes")))</f>
        <v>N/A</v>
      </c>
      <c r="G119" s="10">
        <v>1851106416</v>
      </c>
      <c r="H119" s="7" t="str">
        <f>IF($B119="N/A","N/A",IF(G119&gt;10,"No",IF(G119&lt;-10,"No","Yes")))</f>
        <v>N/A</v>
      </c>
      <c r="I119" s="36">
        <v>11.31</v>
      </c>
      <c r="J119" s="36">
        <v>-3.02</v>
      </c>
      <c r="K119" s="30" t="s">
        <v>734</v>
      </c>
      <c r="L119" s="105" t="str">
        <f>IF(J119="Div by 0", "N/A", IF(K119="N/A","N/A", IF(J119&gt;VALUE(MID(K119,1,2)), "No", IF(J119&lt;-1*VALUE(MID(K119,1,2)), "No", "Yes"))))</f>
        <v>Yes</v>
      </c>
    </row>
    <row r="120" spans="1:12" x14ac:dyDescent="0.2">
      <c r="A120" s="137" t="s">
        <v>1604</v>
      </c>
      <c r="B120" s="30" t="s">
        <v>213</v>
      </c>
      <c r="C120" s="1">
        <v>48412</v>
      </c>
      <c r="D120" s="7" t="str">
        <f>IF($B120="N/A","N/A",IF(C120&gt;10,"No",IF(C120&lt;-10,"No","Yes")))</f>
        <v>N/A</v>
      </c>
      <c r="E120" s="1">
        <v>46780</v>
      </c>
      <c r="F120" s="7" t="str">
        <f>IF($B120="N/A","N/A",IF(E120&gt;10,"No",IF(E120&lt;-10,"No","Yes")))</f>
        <v>N/A</v>
      </c>
      <c r="G120" s="1">
        <v>47620</v>
      </c>
      <c r="H120" s="7" t="str">
        <f>IF($B120="N/A","N/A",IF(G120&gt;10,"No",IF(G120&lt;-10,"No","Yes")))</f>
        <v>N/A</v>
      </c>
      <c r="I120" s="36">
        <v>-3.37</v>
      </c>
      <c r="J120" s="36">
        <v>1.796</v>
      </c>
      <c r="K120" s="30" t="s">
        <v>734</v>
      </c>
      <c r="L120" s="105" t="str">
        <f>IF(J120="Div by 0", "N/A", IF(K120="N/A","N/A", IF(J120&gt;VALUE(MID(K120,1,2)), "No", IF(J120&lt;-1*VALUE(MID(K120,1,2)), "No", "Yes"))))</f>
        <v>Yes</v>
      </c>
    </row>
    <row r="121" spans="1:12" x14ac:dyDescent="0.2">
      <c r="A121" s="137" t="s">
        <v>1605</v>
      </c>
      <c r="B121" s="3" t="s">
        <v>213</v>
      </c>
      <c r="C121" s="1">
        <v>23361</v>
      </c>
      <c r="D121" s="5" t="str">
        <f t="shared" ref="D121:H134" si="43">IF($B121="N/A","N/A",IF(C121&lt;0,"No","Yes"))</f>
        <v>N/A</v>
      </c>
      <c r="E121" s="1">
        <v>22386</v>
      </c>
      <c r="F121" s="5" t="str">
        <f t="shared" si="43"/>
        <v>N/A</v>
      </c>
      <c r="G121" s="1">
        <v>5923</v>
      </c>
      <c r="H121" s="5" t="str">
        <f t="shared" si="43"/>
        <v>N/A</v>
      </c>
      <c r="I121" s="36">
        <v>-4.17</v>
      </c>
      <c r="J121" s="36">
        <v>-73.5</v>
      </c>
      <c r="K121" s="3" t="s">
        <v>734</v>
      </c>
      <c r="L121" s="105" t="str">
        <f t="shared" ref="L121:L142" si="44">IF(J121="Div by 0", "N/A", IF(OR(J121="N/A",K121="N/A"),"N/A", IF(J121&gt;VALUE(MID(K121,1,2)), "No", IF(J121&lt;-1*VALUE(MID(K121,1,2)), "No", "Yes"))))</f>
        <v>No</v>
      </c>
    </row>
    <row r="122" spans="1:12" x14ac:dyDescent="0.2">
      <c r="A122" s="137" t="s">
        <v>1606</v>
      </c>
      <c r="B122" s="3" t="s">
        <v>213</v>
      </c>
      <c r="C122" s="1">
        <v>21530</v>
      </c>
      <c r="D122" s="5" t="str">
        <f t="shared" si="43"/>
        <v>N/A</v>
      </c>
      <c r="E122" s="1">
        <v>22345</v>
      </c>
      <c r="F122" s="5" t="str">
        <f t="shared" si="43"/>
        <v>N/A</v>
      </c>
      <c r="G122" s="1">
        <v>5628</v>
      </c>
      <c r="H122" s="5" t="str">
        <f t="shared" si="43"/>
        <v>N/A</v>
      </c>
      <c r="I122" s="36">
        <v>3.7850000000000001</v>
      </c>
      <c r="J122" s="36">
        <v>-74.8</v>
      </c>
      <c r="K122" s="3" t="s">
        <v>734</v>
      </c>
      <c r="L122" s="105" t="str">
        <f t="shared" si="44"/>
        <v>No</v>
      </c>
    </row>
    <row r="123" spans="1:12" x14ac:dyDescent="0.2">
      <c r="A123" s="137" t="s">
        <v>1607</v>
      </c>
      <c r="B123" s="3" t="s">
        <v>213</v>
      </c>
      <c r="C123" s="1">
        <v>1138</v>
      </c>
      <c r="D123" s="5" t="str">
        <f t="shared" si="43"/>
        <v>N/A</v>
      </c>
      <c r="E123" s="1">
        <v>1150</v>
      </c>
      <c r="F123" s="5" t="str">
        <f t="shared" si="43"/>
        <v>N/A</v>
      </c>
      <c r="G123" s="1">
        <v>230</v>
      </c>
      <c r="H123" s="5" t="str">
        <f t="shared" si="43"/>
        <v>N/A</v>
      </c>
      <c r="I123" s="36">
        <v>1.054</v>
      </c>
      <c r="J123" s="36">
        <v>-80</v>
      </c>
      <c r="K123" s="3" t="s">
        <v>734</v>
      </c>
      <c r="L123" s="105" t="str">
        <f t="shared" si="44"/>
        <v>No</v>
      </c>
    </row>
    <row r="124" spans="1:12" x14ac:dyDescent="0.2">
      <c r="A124" s="137" t="s">
        <v>1608</v>
      </c>
      <c r="B124" s="3" t="s">
        <v>213</v>
      </c>
      <c r="C124" s="1">
        <v>2383</v>
      </c>
      <c r="D124" s="5" t="str">
        <f t="shared" si="43"/>
        <v>N/A</v>
      </c>
      <c r="E124" s="1">
        <v>899</v>
      </c>
      <c r="F124" s="5" t="str">
        <f t="shared" si="43"/>
        <v>N/A</v>
      </c>
      <c r="G124" s="1">
        <v>397</v>
      </c>
      <c r="H124" s="5" t="str">
        <f t="shared" si="43"/>
        <v>N/A</v>
      </c>
      <c r="I124" s="36">
        <v>-62.3</v>
      </c>
      <c r="J124" s="36">
        <v>-55.8</v>
      </c>
      <c r="K124" s="3" t="s">
        <v>734</v>
      </c>
      <c r="L124" s="105" t="str">
        <f t="shared" si="44"/>
        <v>No</v>
      </c>
    </row>
    <row r="125" spans="1:12" x14ac:dyDescent="0.2">
      <c r="A125" s="128" t="s">
        <v>1609</v>
      </c>
      <c r="B125" s="3" t="s">
        <v>213</v>
      </c>
      <c r="C125" s="40">
        <v>5.3745487163999996</v>
      </c>
      <c r="D125" s="5" t="str">
        <f t="shared" si="43"/>
        <v>N/A</v>
      </c>
      <c r="E125" s="40">
        <v>5.2238505965000002</v>
      </c>
      <c r="F125" s="5" t="str">
        <f t="shared" si="43"/>
        <v>N/A</v>
      </c>
      <c r="G125" s="40">
        <v>3.5623556235999998</v>
      </c>
      <c r="H125" s="5" t="str">
        <f t="shared" si="43"/>
        <v>N/A</v>
      </c>
      <c r="I125" s="8">
        <v>-2.8</v>
      </c>
      <c r="J125" s="8">
        <v>-31.8</v>
      </c>
      <c r="K125" s="30" t="s">
        <v>734</v>
      </c>
      <c r="L125" s="105" t="str">
        <f>IF(J125="Div by 0", "N/A", IF(OR(J125="N/A",K125="N/A"),"N/A", IF(J125&gt;VALUE(MID(K125,1,2)), "No", IF(J125&lt;-1*VALUE(MID(K125,1,2)), "No", "Yes"))))</f>
        <v>No</v>
      </c>
    </row>
    <row r="126" spans="1:12" ht="25.5" x14ac:dyDescent="0.2">
      <c r="A126" s="128" t="s">
        <v>1610</v>
      </c>
      <c r="B126" s="3" t="s">
        <v>213</v>
      </c>
      <c r="C126" s="40">
        <v>39.519894438000001</v>
      </c>
      <c r="D126" s="5" t="str">
        <f t="shared" si="43"/>
        <v>N/A</v>
      </c>
      <c r="E126" s="40">
        <v>38.039082413000003</v>
      </c>
      <c r="F126" s="5" t="str">
        <f t="shared" si="43"/>
        <v>N/A</v>
      </c>
      <c r="G126" s="40">
        <v>33.780084406999997</v>
      </c>
      <c r="H126" s="5" t="str">
        <f t="shared" si="43"/>
        <v>N/A</v>
      </c>
      <c r="I126" s="8">
        <v>-3.75</v>
      </c>
      <c r="J126" s="8">
        <v>-11.2</v>
      </c>
      <c r="K126" s="3" t="s">
        <v>734</v>
      </c>
      <c r="L126" s="105" t="str">
        <f t="shared" ref="L126:L129" si="45">IF(J126="Div by 0", "N/A", IF(OR(J126="N/A",K126="N/A"),"N/A", IF(J126&gt;VALUE(MID(K126,1,2)), "No", IF(J126&lt;-1*VALUE(MID(K126,1,2)), "No", "Yes"))))</f>
        <v>Yes</v>
      </c>
    </row>
    <row r="127" spans="1:12" ht="25.5" x14ac:dyDescent="0.2">
      <c r="A127" s="128" t="s">
        <v>1611</v>
      </c>
      <c r="B127" s="3" t="s">
        <v>213</v>
      </c>
      <c r="C127" s="40">
        <v>10.946325888000001</v>
      </c>
      <c r="D127" s="5" t="str">
        <f t="shared" si="43"/>
        <v>N/A</v>
      </c>
      <c r="E127" s="40">
        <v>11.489613328000001</v>
      </c>
      <c r="F127" s="5" t="str">
        <f t="shared" si="43"/>
        <v>N/A</v>
      </c>
      <c r="G127" s="40">
        <v>10.425890591</v>
      </c>
      <c r="H127" s="5" t="str">
        <f t="shared" si="43"/>
        <v>N/A</v>
      </c>
      <c r="I127" s="8">
        <v>4.9630000000000001</v>
      </c>
      <c r="J127" s="8">
        <v>-9.26</v>
      </c>
      <c r="K127" s="3" t="s">
        <v>734</v>
      </c>
      <c r="L127" s="105" t="str">
        <f t="shared" si="45"/>
        <v>Yes</v>
      </c>
    </row>
    <row r="128" spans="1:12" ht="25.5" x14ac:dyDescent="0.2">
      <c r="A128" s="128" t="s">
        <v>1612</v>
      </c>
      <c r="B128" s="3" t="s">
        <v>213</v>
      </c>
      <c r="C128" s="40">
        <v>0.22604121969999999</v>
      </c>
      <c r="D128" s="5" t="str">
        <f t="shared" si="43"/>
        <v>N/A</v>
      </c>
      <c r="E128" s="40">
        <v>0.22716632719999999</v>
      </c>
      <c r="F128" s="5" t="str">
        <f t="shared" si="43"/>
        <v>N/A</v>
      </c>
      <c r="G128" s="40">
        <v>0.21847127099999999</v>
      </c>
      <c r="H128" s="5" t="str">
        <f t="shared" si="43"/>
        <v>N/A</v>
      </c>
      <c r="I128" s="8">
        <v>0.49769999999999998</v>
      </c>
      <c r="J128" s="8">
        <v>-3.83</v>
      </c>
      <c r="K128" s="3" t="s">
        <v>734</v>
      </c>
      <c r="L128" s="105" t="str">
        <f t="shared" si="45"/>
        <v>Yes</v>
      </c>
    </row>
    <row r="129" spans="1:12" ht="25.5" x14ac:dyDescent="0.2">
      <c r="A129" s="128" t="s">
        <v>1613</v>
      </c>
      <c r="B129" s="3" t="s">
        <v>213</v>
      </c>
      <c r="C129" s="40">
        <v>1.6838966342999999</v>
      </c>
      <c r="D129" s="5" t="str">
        <f t="shared" si="43"/>
        <v>N/A</v>
      </c>
      <c r="E129" s="40">
        <v>0.66131630630000005</v>
      </c>
      <c r="F129" s="5" t="str">
        <f t="shared" si="43"/>
        <v>N/A</v>
      </c>
      <c r="G129" s="40">
        <v>0.70427532380000002</v>
      </c>
      <c r="H129" s="5" t="str">
        <f t="shared" si="43"/>
        <v>N/A</v>
      </c>
      <c r="I129" s="8">
        <v>-60.7</v>
      </c>
      <c r="J129" s="8">
        <v>6.4960000000000004</v>
      </c>
      <c r="K129" s="3" t="s">
        <v>734</v>
      </c>
      <c r="L129" s="105" t="str">
        <f t="shared" si="45"/>
        <v>Yes</v>
      </c>
    </row>
    <row r="130" spans="1:12" ht="25.5" x14ac:dyDescent="0.2">
      <c r="A130" s="128" t="s">
        <v>1614</v>
      </c>
      <c r="B130" s="3" t="s">
        <v>213</v>
      </c>
      <c r="C130" s="40">
        <v>26.100966702000001</v>
      </c>
      <c r="D130" s="5" t="str">
        <f t="shared" si="43"/>
        <v>N/A</v>
      </c>
      <c r="E130" s="40">
        <v>24.882428388000001</v>
      </c>
      <c r="F130" s="5" t="str">
        <f t="shared" si="43"/>
        <v>N/A</v>
      </c>
      <c r="G130" s="40">
        <v>25.392158921</v>
      </c>
      <c r="H130" s="5" t="str">
        <f t="shared" si="43"/>
        <v>N/A</v>
      </c>
      <c r="I130" s="8">
        <v>-4.67</v>
      </c>
      <c r="J130" s="8">
        <v>2.0489999999999999</v>
      </c>
      <c r="K130" s="30" t="s">
        <v>734</v>
      </c>
      <c r="L130" s="105" t="str">
        <f>IF(J130="Div by 0", "N/A", IF(OR(J130="N/A",K130="N/A"),"N/A", IF(J130&gt;VALUE(MID(K130,1,2)), "No", IF(J130&lt;-1*VALUE(MID(K130,1,2)), "No", "Yes"))))</f>
        <v>Yes</v>
      </c>
    </row>
    <row r="131" spans="1:12" ht="25.5" x14ac:dyDescent="0.2">
      <c r="A131" s="128" t="s">
        <v>1615</v>
      </c>
      <c r="B131" s="3" t="s">
        <v>213</v>
      </c>
      <c r="C131" s="40">
        <v>22.747313899000002</v>
      </c>
      <c r="D131" s="5" t="str">
        <f t="shared" si="43"/>
        <v>N/A</v>
      </c>
      <c r="E131" s="40">
        <v>19.945501653000001</v>
      </c>
      <c r="F131" s="5" t="str">
        <f t="shared" si="43"/>
        <v>N/A</v>
      </c>
      <c r="G131" s="40">
        <v>12.814452136</v>
      </c>
      <c r="H131" s="5" t="str">
        <f t="shared" si="43"/>
        <v>N/A</v>
      </c>
      <c r="I131" s="8">
        <v>-12.3</v>
      </c>
      <c r="J131" s="8">
        <v>-35.799999999999997</v>
      </c>
      <c r="K131" s="3" t="s">
        <v>734</v>
      </c>
      <c r="L131" s="105" t="str">
        <f t="shared" si="44"/>
        <v>No</v>
      </c>
    </row>
    <row r="132" spans="1:12" ht="25.5" x14ac:dyDescent="0.2">
      <c r="A132" s="128" t="s">
        <v>493</v>
      </c>
      <c r="B132" s="3" t="s">
        <v>213</v>
      </c>
      <c r="C132" s="40">
        <v>32.888992104000003</v>
      </c>
      <c r="D132" s="5" t="str">
        <f t="shared" si="43"/>
        <v>N/A</v>
      </c>
      <c r="E132" s="40">
        <v>30.870440813999998</v>
      </c>
      <c r="F132" s="5" t="str">
        <f t="shared" si="43"/>
        <v>N/A</v>
      </c>
      <c r="G132" s="40">
        <v>28.287135750000001</v>
      </c>
      <c r="H132" s="5" t="str">
        <f t="shared" si="43"/>
        <v>N/A</v>
      </c>
      <c r="I132" s="8">
        <v>-6.14</v>
      </c>
      <c r="J132" s="8">
        <v>-8.3699999999999992</v>
      </c>
      <c r="K132" s="3" t="s">
        <v>734</v>
      </c>
      <c r="L132" s="105" t="str">
        <f t="shared" si="44"/>
        <v>Yes</v>
      </c>
    </row>
    <row r="133" spans="1:12" ht="25.5" x14ac:dyDescent="0.2">
      <c r="A133" s="128" t="s">
        <v>494</v>
      </c>
      <c r="B133" s="3" t="s">
        <v>213</v>
      </c>
      <c r="C133" s="40">
        <v>19.595782073999999</v>
      </c>
      <c r="D133" s="5" t="str">
        <f t="shared" si="43"/>
        <v>N/A</v>
      </c>
      <c r="E133" s="40">
        <v>18.695652173999999</v>
      </c>
      <c r="F133" s="5" t="str">
        <f t="shared" si="43"/>
        <v>N/A</v>
      </c>
      <c r="G133" s="40">
        <v>6.9565217391000003</v>
      </c>
      <c r="H133" s="5" t="str">
        <f t="shared" si="43"/>
        <v>N/A</v>
      </c>
      <c r="I133" s="8">
        <v>-4.59</v>
      </c>
      <c r="J133" s="8">
        <v>-62.8</v>
      </c>
      <c r="K133" s="3" t="s">
        <v>734</v>
      </c>
      <c r="L133" s="105" t="str">
        <f t="shared" si="44"/>
        <v>No</v>
      </c>
    </row>
    <row r="134" spans="1:12" ht="25.5" x14ac:dyDescent="0.2">
      <c r="A134" s="128" t="s">
        <v>495</v>
      </c>
      <c r="B134" s="3" t="s">
        <v>213</v>
      </c>
      <c r="C134" s="40">
        <v>0.75535039869999998</v>
      </c>
      <c r="D134" s="5" t="str">
        <f t="shared" si="43"/>
        <v>N/A</v>
      </c>
      <c r="E134" s="40">
        <v>6.8965517241000001</v>
      </c>
      <c r="F134" s="5" t="str">
        <f t="shared" si="43"/>
        <v>N/A</v>
      </c>
      <c r="G134" s="40">
        <v>3.5264483627000001</v>
      </c>
      <c r="H134" s="5" t="str">
        <f t="shared" si="43"/>
        <v>N/A</v>
      </c>
      <c r="I134" s="8">
        <v>813</v>
      </c>
      <c r="J134" s="8">
        <v>-48.9</v>
      </c>
      <c r="K134" s="3" t="s">
        <v>734</v>
      </c>
      <c r="L134" s="105" t="str">
        <f t="shared" si="44"/>
        <v>No</v>
      </c>
    </row>
    <row r="135" spans="1:12" ht="25.5" x14ac:dyDescent="0.2">
      <c r="A135" s="128" t="s">
        <v>496</v>
      </c>
      <c r="B135" s="22" t="s">
        <v>213</v>
      </c>
      <c r="C135" s="40">
        <v>9.9148971299999999E-2</v>
      </c>
      <c r="D135" s="27" t="str">
        <f t="shared" ref="D135:D141" si="46">IF($B135="N/A","N/A",IF(C135&gt;10,"No",IF(C135&lt;-10,"No","Yes")))</f>
        <v>N/A</v>
      </c>
      <c r="E135" s="40">
        <v>9.8332620800000006E-2</v>
      </c>
      <c r="F135" s="27" t="str">
        <f t="shared" ref="F135:F141" si="47">IF($B135="N/A","N/A",IF(E135&gt;10,"No",IF(E135&lt;-10,"No","Yes")))</f>
        <v>N/A</v>
      </c>
      <c r="G135" s="40">
        <v>0.1868923374</v>
      </c>
      <c r="H135" s="27" t="str">
        <f t="shared" ref="H135:H141" si="48">IF($B135="N/A","N/A",IF(G135&gt;10,"No",IF(G135&lt;-10,"No","Yes")))</f>
        <v>N/A</v>
      </c>
      <c r="I135" s="8">
        <v>-0.82299999999999995</v>
      </c>
      <c r="J135" s="8">
        <v>90.06</v>
      </c>
      <c r="K135" s="3" t="s">
        <v>734</v>
      </c>
      <c r="L135" s="105" t="str">
        <f t="shared" si="44"/>
        <v>No</v>
      </c>
    </row>
    <row r="136" spans="1:12" ht="25.5" x14ac:dyDescent="0.2">
      <c r="A136" s="128" t="s">
        <v>497</v>
      </c>
      <c r="B136" s="22" t="s">
        <v>213</v>
      </c>
      <c r="C136" s="40">
        <v>1.2393621400000001E-2</v>
      </c>
      <c r="D136" s="27" t="str">
        <f t="shared" si="46"/>
        <v>N/A</v>
      </c>
      <c r="E136" s="40">
        <v>1.2825994E-2</v>
      </c>
      <c r="F136" s="27" t="str">
        <f t="shared" si="47"/>
        <v>N/A</v>
      </c>
      <c r="G136" s="40">
        <v>2.0999139E-3</v>
      </c>
      <c r="H136" s="27" t="str">
        <f t="shared" si="48"/>
        <v>N/A</v>
      </c>
      <c r="I136" s="8">
        <v>3.4889999999999999</v>
      </c>
      <c r="J136" s="8">
        <v>-83.6</v>
      </c>
      <c r="K136" s="3" t="s">
        <v>734</v>
      </c>
      <c r="L136" s="105" t="str">
        <f t="shared" si="44"/>
        <v>No</v>
      </c>
    </row>
    <row r="137" spans="1:12" ht="25.5" x14ac:dyDescent="0.2">
      <c r="A137" s="128" t="s">
        <v>498</v>
      </c>
      <c r="B137" s="22" t="s">
        <v>213</v>
      </c>
      <c r="C137" s="40">
        <v>0.60728744940000001</v>
      </c>
      <c r="D137" s="27" t="str">
        <f t="shared" si="46"/>
        <v>N/A</v>
      </c>
      <c r="E137" s="40">
        <v>0.87644292430000004</v>
      </c>
      <c r="F137" s="27" t="str">
        <f t="shared" si="47"/>
        <v>N/A</v>
      </c>
      <c r="G137" s="40">
        <v>0.81266668070000003</v>
      </c>
      <c r="H137" s="27" t="str">
        <f t="shared" si="48"/>
        <v>N/A</v>
      </c>
      <c r="I137" s="8">
        <v>44.32</v>
      </c>
      <c r="J137" s="8">
        <v>-7.28</v>
      </c>
      <c r="K137" s="3" t="s">
        <v>734</v>
      </c>
      <c r="L137" s="105" t="str">
        <f t="shared" si="44"/>
        <v>Yes</v>
      </c>
    </row>
    <row r="138" spans="1:12" ht="25.5" x14ac:dyDescent="0.2">
      <c r="A138" s="128" t="s">
        <v>499</v>
      </c>
      <c r="B138" s="22" t="s">
        <v>213</v>
      </c>
      <c r="C138" s="40">
        <v>25.092952160999999</v>
      </c>
      <c r="D138" s="27" t="str">
        <f t="shared" si="46"/>
        <v>N/A</v>
      </c>
      <c r="E138" s="40">
        <v>23.499358699999998</v>
      </c>
      <c r="F138" s="27" t="str">
        <f t="shared" si="47"/>
        <v>N/A</v>
      </c>
      <c r="G138" s="40">
        <v>24.436698095000001</v>
      </c>
      <c r="H138" s="27" t="str">
        <f t="shared" si="48"/>
        <v>N/A</v>
      </c>
      <c r="I138" s="8">
        <v>-6.35</v>
      </c>
      <c r="J138" s="8">
        <v>3.9889999999999999</v>
      </c>
      <c r="K138" s="3" t="s">
        <v>734</v>
      </c>
      <c r="L138" s="105" t="str">
        <f t="shared" si="44"/>
        <v>Yes</v>
      </c>
    </row>
    <row r="139" spans="1:12" ht="25.5" x14ac:dyDescent="0.2">
      <c r="A139" s="128" t="s">
        <v>500</v>
      </c>
      <c r="B139" s="22" t="s">
        <v>213</v>
      </c>
      <c r="C139" s="40">
        <v>0</v>
      </c>
      <c r="D139" s="27" t="str">
        <f t="shared" si="46"/>
        <v>N/A</v>
      </c>
      <c r="E139" s="40">
        <v>0</v>
      </c>
      <c r="F139" s="27" t="str">
        <f t="shared" si="47"/>
        <v>N/A</v>
      </c>
      <c r="G139" s="40">
        <v>0</v>
      </c>
      <c r="H139" s="27" t="str">
        <f t="shared" si="48"/>
        <v>N/A</v>
      </c>
      <c r="I139" s="8" t="s">
        <v>1748</v>
      </c>
      <c r="J139" s="8" t="s">
        <v>1748</v>
      </c>
      <c r="K139" s="3" t="s">
        <v>734</v>
      </c>
      <c r="L139" s="105" t="str">
        <f t="shared" si="44"/>
        <v>N/A</v>
      </c>
    </row>
    <row r="140" spans="1:12" ht="25.5" x14ac:dyDescent="0.2">
      <c r="A140" s="128" t="s">
        <v>501</v>
      </c>
      <c r="B140" s="22" t="s">
        <v>213</v>
      </c>
      <c r="C140" s="40">
        <v>7.0230521399999996E-2</v>
      </c>
      <c r="D140" s="27" t="str">
        <f t="shared" si="46"/>
        <v>N/A</v>
      </c>
      <c r="E140" s="40">
        <v>7.4818298399999997E-2</v>
      </c>
      <c r="F140" s="27" t="str">
        <f t="shared" si="47"/>
        <v>N/A</v>
      </c>
      <c r="G140" s="40">
        <v>9.8695953500000003E-2</v>
      </c>
      <c r="H140" s="27" t="str">
        <f t="shared" si="48"/>
        <v>N/A</v>
      </c>
      <c r="I140" s="8">
        <v>6.532</v>
      </c>
      <c r="J140" s="8">
        <v>31.91</v>
      </c>
      <c r="K140" s="3" t="s">
        <v>734</v>
      </c>
      <c r="L140" s="105" t="str">
        <f t="shared" si="44"/>
        <v>No</v>
      </c>
    </row>
    <row r="141" spans="1:12" ht="25.5" x14ac:dyDescent="0.2">
      <c r="A141" s="128" t="s">
        <v>502</v>
      </c>
      <c r="B141" s="22" t="s">
        <v>213</v>
      </c>
      <c r="C141" s="40">
        <v>6.1968107000000003E-3</v>
      </c>
      <c r="D141" s="27" t="str">
        <f t="shared" si="46"/>
        <v>N/A</v>
      </c>
      <c r="E141" s="40">
        <v>0</v>
      </c>
      <c r="F141" s="27" t="str">
        <f t="shared" si="47"/>
        <v>N/A</v>
      </c>
      <c r="G141" s="40">
        <v>2.0999139E-3</v>
      </c>
      <c r="H141" s="27" t="str">
        <f t="shared" si="48"/>
        <v>N/A</v>
      </c>
      <c r="I141" s="8">
        <v>-100</v>
      </c>
      <c r="J141" s="8" t="s">
        <v>1748</v>
      </c>
      <c r="K141" s="3" t="s">
        <v>734</v>
      </c>
      <c r="L141" s="105" t="str">
        <f t="shared" si="44"/>
        <v>N/A</v>
      </c>
    </row>
    <row r="142" spans="1:12" ht="25.5" x14ac:dyDescent="0.2">
      <c r="A142" s="128" t="s">
        <v>503</v>
      </c>
      <c r="B142" s="22" t="s">
        <v>213</v>
      </c>
      <c r="C142" s="40">
        <v>2.5840700653000002</v>
      </c>
      <c r="D142" s="5" t="str">
        <f t="shared" ref="D142" si="49">IF($B142="N/A","N/A",IF(C142&lt;0,"No","Yes"))</f>
        <v>N/A</v>
      </c>
      <c r="E142" s="40">
        <v>2.2744762718999998</v>
      </c>
      <c r="F142" s="5" t="str">
        <f t="shared" ref="F142" si="50">IF($B142="N/A","N/A",IF(E142&lt;0,"No","Yes"))</f>
        <v>N/A</v>
      </c>
      <c r="G142" s="40">
        <v>3.0091766238000002</v>
      </c>
      <c r="H142" s="5" t="str">
        <f t="shared" ref="H142" si="51">IF($B142="N/A","N/A",IF(G142&lt;0,"No","Yes"))</f>
        <v>N/A</v>
      </c>
      <c r="I142" s="8">
        <v>-12</v>
      </c>
      <c r="J142" s="8">
        <v>32.299999999999997</v>
      </c>
      <c r="K142" s="3" t="s">
        <v>734</v>
      </c>
      <c r="L142" s="105" t="str">
        <f t="shared" si="44"/>
        <v>No</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1748</v>
      </c>
      <c r="J146" s="8" t="s">
        <v>1748</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1748</v>
      </c>
      <c r="J147" s="8" t="s">
        <v>1748</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1748</v>
      </c>
      <c r="J148" s="8" t="s">
        <v>1748</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1748</v>
      </c>
      <c r="J149" s="8" t="s">
        <v>1748</v>
      </c>
      <c r="K149" s="3" t="s">
        <v>734</v>
      </c>
      <c r="L149" s="105" t="str">
        <f t="shared" si="55"/>
        <v>N/A</v>
      </c>
    </row>
    <row r="150" spans="1:12" x14ac:dyDescent="0.2">
      <c r="A150" s="137" t="s">
        <v>733</v>
      </c>
      <c r="B150" s="30" t="s">
        <v>213</v>
      </c>
      <c r="C150" s="1">
        <v>849095</v>
      </c>
      <c r="D150" s="7" t="str">
        <f t="shared" ref="D150:D172" si="56">IF($B150="N/A","N/A",IF(C150&gt;10,"No",IF(C150&lt;-10,"No","Yes")))</f>
        <v>N/A</v>
      </c>
      <c r="E150" s="1">
        <v>841998</v>
      </c>
      <c r="F150" s="7" t="str">
        <f t="shared" ref="F150:F172" si="57">IF($B150="N/A","N/A",IF(E150&gt;10,"No",IF(E150&lt;-10,"No","Yes")))</f>
        <v>N/A</v>
      </c>
      <c r="G150" s="1">
        <v>1285471</v>
      </c>
      <c r="H150" s="7" t="str">
        <f t="shared" ref="H150:H172" si="58">IF($B150="N/A","N/A",IF(G150&gt;10,"No",IF(G150&lt;-10,"No","Yes")))</f>
        <v>N/A</v>
      </c>
      <c r="I150" s="8">
        <v>-0.83599999999999997</v>
      </c>
      <c r="J150" s="8">
        <v>52.67</v>
      </c>
      <c r="K150" s="30" t="s">
        <v>734</v>
      </c>
      <c r="L150" s="105" t="str">
        <f t="shared" ref="L150:L172" si="59">IF(J150="Div by 0", "N/A", IF(K150="N/A","N/A", IF(J150&gt;VALUE(MID(K150,1,2)), "No", IF(J150&lt;-1*VALUE(MID(K150,1,2)), "No", "Yes"))))</f>
        <v>No</v>
      </c>
    </row>
    <row r="151" spans="1:12" x14ac:dyDescent="0.2">
      <c r="A151" s="137" t="s">
        <v>531</v>
      </c>
      <c r="B151" s="30" t="s">
        <v>213</v>
      </c>
      <c r="C151" s="1">
        <v>34385</v>
      </c>
      <c r="D151" s="7" t="str">
        <f t="shared" si="56"/>
        <v>N/A</v>
      </c>
      <c r="E151" s="1">
        <v>34517</v>
      </c>
      <c r="F151" s="7" t="str">
        <f t="shared" si="57"/>
        <v>N/A</v>
      </c>
      <c r="G151" s="1">
        <v>11261</v>
      </c>
      <c r="H151" s="7" t="str">
        <f t="shared" si="58"/>
        <v>N/A</v>
      </c>
      <c r="I151" s="8">
        <v>0.38390000000000002</v>
      </c>
      <c r="J151" s="8">
        <v>-67.400000000000006</v>
      </c>
      <c r="K151" s="30" t="s">
        <v>734</v>
      </c>
      <c r="L151" s="105" t="str">
        <f t="shared" si="59"/>
        <v>No</v>
      </c>
    </row>
    <row r="152" spans="1:12" x14ac:dyDescent="0.2">
      <c r="A152" s="137" t="s">
        <v>532</v>
      </c>
      <c r="B152" s="30" t="s">
        <v>213</v>
      </c>
      <c r="C152" s="1">
        <v>173699</v>
      </c>
      <c r="D152" s="7" t="str">
        <f t="shared" si="56"/>
        <v>N/A</v>
      </c>
      <c r="E152" s="1">
        <v>168984</v>
      </c>
      <c r="F152" s="7" t="str">
        <f t="shared" si="57"/>
        <v>N/A</v>
      </c>
      <c r="G152" s="1">
        <v>47793</v>
      </c>
      <c r="H152" s="7" t="str">
        <f t="shared" si="58"/>
        <v>N/A</v>
      </c>
      <c r="I152" s="8">
        <v>-2.71</v>
      </c>
      <c r="J152" s="8">
        <v>-71.7</v>
      </c>
      <c r="K152" s="30" t="s">
        <v>734</v>
      </c>
      <c r="L152" s="105" t="str">
        <f t="shared" si="59"/>
        <v>No</v>
      </c>
    </row>
    <row r="153" spans="1:12" x14ac:dyDescent="0.2">
      <c r="A153" s="137" t="s">
        <v>533</v>
      </c>
      <c r="B153" s="30" t="s">
        <v>213</v>
      </c>
      <c r="C153" s="1">
        <v>502147</v>
      </c>
      <c r="D153" s="7" t="str">
        <f t="shared" si="56"/>
        <v>N/A</v>
      </c>
      <c r="E153" s="1">
        <v>504888</v>
      </c>
      <c r="F153" s="7" t="str">
        <f t="shared" si="57"/>
        <v>N/A</v>
      </c>
      <c r="G153" s="1">
        <v>104993</v>
      </c>
      <c r="H153" s="7" t="str">
        <f t="shared" si="58"/>
        <v>N/A</v>
      </c>
      <c r="I153" s="8">
        <v>0.54590000000000005</v>
      </c>
      <c r="J153" s="8">
        <v>-79.2</v>
      </c>
      <c r="K153" s="30" t="s">
        <v>734</v>
      </c>
      <c r="L153" s="105" t="str">
        <f t="shared" si="59"/>
        <v>No</v>
      </c>
    </row>
    <row r="154" spans="1:12" x14ac:dyDescent="0.2">
      <c r="A154" s="137" t="s">
        <v>534</v>
      </c>
      <c r="B154" s="30" t="s">
        <v>213</v>
      </c>
      <c r="C154" s="1">
        <v>138864</v>
      </c>
      <c r="D154" s="7" t="str">
        <f t="shared" si="56"/>
        <v>N/A</v>
      </c>
      <c r="E154" s="1">
        <v>133609</v>
      </c>
      <c r="F154" s="7" t="str">
        <f t="shared" si="57"/>
        <v>N/A</v>
      </c>
      <c r="G154" s="1">
        <v>55863</v>
      </c>
      <c r="H154" s="7" t="str">
        <f t="shared" si="58"/>
        <v>N/A</v>
      </c>
      <c r="I154" s="8">
        <v>-3.78</v>
      </c>
      <c r="J154" s="8">
        <v>-58.2</v>
      </c>
      <c r="K154" s="30" t="s">
        <v>734</v>
      </c>
      <c r="L154" s="105" t="str">
        <f t="shared" si="59"/>
        <v>No</v>
      </c>
    </row>
    <row r="155" spans="1:12" x14ac:dyDescent="0.2">
      <c r="A155" s="128" t="s">
        <v>535</v>
      </c>
      <c r="B155" s="3" t="s">
        <v>213</v>
      </c>
      <c r="C155" s="40">
        <v>94.263869338000006</v>
      </c>
      <c r="D155" s="5" t="str">
        <f t="shared" ref="D155:D159" si="60">IF($B155="N/A","N/A",IF(C155&lt;0,"No","Yes"))</f>
        <v>N/A</v>
      </c>
      <c r="E155" s="40">
        <v>94.024620662000004</v>
      </c>
      <c r="F155" s="5" t="str">
        <f t="shared" ref="F155:F159" si="61">IF($B155="N/A","N/A",IF(E155&lt;0,"No","Yes"))</f>
        <v>N/A</v>
      </c>
      <c r="G155" s="40">
        <v>96.161758368999998</v>
      </c>
      <c r="H155" s="5" t="str">
        <f t="shared" ref="H155:H159" si="62">IF($B155="N/A","N/A",IF(G155&lt;0,"No","Yes"))</f>
        <v>N/A</v>
      </c>
      <c r="I155" s="8">
        <v>-0.254</v>
      </c>
      <c r="J155" s="8">
        <v>2.2730000000000001</v>
      </c>
      <c r="K155" s="30" t="s">
        <v>734</v>
      </c>
      <c r="L155" s="105" t="str">
        <f>IF(J155="Div by 0", "N/A", IF(OR(J155="N/A",K155="N/A"),"N/A", IF(J155&gt;VALUE(MID(K155,1,2)), "No", IF(J155&lt;-1*VALUE(MID(K155,1,2)), "No", "Yes"))))</f>
        <v>Yes</v>
      </c>
    </row>
    <row r="156" spans="1:12" ht="25.5" x14ac:dyDescent="0.2">
      <c r="A156" s="128" t="s">
        <v>536</v>
      </c>
      <c r="B156" s="3" t="s">
        <v>213</v>
      </c>
      <c r="C156" s="40">
        <v>58.169238057000001</v>
      </c>
      <c r="D156" s="5" t="str">
        <f t="shared" si="60"/>
        <v>N/A</v>
      </c>
      <c r="E156" s="40">
        <v>58.652506371999998</v>
      </c>
      <c r="F156" s="5" t="str">
        <f t="shared" si="61"/>
        <v>N/A</v>
      </c>
      <c r="G156" s="40">
        <v>64.223793771999993</v>
      </c>
      <c r="H156" s="5" t="str">
        <f t="shared" si="62"/>
        <v>N/A</v>
      </c>
      <c r="I156" s="8">
        <v>0.83079999999999998</v>
      </c>
      <c r="J156" s="8">
        <v>9.4990000000000006</v>
      </c>
      <c r="K156" s="3" t="s">
        <v>734</v>
      </c>
      <c r="L156" s="105" t="str">
        <f t="shared" ref="L156:L159" si="63">IF(J156="Div by 0", "N/A", IF(OR(J156="N/A",K156="N/A"),"N/A", IF(J156&gt;VALUE(MID(K156,1,2)), "No", IF(J156&lt;-1*VALUE(MID(K156,1,2)), "No", "Yes"))))</f>
        <v>Yes</v>
      </c>
    </row>
    <row r="157" spans="1:12" ht="25.5" x14ac:dyDescent="0.2">
      <c r="A157" s="128" t="s">
        <v>537</v>
      </c>
      <c r="B157" s="3" t="s">
        <v>213</v>
      </c>
      <c r="C157" s="40">
        <v>88.312394819999994</v>
      </c>
      <c r="D157" s="5" t="str">
        <f t="shared" si="60"/>
        <v>N/A</v>
      </c>
      <c r="E157" s="40">
        <v>86.890168654999997</v>
      </c>
      <c r="F157" s="5" t="str">
        <f t="shared" si="61"/>
        <v>N/A</v>
      </c>
      <c r="G157" s="40">
        <v>88.536707359999994</v>
      </c>
      <c r="H157" s="5" t="str">
        <f t="shared" si="62"/>
        <v>N/A</v>
      </c>
      <c r="I157" s="8">
        <v>-1.61</v>
      </c>
      <c r="J157" s="8">
        <v>1.895</v>
      </c>
      <c r="K157" s="3" t="s">
        <v>734</v>
      </c>
      <c r="L157" s="105" t="str">
        <f t="shared" si="63"/>
        <v>Yes</v>
      </c>
    </row>
    <row r="158" spans="1:12" ht="25.5" x14ac:dyDescent="0.2">
      <c r="A158" s="128" t="s">
        <v>538</v>
      </c>
      <c r="B158" s="3" t="s">
        <v>213</v>
      </c>
      <c r="C158" s="40">
        <v>99.741582050000005</v>
      </c>
      <c r="D158" s="5" t="str">
        <f t="shared" si="60"/>
        <v>N/A</v>
      </c>
      <c r="E158" s="40">
        <v>99.733524020999994</v>
      </c>
      <c r="F158" s="5" t="str">
        <f t="shared" si="61"/>
        <v>N/A</v>
      </c>
      <c r="G158" s="40">
        <v>99.730235473999997</v>
      </c>
      <c r="H158" s="5" t="str">
        <f t="shared" si="62"/>
        <v>N/A</v>
      </c>
      <c r="I158" s="8">
        <v>-8.0000000000000002E-3</v>
      </c>
      <c r="J158" s="8">
        <v>-3.0000000000000001E-3</v>
      </c>
      <c r="K158" s="3" t="s">
        <v>734</v>
      </c>
      <c r="L158" s="105" t="str">
        <f t="shared" si="63"/>
        <v>Yes</v>
      </c>
    </row>
    <row r="159" spans="1:12" ht="25.5" x14ac:dyDescent="0.2">
      <c r="A159" s="128" t="s">
        <v>539</v>
      </c>
      <c r="B159" s="3" t="s">
        <v>213</v>
      </c>
      <c r="C159" s="40">
        <v>98.125313567000006</v>
      </c>
      <c r="D159" s="5" t="str">
        <f t="shared" si="60"/>
        <v>N/A</v>
      </c>
      <c r="E159" s="40">
        <v>98.284549914999999</v>
      </c>
      <c r="F159" s="5" t="str">
        <f t="shared" si="61"/>
        <v>N/A</v>
      </c>
      <c r="G159" s="40">
        <v>99.100585417999994</v>
      </c>
      <c r="H159" s="5" t="str">
        <f t="shared" si="62"/>
        <v>N/A</v>
      </c>
      <c r="I159" s="8">
        <v>0.1623</v>
      </c>
      <c r="J159" s="8">
        <v>0.83030000000000004</v>
      </c>
      <c r="K159" s="3" t="s">
        <v>734</v>
      </c>
      <c r="L159" s="105" t="str">
        <f t="shared" si="63"/>
        <v>Yes</v>
      </c>
    </row>
    <row r="160" spans="1:12" ht="25.5" x14ac:dyDescent="0.2">
      <c r="A160" s="137" t="s">
        <v>540</v>
      </c>
      <c r="B160" s="30" t="s">
        <v>213</v>
      </c>
      <c r="C160" s="1">
        <v>695580.27</v>
      </c>
      <c r="D160" s="7" t="str">
        <f t="shared" si="56"/>
        <v>N/A</v>
      </c>
      <c r="E160" s="1">
        <v>687957.5</v>
      </c>
      <c r="F160" s="7" t="str">
        <f t="shared" si="57"/>
        <v>N/A</v>
      </c>
      <c r="G160" s="1">
        <v>1039383.45</v>
      </c>
      <c r="H160" s="7" t="str">
        <f t="shared" si="58"/>
        <v>N/A</v>
      </c>
      <c r="I160" s="8">
        <v>-1.1000000000000001</v>
      </c>
      <c r="J160" s="8">
        <v>51.08</v>
      </c>
      <c r="K160" s="30" t="s">
        <v>734</v>
      </c>
      <c r="L160" s="105" t="str">
        <f t="shared" si="59"/>
        <v>No</v>
      </c>
    </row>
    <row r="161" spans="1:12" x14ac:dyDescent="0.2">
      <c r="A161" s="137" t="s">
        <v>541</v>
      </c>
      <c r="B161" s="30" t="s">
        <v>213</v>
      </c>
      <c r="C161" s="10">
        <v>2818916501</v>
      </c>
      <c r="D161" s="7" t="str">
        <f t="shared" si="56"/>
        <v>N/A</v>
      </c>
      <c r="E161" s="10">
        <v>3183603248</v>
      </c>
      <c r="F161" s="7" t="str">
        <f t="shared" si="57"/>
        <v>N/A</v>
      </c>
      <c r="G161" s="10">
        <v>6763652227</v>
      </c>
      <c r="H161" s="7" t="str">
        <f t="shared" si="58"/>
        <v>N/A</v>
      </c>
      <c r="I161" s="8">
        <v>12.94</v>
      </c>
      <c r="J161" s="8">
        <v>112.5</v>
      </c>
      <c r="K161" s="30" t="s">
        <v>734</v>
      </c>
      <c r="L161" s="105" t="str">
        <f t="shared" si="59"/>
        <v>No</v>
      </c>
    </row>
    <row r="162" spans="1:12" x14ac:dyDescent="0.2">
      <c r="A162" s="137" t="s">
        <v>1264</v>
      </c>
      <c r="B162" s="30" t="s">
        <v>213</v>
      </c>
      <c r="C162" s="10">
        <v>3319.9070787000001</v>
      </c>
      <c r="D162" s="7" t="str">
        <f t="shared" si="56"/>
        <v>N/A</v>
      </c>
      <c r="E162" s="10">
        <v>3781.0104631999998</v>
      </c>
      <c r="F162" s="7" t="str">
        <f t="shared" si="57"/>
        <v>N/A</v>
      </c>
      <c r="G162" s="10">
        <v>5261.6140131000002</v>
      </c>
      <c r="H162" s="7" t="str">
        <f t="shared" si="58"/>
        <v>N/A</v>
      </c>
      <c r="I162" s="8">
        <v>13.89</v>
      </c>
      <c r="J162" s="8">
        <v>39.159999999999997</v>
      </c>
      <c r="K162" s="30" t="s">
        <v>734</v>
      </c>
      <c r="L162" s="105" t="str">
        <f t="shared" si="59"/>
        <v>No</v>
      </c>
    </row>
    <row r="163" spans="1:12" ht="25.5" x14ac:dyDescent="0.2">
      <c r="A163" s="137" t="s">
        <v>1265</v>
      </c>
      <c r="B163" s="30" t="s">
        <v>213</v>
      </c>
      <c r="C163" s="10">
        <v>1842.6496728</v>
      </c>
      <c r="D163" s="7" t="str">
        <f t="shared" si="56"/>
        <v>N/A</v>
      </c>
      <c r="E163" s="10">
        <v>2111.3142508999999</v>
      </c>
      <c r="F163" s="7" t="str">
        <f t="shared" si="57"/>
        <v>N/A</v>
      </c>
      <c r="G163" s="10">
        <v>2198.0066602000002</v>
      </c>
      <c r="H163" s="7" t="str">
        <f t="shared" si="58"/>
        <v>N/A</v>
      </c>
      <c r="I163" s="8">
        <v>14.58</v>
      </c>
      <c r="J163" s="8">
        <v>4.1059999999999999</v>
      </c>
      <c r="K163" s="30" t="s">
        <v>734</v>
      </c>
      <c r="L163" s="105" t="str">
        <f t="shared" si="59"/>
        <v>Yes</v>
      </c>
    </row>
    <row r="164" spans="1:12" ht="25.5" x14ac:dyDescent="0.2">
      <c r="A164" s="137" t="s">
        <v>1266</v>
      </c>
      <c r="B164" s="30" t="s">
        <v>213</v>
      </c>
      <c r="C164" s="10">
        <v>6697.5620872999998</v>
      </c>
      <c r="D164" s="7" t="str">
        <f t="shared" si="56"/>
        <v>N/A</v>
      </c>
      <c r="E164" s="10">
        <v>7880.3342801999997</v>
      </c>
      <c r="F164" s="7" t="str">
        <f t="shared" si="57"/>
        <v>N/A</v>
      </c>
      <c r="G164" s="10">
        <v>7815.4583726000001</v>
      </c>
      <c r="H164" s="7" t="str">
        <f t="shared" si="58"/>
        <v>N/A</v>
      </c>
      <c r="I164" s="8">
        <v>17.66</v>
      </c>
      <c r="J164" s="8">
        <v>-0.82299999999999995</v>
      </c>
      <c r="K164" s="30" t="s">
        <v>734</v>
      </c>
      <c r="L164" s="105" t="str">
        <f t="shared" si="59"/>
        <v>Yes</v>
      </c>
    </row>
    <row r="165" spans="1:12" ht="25.5" x14ac:dyDescent="0.2">
      <c r="A165" s="137" t="s">
        <v>1267</v>
      </c>
      <c r="B165" s="30" t="s">
        <v>213</v>
      </c>
      <c r="C165" s="10">
        <v>2109.5624149999999</v>
      </c>
      <c r="D165" s="7" t="str">
        <f t="shared" si="56"/>
        <v>N/A</v>
      </c>
      <c r="E165" s="10">
        <v>2381.6083864000002</v>
      </c>
      <c r="F165" s="7" t="str">
        <f t="shared" si="57"/>
        <v>N/A</v>
      </c>
      <c r="G165" s="10">
        <v>2581.0792434</v>
      </c>
      <c r="H165" s="7" t="str">
        <f t="shared" si="58"/>
        <v>N/A</v>
      </c>
      <c r="I165" s="8">
        <v>12.9</v>
      </c>
      <c r="J165" s="8">
        <v>8.375</v>
      </c>
      <c r="K165" s="30" t="s">
        <v>734</v>
      </c>
      <c r="L165" s="105" t="str">
        <f t="shared" si="59"/>
        <v>Yes</v>
      </c>
    </row>
    <row r="166" spans="1:12" ht="25.5" x14ac:dyDescent="0.2">
      <c r="A166" s="137" t="s">
        <v>1268</v>
      </c>
      <c r="B166" s="30" t="s">
        <v>213</v>
      </c>
      <c r="C166" s="10">
        <v>3837.4720373999999</v>
      </c>
      <c r="D166" s="7" t="str">
        <f t="shared" si="56"/>
        <v>N/A</v>
      </c>
      <c r="E166" s="10">
        <v>4315.8103945000003</v>
      </c>
      <c r="F166" s="7" t="str">
        <f t="shared" si="57"/>
        <v>N/A</v>
      </c>
      <c r="G166" s="10">
        <v>5175.525482</v>
      </c>
      <c r="H166" s="7" t="str">
        <f t="shared" si="58"/>
        <v>N/A</v>
      </c>
      <c r="I166" s="8">
        <v>12.46</v>
      </c>
      <c r="J166" s="8">
        <v>19.920000000000002</v>
      </c>
      <c r="K166" s="30" t="s">
        <v>734</v>
      </c>
      <c r="L166" s="105" t="str">
        <f t="shared" si="59"/>
        <v>Yes</v>
      </c>
    </row>
    <row r="167" spans="1:12" x14ac:dyDescent="0.2">
      <c r="A167" s="168" t="s">
        <v>542</v>
      </c>
      <c r="B167" s="22" t="s">
        <v>213</v>
      </c>
      <c r="C167" s="29">
        <v>470038992</v>
      </c>
      <c r="D167" s="27" t="str">
        <f t="shared" si="56"/>
        <v>N/A</v>
      </c>
      <c r="E167" s="29">
        <v>482023818</v>
      </c>
      <c r="F167" s="27" t="str">
        <f t="shared" si="57"/>
        <v>N/A</v>
      </c>
      <c r="G167" s="29">
        <v>480931881</v>
      </c>
      <c r="H167" s="27" t="str">
        <f t="shared" si="58"/>
        <v>N/A</v>
      </c>
      <c r="I167" s="8">
        <v>2.5499999999999998</v>
      </c>
      <c r="J167" s="8">
        <v>-0.22700000000000001</v>
      </c>
      <c r="K167" s="28" t="s">
        <v>734</v>
      </c>
      <c r="L167" s="105" t="str">
        <f t="shared" si="59"/>
        <v>Yes</v>
      </c>
    </row>
    <row r="168" spans="1:12" x14ac:dyDescent="0.2">
      <c r="A168" s="168" t="s">
        <v>1269</v>
      </c>
      <c r="B168" s="22" t="s">
        <v>213</v>
      </c>
      <c r="C168" s="29">
        <v>553.57644550999999</v>
      </c>
      <c r="D168" s="27" t="str">
        <f t="shared" si="56"/>
        <v>N/A</v>
      </c>
      <c r="E168" s="29">
        <v>572.47620302999997</v>
      </c>
      <c r="F168" s="27" t="str">
        <f t="shared" si="57"/>
        <v>N/A</v>
      </c>
      <c r="G168" s="29">
        <v>374.12892317000001</v>
      </c>
      <c r="H168" s="27" t="str">
        <f t="shared" si="58"/>
        <v>N/A</v>
      </c>
      <c r="I168" s="8">
        <v>3.4140000000000001</v>
      </c>
      <c r="J168" s="8">
        <v>-34.6</v>
      </c>
      <c r="K168" s="28" t="s">
        <v>734</v>
      </c>
      <c r="L168" s="105" t="str">
        <f t="shared" si="59"/>
        <v>No</v>
      </c>
    </row>
    <row r="169" spans="1:12" ht="25.5" x14ac:dyDescent="0.2">
      <c r="A169" s="168" t="s">
        <v>1270</v>
      </c>
      <c r="B169" s="30" t="s">
        <v>213</v>
      </c>
      <c r="C169" s="10">
        <v>1301.6949542</v>
      </c>
      <c r="D169" s="7" t="str">
        <f t="shared" si="56"/>
        <v>N/A</v>
      </c>
      <c r="E169" s="10">
        <v>1808.9592663999999</v>
      </c>
      <c r="F169" s="7" t="str">
        <f t="shared" si="57"/>
        <v>N/A</v>
      </c>
      <c r="G169" s="10">
        <v>313.1506971</v>
      </c>
      <c r="H169" s="7" t="str">
        <f t="shared" si="58"/>
        <v>N/A</v>
      </c>
      <c r="I169" s="8">
        <v>38.97</v>
      </c>
      <c r="J169" s="8">
        <v>-82.7</v>
      </c>
      <c r="K169" s="30" t="s">
        <v>734</v>
      </c>
      <c r="L169" s="105" t="str">
        <f t="shared" si="59"/>
        <v>No</v>
      </c>
    </row>
    <row r="170" spans="1:12" ht="25.5" x14ac:dyDescent="0.2">
      <c r="A170" s="168" t="s">
        <v>1271</v>
      </c>
      <c r="B170" s="30" t="s">
        <v>213</v>
      </c>
      <c r="C170" s="10">
        <v>1269.3338822000001</v>
      </c>
      <c r="D170" s="7" t="str">
        <f t="shared" si="56"/>
        <v>N/A</v>
      </c>
      <c r="E170" s="10">
        <v>1504.9517351</v>
      </c>
      <c r="F170" s="7" t="str">
        <f t="shared" si="57"/>
        <v>N/A</v>
      </c>
      <c r="G170" s="10">
        <v>290.79951039000002</v>
      </c>
      <c r="H170" s="7" t="str">
        <f t="shared" si="58"/>
        <v>N/A</v>
      </c>
      <c r="I170" s="8">
        <v>18.559999999999999</v>
      </c>
      <c r="J170" s="8">
        <v>-80.7</v>
      </c>
      <c r="K170" s="30" t="s">
        <v>734</v>
      </c>
      <c r="L170" s="105" t="str">
        <f t="shared" si="59"/>
        <v>No</v>
      </c>
    </row>
    <row r="171" spans="1:12" ht="25.5" x14ac:dyDescent="0.2">
      <c r="A171" s="168" t="s">
        <v>1272</v>
      </c>
      <c r="B171" s="30" t="s">
        <v>213</v>
      </c>
      <c r="C171" s="10">
        <v>363.54397617000001</v>
      </c>
      <c r="D171" s="7" t="str">
        <f t="shared" si="56"/>
        <v>N/A</v>
      </c>
      <c r="E171" s="10">
        <v>276.61827970000002</v>
      </c>
      <c r="F171" s="7" t="str">
        <f t="shared" si="57"/>
        <v>N/A</v>
      </c>
      <c r="G171" s="10">
        <v>298.82495976000001</v>
      </c>
      <c r="H171" s="7" t="str">
        <f t="shared" si="58"/>
        <v>N/A</v>
      </c>
      <c r="I171" s="8">
        <v>-23.9</v>
      </c>
      <c r="J171" s="8">
        <v>8.0280000000000005</v>
      </c>
      <c r="K171" s="30" t="s">
        <v>734</v>
      </c>
      <c r="L171" s="105" t="str">
        <f t="shared" si="59"/>
        <v>Yes</v>
      </c>
    </row>
    <row r="172" spans="1:12" ht="25.5" x14ac:dyDescent="0.2">
      <c r="A172" s="168" t="s">
        <v>1273</v>
      </c>
      <c r="B172" s="30" t="s">
        <v>213</v>
      </c>
      <c r="C172" s="10">
        <v>160.197517</v>
      </c>
      <c r="D172" s="7" t="str">
        <f t="shared" si="56"/>
        <v>N/A</v>
      </c>
      <c r="E172" s="10">
        <v>191.67838244000001</v>
      </c>
      <c r="F172" s="7" t="str">
        <f t="shared" si="57"/>
        <v>N/A</v>
      </c>
      <c r="G172" s="10">
        <v>294.15271288999998</v>
      </c>
      <c r="H172" s="7" t="str">
        <f t="shared" si="58"/>
        <v>N/A</v>
      </c>
      <c r="I172" s="8">
        <v>19.649999999999999</v>
      </c>
      <c r="J172" s="8">
        <v>53.46</v>
      </c>
      <c r="K172" s="30" t="s">
        <v>734</v>
      </c>
      <c r="L172" s="105" t="str">
        <f t="shared" si="59"/>
        <v>No</v>
      </c>
    </row>
    <row r="173" spans="1:12" ht="25.5" x14ac:dyDescent="0.2">
      <c r="A173" s="128" t="s">
        <v>543</v>
      </c>
      <c r="B173" s="92" t="s">
        <v>213</v>
      </c>
      <c r="C173" s="93">
        <v>61968228</v>
      </c>
      <c r="D173" s="94" t="str">
        <f>IF($B173="N/A","N/A",IF(C173&gt;10,"No",IF(C173&lt;-10,"No","Yes")))</f>
        <v>N/A</v>
      </c>
      <c r="E173" s="93">
        <v>97560261</v>
      </c>
      <c r="F173" s="94" t="str">
        <f>IF($B173="N/A","N/A",IF(E173&gt;10,"No",IF(E173&lt;-10,"No","Yes")))</f>
        <v>N/A</v>
      </c>
      <c r="G173" s="93">
        <v>44424737</v>
      </c>
      <c r="H173" s="94" t="str">
        <f>IF($B173="N/A","N/A",IF(G173&gt;10,"No",IF(G173&lt;-10,"No","Yes")))</f>
        <v>N/A</v>
      </c>
      <c r="I173" s="89">
        <v>57.44</v>
      </c>
      <c r="J173" s="89">
        <v>-54.5</v>
      </c>
      <c r="K173" s="90" t="s">
        <v>734</v>
      </c>
      <c r="L173" s="107" t="str">
        <f>IF(J173="Div by 0", "N/A", IF(K173="N/A","N/A", IF(J173&gt;VALUE(MID(K173,1,2)), "No", IF(J173&lt;-1*VALUE(MID(K173,1,2)), "No", "Yes"))))</f>
        <v>No</v>
      </c>
    </row>
    <row r="174" spans="1:12" ht="25.5" x14ac:dyDescent="0.2">
      <c r="A174" s="128" t="s">
        <v>1274</v>
      </c>
      <c r="B174" s="30" t="s">
        <v>213</v>
      </c>
      <c r="C174" s="10">
        <v>83242312</v>
      </c>
      <c r="D174" s="7" t="str">
        <f t="shared" ref="D174:D181" si="64">IF($B174="N/A","N/A",IF(C174&gt;10,"No",IF(C174&lt;-10,"No","Yes")))</f>
        <v>N/A</v>
      </c>
      <c r="E174" s="10">
        <v>91903018</v>
      </c>
      <c r="F174" s="7" t="str">
        <f t="shared" ref="F174:F181" si="65">IF($B174="N/A","N/A",IF(E174&gt;10,"No",IF(E174&lt;-10,"No","Yes")))</f>
        <v>N/A</v>
      </c>
      <c r="G174" s="10">
        <v>92403084</v>
      </c>
      <c r="H174" s="7" t="str">
        <f t="shared" ref="H174:H181" si="66">IF($B174="N/A","N/A",IF(G174&gt;10,"No",IF(G174&lt;-10,"No","Yes")))</f>
        <v>N/A</v>
      </c>
      <c r="I174" s="8">
        <v>10.4</v>
      </c>
      <c r="J174" s="8">
        <v>0.54410000000000003</v>
      </c>
      <c r="K174" s="30" t="s">
        <v>734</v>
      </c>
      <c r="L174" s="105" t="str">
        <f t="shared" ref="L174:L181" si="67">IF(J174="Div by 0", "N/A", IF(K174="N/A","N/A", IF(J174&gt;VALUE(MID(K174,1,2)), "No", IF(J174&lt;-1*VALUE(MID(K174,1,2)), "No", "Yes"))))</f>
        <v>Yes</v>
      </c>
    </row>
    <row r="175" spans="1:12" ht="25.5" x14ac:dyDescent="0.2">
      <c r="A175" s="128" t="s">
        <v>544</v>
      </c>
      <c r="B175" s="30" t="s">
        <v>213</v>
      </c>
      <c r="C175" s="10">
        <v>7348121</v>
      </c>
      <c r="D175" s="7" t="str">
        <f t="shared" si="64"/>
        <v>N/A</v>
      </c>
      <c r="E175" s="10">
        <v>10173131</v>
      </c>
      <c r="F175" s="7" t="str">
        <f t="shared" si="65"/>
        <v>N/A</v>
      </c>
      <c r="G175" s="10">
        <v>10305093</v>
      </c>
      <c r="H175" s="7" t="str">
        <f t="shared" si="66"/>
        <v>N/A</v>
      </c>
      <c r="I175" s="8">
        <v>38.450000000000003</v>
      </c>
      <c r="J175" s="8">
        <v>1.2969999999999999</v>
      </c>
      <c r="K175" s="30" t="s">
        <v>734</v>
      </c>
      <c r="L175" s="105" t="str">
        <f t="shared" si="67"/>
        <v>Yes</v>
      </c>
    </row>
    <row r="176" spans="1:12" ht="25.5" x14ac:dyDescent="0.2">
      <c r="A176" s="128" t="s">
        <v>509</v>
      </c>
      <c r="B176" s="30" t="s">
        <v>213</v>
      </c>
      <c r="C176" s="10">
        <v>317480331</v>
      </c>
      <c r="D176" s="7" t="str">
        <f t="shared" si="64"/>
        <v>N/A</v>
      </c>
      <c r="E176" s="10">
        <v>282387408</v>
      </c>
      <c r="F176" s="7" t="str">
        <f t="shared" si="65"/>
        <v>N/A</v>
      </c>
      <c r="G176" s="10">
        <v>333798967</v>
      </c>
      <c r="H176" s="7" t="str">
        <f t="shared" si="66"/>
        <v>N/A</v>
      </c>
      <c r="I176" s="8">
        <v>-11.1</v>
      </c>
      <c r="J176" s="8">
        <v>18.21</v>
      </c>
      <c r="K176" s="30" t="s">
        <v>734</v>
      </c>
      <c r="L176" s="105" t="str">
        <f t="shared" si="67"/>
        <v>Yes</v>
      </c>
    </row>
    <row r="177" spans="1:12" ht="25.5" x14ac:dyDescent="0.2">
      <c r="A177" s="128" t="s">
        <v>510</v>
      </c>
      <c r="B177" s="30" t="s">
        <v>213</v>
      </c>
      <c r="C177" s="10">
        <v>72.981501480999995</v>
      </c>
      <c r="D177" s="7" t="str">
        <f t="shared" si="64"/>
        <v>N/A</v>
      </c>
      <c r="E177" s="10">
        <v>115.86756857</v>
      </c>
      <c r="F177" s="7" t="str">
        <f t="shared" si="65"/>
        <v>N/A</v>
      </c>
      <c r="G177" s="10">
        <v>34.559112573999997</v>
      </c>
      <c r="H177" s="7" t="str">
        <f t="shared" si="66"/>
        <v>N/A</v>
      </c>
      <c r="I177" s="8">
        <v>58.76</v>
      </c>
      <c r="J177" s="8">
        <v>-70.2</v>
      </c>
      <c r="K177" s="30" t="s">
        <v>734</v>
      </c>
      <c r="L177" s="105" t="str">
        <f t="shared" si="67"/>
        <v>No</v>
      </c>
    </row>
    <row r="178" spans="1:12" ht="25.5" x14ac:dyDescent="0.2">
      <c r="A178" s="128" t="s">
        <v>1275</v>
      </c>
      <c r="B178" s="22" t="s">
        <v>213</v>
      </c>
      <c r="C178" s="29">
        <v>98.036511816000001</v>
      </c>
      <c r="D178" s="27" t="str">
        <f t="shared" si="64"/>
        <v>N/A</v>
      </c>
      <c r="E178" s="29">
        <v>109.1487367</v>
      </c>
      <c r="F178" s="27" t="str">
        <f t="shared" si="65"/>
        <v>N/A</v>
      </c>
      <c r="G178" s="29">
        <v>71.882667131000005</v>
      </c>
      <c r="H178" s="27" t="str">
        <f t="shared" si="66"/>
        <v>N/A</v>
      </c>
      <c r="I178" s="8">
        <v>11.33</v>
      </c>
      <c r="J178" s="8">
        <v>-34.1</v>
      </c>
      <c r="K178" s="28" t="s">
        <v>734</v>
      </c>
      <c r="L178" s="105" t="str">
        <f t="shared" si="67"/>
        <v>No</v>
      </c>
    </row>
    <row r="179" spans="1:12" ht="25.5" x14ac:dyDescent="0.2">
      <c r="A179" s="128" t="s">
        <v>511</v>
      </c>
      <c r="B179" s="22" t="s">
        <v>213</v>
      </c>
      <c r="C179" s="29">
        <v>8.6540622663000004</v>
      </c>
      <c r="D179" s="27" t="str">
        <f t="shared" si="64"/>
        <v>N/A</v>
      </c>
      <c r="E179" s="29">
        <v>12.082132024</v>
      </c>
      <c r="F179" s="27" t="str">
        <f t="shared" si="65"/>
        <v>N/A</v>
      </c>
      <c r="G179" s="29">
        <v>8.0165892501999991</v>
      </c>
      <c r="H179" s="27" t="str">
        <f t="shared" si="66"/>
        <v>N/A</v>
      </c>
      <c r="I179" s="8">
        <v>39.61</v>
      </c>
      <c r="J179" s="8">
        <v>-33.6</v>
      </c>
      <c r="K179" s="28" t="s">
        <v>734</v>
      </c>
      <c r="L179" s="105" t="str">
        <f t="shared" si="67"/>
        <v>No</v>
      </c>
    </row>
    <row r="180" spans="1:12" ht="25.5" x14ac:dyDescent="0.2">
      <c r="A180" s="128" t="s">
        <v>512</v>
      </c>
      <c r="B180" s="22" t="s">
        <v>213</v>
      </c>
      <c r="C180" s="29">
        <v>373.90436994999999</v>
      </c>
      <c r="D180" s="27" t="str">
        <f t="shared" si="64"/>
        <v>N/A</v>
      </c>
      <c r="E180" s="29">
        <v>335.37776573999997</v>
      </c>
      <c r="F180" s="27" t="str">
        <f t="shared" si="65"/>
        <v>N/A</v>
      </c>
      <c r="G180" s="29">
        <v>259.67055421999999</v>
      </c>
      <c r="H180" s="27" t="str">
        <f t="shared" si="66"/>
        <v>N/A</v>
      </c>
      <c r="I180" s="8">
        <v>-10.3</v>
      </c>
      <c r="J180" s="8">
        <v>-22.6</v>
      </c>
      <c r="K180" s="28" t="s">
        <v>734</v>
      </c>
      <c r="L180" s="105" t="str">
        <f t="shared" si="67"/>
        <v>Yes</v>
      </c>
    </row>
    <row r="181" spans="1:12" ht="25.5" x14ac:dyDescent="0.2">
      <c r="A181" s="128" t="s">
        <v>1625</v>
      </c>
      <c r="B181" s="30" t="s">
        <v>213</v>
      </c>
      <c r="C181" s="9">
        <v>91.477632067000002</v>
      </c>
      <c r="D181" s="7" t="str">
        <f t="shared" si="64"/>
        <v>N/A</v>
      </c>
      <c r="E181" s="9">
        <v>91.074325591999994</v>
      </c>
      <c r="F181" s="7" t="str">
        <f t="shared" si="65"/>
        <v>N/A</v>
      </c>
      <c r="G181" s="9">
        <v>86.218712926999999</v>
      </c>
      <c r="H181" s="7" t="str">
        <f t="shared" si="66"/>
        <v>N/A</v>
      </c>
      <c r="I181" s="36">
        <v>-0.441</v>
      </c>
      <c r="J181" s="36">
        <v>-5.33</v>
      </c>
      <c r="K181" s="30" t="s">
        <v>734</v>
      </c>
      <c r="L181" s="105" t="str">
        <f t="shared" si="67"/>
        <v>Yes</v>
      </c>
    </row>
    <row r="182" spans="1:12" ht="25.5" x14ac:dyDescent="0.2">
      <c r="A182" s="128" t="s">
        <v>1626</v>
      </c>
      <c r="B182" s="95" t="s">
        <v>213</v>
      </c>
      <c r="C182" s="96">
        <v>92.807910426000007</v>
      </c>
      <c r="D182" s="91" t="str">
        <f t="shared" ref="D182" si="68">IF($B182="N/A","N/A",IF(C182&lt;0,"No","Yes"))</f>
        <v>N/A</v>
      </c>
      <c r="E182" s="96">
        <v>91.893849407999994</v>
      </c>
      <c r="F182" s="91" t="str">
        <f t="shared" ref="F182" si="69">IF($B182="N/A","N/A",IF(E182&lt;0,"No","Yes"))</f>
        <v>N/A</v>
      </c>
      <c r="G182" s="96">
        <v>90.471538940000002</v>
      </c>
      <c r="H182" s="91" t="str">
        <f t="shared" ref="H182" si="70">IF($B182="N/A","N/A",IF(G182&lt;0,"No","Yes"))</f>
        <v>N/A</v>
      </c>
      <c r="I182" s="97">
        <v>-0.98499999999999999</v>
      </c>
      <c r="J182" s="97">
        <v>-1.55</v>
      </c>
      <c r="K182" s="95" t="s">
        <v>734</v>
      </c>
      <c r="L182" s="107" t="str">
        <f t="shared" ref="L182" si="71">IF(J182="Div by 0", "N/A", IF(OR(J182="N/A",K182="N/A"),"N/A", IF(J182&gt;VALUE(MID(K182,1,2)), "No", IF(J182&lt;-1*VALUE(MID(K182,1,2)), "No", "Yes"))))</f>
        <v>Yes</v>
      </c>
    </row>
    <row r="183" spans="1:12" ht="25.5" x14ac:dyDescent="0.2">
      <c r="A183" s="128" t="s">
        <v>1627</v>
      </c>
      <c r="B183" s="3" t="s">
        <v>213</v>
      </c>
      <c r="C183" s="9">
        <v>92.965417187</v>
      </c>
      <c r="D183" s="5" t="str">
        <f t="shared" ref="D183:D185" si="72">IF($B183="N/A","N/A",IF(C183&lt;0,"No","Yes"))</f>
        <v>N/A</v>
      </c>
      <c r="E183" s="9">
        <v>92.455498745</v>
      </c>
      <c r="F183" s="5" t="str">
        <f t="shared" ref="F183:F185" si="73">IF($B183="N/A","N/A",IF(E183&lt;0,"No","Yes"))</f>
        <v>N/A</v>
      </c>
      <c r="G183" s="9">
        <v>90.906618124000005</v>
      </c>
      <c r="H183" s="5" t="str">
        <f t="shared" ref="H183:H185" si="74">IF($B183="N/A","N/A",IF(G183&lt;0,"No","Yes"))</f>
        <v>N/A</v>
      </c>
      <c r="I183" s="36">
        <v>-0.54900000000000004</v>
      </c>
      <c r="J183" s="36">
        <v>-1.68</v>
      </c>
      <c r="K183" s="3" t="s">
        <v>734</v>
      </c>
      <c r="L183" s="105" t="str">
        <f t="shared" ref="L183:L213" si="75">IF(J183="Div by 0", "N/A", IF(OR(J183="N/A",K183="N/A"),"N/A", IF(J183&gt;VALUE(MID(K183,1,2)), "No", IF(J183&lt;-1*VALUE(MID(K183,1,2)), "No", "Yes"))))</f>
        <v>Yes</v>
      </c>
    </row>
    <row r="184" spans="1:12" ht="25.5" x14ac:dyDescent="0.2">
      <c r="A184" s="128" t="s">
        <v>1628</v>
      </c>
      <c r="B184" s="3" t="s">
        <v>213</v>
      </c>
      <c r="C184" s="9">
        <v>91.325448523999995</v>
      </c>
      <c r="D184" s="5" t="str">
        <f t="shared" si="72"/>
        <v>N/A</v>
      </c>
      <c r="E184" s="9">
        <v>90.862924054000004</v>
      </c>
      <c r="F184" s="5" t="str">
        <f t="shared" si="73"/>
        <v>N/A</v>
      </c>
      <c r="G184" s="9">
        <v>83.783680817000004</v>
      </c>
      <c r="H184" s="5" t="str">
        <f t="shared" si="74"/>
        <v>N/A</v>
      </c>
      <c r="I184" s="36">
        <v>-0.50600000000000001</v>
      </c>
      <c r="J184" s="36">
        <v>-7.79</v>
      </c>
      <c r="K184" s="3" t="s">
        <v>734</v>
      </c>
      <c r="L184" s="105" t="str">
        <f t="shared" si="75"/>
        <v>Yes</v>
      </c>
    </row>
    <row r="185" spans="1:12" ht="25.5" x14ac:dyDescent="0.2">
      <c r="A185" s="128" t="s">
        <v>1629</v>
      </c>
      <c r="B185" s="3" t="s">
        <v>213</v>
      </c>
      <c r="C185" s="9">
        <v>89.837538886999994</v>
      </c>
      <c r="D185" s="5" t="str">
        <f t="shared" si="72"/>
        <v>N/A</v>
      </c>
      <c r="E185" s="9">
        <v>89.914601560999998</v>
      </c>
      <c r="F185" s="5" t="str">
        <f t="shared" si="73"/>
        <v>N/A</v>
      </c>
      <c r="G185" s="9">
        <v>75.087267064000002</v>
      </c>
      <c r="H185" s="5" t="str">
        <f t="shared" si="74"/>
        <v>N/A</v>
      </c>
      <c r="I185" s="36">
        <v>8.5800000000000001E-2</v>
      </c>
      <c r="J185" s="36">
        <v>-16.5</v>
      </c>
      <c r="K185" s="3" t="s">
        <v>734</v>
      </c>
      <c r="L185" s="105" t="str">
        <f t="shared" si="75"/>
        <v>Yes</v>
      </c>
    </row>
    <row r="186" spans="1:12" ht="25.5" x14ac:dyDescent="0.2">
      <c r="A186" s="128" t="s">
        <v>1631</v>
      </c>
      <c r="B186" s="98" t="s">
        <v>213</v>
      </c>
      <c r="C186" s="96">
        <v>10.140679194000001</v>
      </c>
      <c r="D186" s="88" t="str">
        <f>IF($B186="N/A","N/A",IF(C186&gt;10,"No",IF(C186&lt;-10,"No","Yes")))</f>
        <v>N/A</v>
      </c>
      <c r="E186" s="96">
        <v>9.3864831032999998</v>
      </c>
      <c r="F186" s="88" t="str">
        <f>IF($B186="N/A","N/A",IF(E186&gt;10,"No",IF(E186&lt;-10,"No","Yes")))</f>
        <v>N/A</v>
      </c>
      <c r="G186" s="96">
        <v>8.2246640347</v>
      </c>
      <c r="H186" s="88" t="str">
        <f>IF($B186="N/A","N/A",IF(G186&gt;10,"No",IF(G186&lt;-10,"No","Yes")))</f>
        <v>N/A</v>
      </c>
      <c r="I186" s="97">
        <v>-7.44</v>
      </c>
      <c r="J186" s="97">
        <v>-12.4</v>
      </c>
      <c r="K186" s="98" t="s">
        <v>734</v>
      </c>
      <c r="L186" s="105" t="str">
        <f t="shared" si="75"/>
        <v>Yes</v>
      </c>
    </row>
    <row r="187" spans="1:12" ht="25.5" x14ac:dyDescent="0.2">
      <c r="A187" s="128" t="s">
        <v>1632</v>
      </c>
      <c r="B187" s="22" t="s">
        <v>213</v>
      </c>
      <c r="C187" s="9">
        <v>7.0663471000000002E-3</v>
      </c>
      <c r="D187" s="27" t="str">
        <f t="shared" ref="D187:D213" si="76">IF($B187="N/A","N/A",IF(C187&gt;10,"No",IF(C187&lt;-10,"No","Yes")))</f>
        <v>N/A</v>
      </c>
      <c r="E187" s="9">
        <v>8.6698542999999999E-3</v>
      </c>
      <c r="F187" s="27" t="str">
        <f t="shared" ref="F187:F213" si="77">IF($B187="N/A","N/A",IF(E187&gt;10,"No",IF(E187&lt;-10,"No","Yes")))</f>
        <v>N/A</v>
      </c>
      <c r="G187" s="9">
        <v>5.2898733999999998E-3</v>
      </c>
      <c r="H187" s="27" t="str">
        <f t="shared" ref="H187:H213" si="78">IF($B187="N/A","N/A",IF(G187&gt;10,"No",IF(G187&lt;-10,"No","Yes")))</f>
        <v>N/A</v>
      </c>
      <c r="I187" s="36">
        <v>22.69</v>
      </c>
      <c r="J187" s="36">
        <v>-39</v>
      </c>
      <c r="K187" s="28" t="s">
        <v>734</v>
      </c>
      <c r="L187" s="105" t="str">
        <f t="shared" si="75"/>
        <v>No</v>
      </c>
    </row>
    <row r="188" spans="1:12" ht="25.5" x14ac:dyDescent="0.2">
      <c r="A188" s="128" t="s">
        <v>1633</v>
      </c>
      <c r="B188" s="22" t="s">
        <v>213</v>
      </c>
      <c r="C188" s="9">
        <v>0.2520330469</v>
      </c>
      <c r="D188" s="27" t="str">
        <f t="shared" si="76"/>
        <v>N/A</v>
      </c>
      <c r="E188" s="9">
        <v>0.28349235979999998</v>
      </c>
      <c r="F188" s="27" t="str">
        <f t="shared" si="77"/>
        <v>N/A</v>
      </c>
      <c r="G188" s="9">
        <v>0.2066940236</v>
      </c>
      <c r="H188" s="27" t="str">
        <f t="shared" si="78"/>
        <v>N/A</v>
      </c>
      <c r="I188" s="36">
        <v>12.48</v>
      </c>
      <c r="J188" s="36">
        <v>-27.1</v>
      </c>
      <c r="K188" s="28" t="s">
        <v>734</v>
      </c>
      <c r="L188" s="105" t="str">
        <f t="shared" si="75"/>
        <v>Yes</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1748</v>
      </c>
      <c r="J189" s="36" t="s">
        <v>1748</v>
      </c>
      <c r="K189" s="28" t="s">
        <v>734</v>
      </c>
      <c r="L189" s="105" t="str">
        <f t="shared" si="75"/>
        <v>N/A</v>
      </c>
    </row>
    <row r="190" spans="1:12" ht="25.5" x14ac:dyDescent="0.2">
      <c r="A190" s="128" t="s">
        <v>1635</v>
      </c>
      <c r="B190" s="22" t="s">
        <v>213</v>
      </c>
      <c r="C190" s="9">
        <v>0.19196909649999999</v>
      </c>
      <c r="D190" s="27" t="str">
        <f t="shared" si="76"/>
        <v>N/A</v>
      </c>
      <c r="E190" s="9">
        <v>0.2062950268</v>
      </c>
      <c r="F190" s="27" t="str">
        <f t="shared" si="77"/>
        <v>N/A</v>
      </c>
      <c r="G190" s="9">
        <v>0.2205410451</v>
      </c>
      <c r="H190" s="27" t="str">
        <f t="shared" si="78"/>
        <v>N/A</v>
      </c>
      <c r="I190" s="36">
        <v>7.4630000000000001</v>
      </c>
      <c r="J190" s="36">
        <v>6.9059999999999997</v>
      </c>
      <c r="K190" s="28" t="s">
        <v>734</v>
      </c>
      <c r="L190" s="105" t="str">
        <f t="shared" si="75"/>
        <v>Yes</v>
      </c>
    </row>
    <row r="191" spans="1:12" ht="25.5" x14ac:dyDescent="0.2">
      <c r="A191" s="128" t="s">
        <v>1636</v>
      </c>
      <c r="B191" s="22" t="s">
        <v>213</v>
      </c>
      <c r="C191" s="9">
        <v>70.332648289999995</v>
      </c>
      <c r="D191" s="27" t="str">
        <f t="shared" si="76"/>
        <v>N/A</v>
      </c>
      <c r="E191" s="9">
        <v>66.761441239000007</v>
      </c>
      <c r="F191" s="27" t="str">
        <f t="shared" si="77"/>
        <v>N/A</v>
      </c>
      <c r="G191" s="9">
        <v>67.156031816999999</v>
      </c>
      <c r="H191" s="27" t="str">
        <f t="shared" si="78"/>
        <v>N/A</v>
      </c>
      <c r="I191" s="36">
        <v>-5.08</v>
      </c>
      <c r="J191" s="36">
        <v>0.59099999999999997</v>
      </c>
      <c r="K191" s="28" t="s">
        <v>734</v>
      </c>
      <c r="L191" s="105" t="str">
        <f t="shared" si="75"/>
        <v>Yes</v>
      </c>
    </row>
    <row r="192" spans="1:12" ht="25.5" x14ac:dyDescent="0.2">
      <c r="A192" s="128" t="s">
        <v>1637</v>
      </c>
      <c r="B192" s="22" t="s">
        <v>213</v>
      </c>
      <c r="C192" s="9">
        <v>32.221836189999998</v>
      </c>
      <c r="D192" s="27" t="str">
        <f t="shared" si="76"/>
        <v>N/A</v>
      </c>
      <c r="E192" s="9">
        <v>34.217302179000001</v>
      </c>
      <c r="F192" s="27" t="str">
        <f t="shared" si="77"/>
        <v>N/A</v>
      </c>
      <c r="G192" s="9">
        <v>30.975709368</v>
      </c>
      <c r="H192" s="27" t="str">
        <f t="shared" si="78"/>
        <v>N/A</v>
      </c>
      <c r="I192" s="36">
        <v>6.1929999999999996</v>
      </c>
      <c r="J192" s="36">
        <v>-9.4700000000000006</v>
      </c>
      <c r="K192" s="28" t="s">
        <v>734</v>
      </c>
      <c r="L192" s="105" t="str">
        <f t="shared" si="75"/>
        <v>Yes</v>
      </c>
    </row>
    <row r="193" spans="1:12" ht="25.5" x14ac:dyDescent="0.2">
      <c r="A193" s="128" t="s">
        <v>1638</v>
      </c>
      <c r="B193" s="22" t="s">
        <v>213</v>
      </c>
      <c r="C193" s="9">
        <v>25.428367850000001</v>
      </c>
      <c r="D193" s="27" t="str">
        <f t="shared" si="76"/>
        <v>N/A</v>
      </c>
      <c r="E193" s="9">
        <v>25.263717966000002</v>
      </c>
      <c r="F193" s="27" t="str">
        <f t="shared" si="77"/>
        <v>N/A</v>
      </c>
      <c r="G193" s="9">
        <v>13.365409673</v>
      </c>
      <c r="H193" s="27" t="str">
        <f t="shared" si="78"/>
        <v>N/A</v>
      </c>
      <c r="I193" s="36">
        <v>-0.64800000000000002</v>
      </c>
      <c r="J193" s="36">
        <v>-47.1</v>
      </c>
      <c r="K193" s="28" t="s">
        <v>734</v>
      </c>
      <c r="L193" s="105" t="str">
        <f t="shared" si="75"/>
        <v>No</v>
      </c>
    </row>
    <row r="194" spans="1:12" ht="25.5" x14ac:dyDescent="0.2">
      <c r="A194" s="128" t="s">
        <v>1639</v>
      </c>
      <c r="B194" s="22" t="s">
        <v>213</v>
      </c>
      <c r="C194" s="9">
        <v>46.412121141</v>
      </c>
      <c r="D194" s="27" t="str">
        <f t="shared" si="76"/>
        <v>N/A</v>
      </c>
      <c r="E194" s="9">
        <v>45.562578533</v>
      </c>
      <c r="F194" s="27" t="str">
        <f t="shared" si="77"/>
        <v>N/A</v>
      </c>
      <c r="G194" s="9">
        <v>47.045022267999997</v>
      </c>
      <c r="H194" s="27" t="str">
        <f t="shared" si="78"/>
        <v>N/A</v>
      </c>
      <c r="I194" s="36">
        <v>-1.83</v>
      </c>
      <c r="J194" s="36">
        <v>3.254</v>
      </c>
      <c r="K194" s="28" t="s">
        <v>734</v>
      </c>
      <c r="L194" s="105" t="str">
        <f t="shared" si="75"/>
        <v>Yes</v>
      </c>
    </row>
    <row r="195" spans="1:12" ht="25.5" x14ac:dyDescent="0.2">
      <c r="A195" s="128" t="s">
        <v>1640</v>
      </c>
      <c r="B195" s="22" t="s">
        <v>213</v>
      </c>
      <c r="C195" s="9">
        <v>19.136256838000001</v>
      </c>
      <c r="D195" s="27" t="str">
        <f t="shared" si="76"/>
        <v>N/A</v>
      </c>
      <c r="E195" s="9">
        <v>26.097330397</v>
      </c>
      <c r="F195" s="27" t="str">
        <f t="shared" si="77"/>
        <v>N/A</v>
      </c>
      <c r="G195" s="9">
        <v>30.191330053000001</v>
      </c>
      <c r="H195" s="27" t="str">
        <f t="shared" si="78"/>
        <v>N/A</v>
      </c>
      <c r="I195" s="36">
        <v>36.380000000000003</v>
      </c>
      <c r="J195" s="36">
        <v>15.69</v>
      </c>
      <c r="K195" s="28" t="s">
        <v>734</v>
      </c>
      <c r="L195" s="105" t="str">
        <f t="shared" si="75"/>
        <v>Yes</v>
      </c>
    </row>
    <row r="196" spans="1:12" ht="25.5" x14ac:dyDescent="0.2">
      <c r="A196" s="128" t="s">
        <v>1641</v>
      </c>
      <c r="B196" s="22" t="s">
        <v>213</v>
      </c>
      <c r="C196" s="9">
        <v>0.60381936059999997</v>
      </c>
      <c r="D196" s="27" t="str">
        <f t="shared" si="76"/>
        <v>N/A</v>
      </c>
      <c r="E196" s="9">
        <v>0.43776826070000002</v>
      </c>
      <c r="F196" s="27" t="str">
        <f t="shared" si="77"/>
        <v>N/A</v>
      </c>
      <c r="G196" s="9">
        <v>0.44963923839999997</v>
      </c>
      <c r="H196" s="27" t="str">
        <f t="shared" si="78"/>
        <v>N/A</v>
      </c>
      <c r="I196" s="36">
        <v>-27.5</v>
      </c>
      <c r="J196" s="36">
        <v>2.7120000000000002</v>
      </c>
      <c r="K196" s="28" t="s">
        <v>734</v>
      </c>
      <c r="L196" s="105" t="str">
        <f t="shared" si="75"/>
        <v>Yes</v>
      </c>
    </row>
    <row r="197" spans="1:12" ht="25.5" x14ac:dyDescent="0.2">
      <c r="A197" s="128" t="s">
        <v>1642</v>
      </c>
      <c r="B197" s="22" t="s">
        <v>213</v>
      </c>
      <c r="C197" s="9">
        <v>64.955393684000001</v>
      </c>
      <c r="D197" s="27" t="str">
        <f t="shared" si="76"/>
        <v>N/A</v>
      </c>
      <c r="E197" s="9">
        <v>62.978534390999997</v>
      </c>
      <c r="F197" s="27" t="str">
        <f t="shared" si="77"/>
        <v>N/A</v>
      </c>
      <c r="G197" s="9">
        <v>62.066473483000003</v>
      </c>
      <c r="H197" s="27" t="str">
        <f t="shared" si="78"/>
        <v>N/A</v>
      </c>
      <c r="I197" s="36">
        <v>-3.04</v>
      </c>
      <c r="J197" s="36">
        <v>-1.45</v>
      </c>
      <c r="K197" s="28" t="s">
        <v>734</v>
      </c>
      <c r="L197" s="105" t="str">
        <f t="shared" si="75"/>
        <v>Yes</v>
      </c>
    </row>
    <row r="198" spans="1:12" ht="25.5" x14ac:dyDescent="0.2">
      <c r="A198" s="128" t="s">
        <v>1643</v>
      </c>
      <c r="B198" s="22" t="s">
        <v>213</v>
      </c>
      <c r="C198" s="9">
        <v>75.045077406000004</v>
      </c>
      <c r="D198" s="27" t="str">
        <f t="shared" si="76"/>
        <v>N/A</v>
      </c>
      <c r="E198" s="9">
        <v>73.054924120999999</v>
      </c>
      <c r="F198" s="27" t="str">
        <f t="shared" si="77"/>
        <v>N/A</v>
      </c>
      <c r="G198" s="9">
        <v>69.084813006999994</v>
      </c>
      <c r="H198" s="27" t="str">
        <f t="shared" si="78"/>
        <v>N/A</v>
      </c>
      <c r="I198" s="36">
        <v>-2.65</v>
      </c>
      <c r="J198" s="36">
        <v>-5.43</v>
      </c>
      <c r="K198" s="28" t="s">
        <v>734</v>
      </c>
      <c r="L198" s="105" t="str">
        <f t="shared" si="75"/>
        <v>Yes</v>
      </c>
    </row>
    <row r="199" spans="1:12" ht="25.5" x14ac:dyDescent="0.2">
      <c r="A199" s="128" t="s">
        <v>1644</v>
      </c>
      <c r="B199" s="22" t="s">
        <v>213</v>
      </c>
      <c r="C199" s="9">
        <v>42.420106113000003</v>
      </c>
      <c r="D199" s="27" t="str">
        <f t="shared" si="76"/>
        <v>N/A</v>
      </c>
      <c r="E199" s="9">
        <v>39.722184613000003</v>
      </c>
      <c r="F199" s="27" t="str">
        <f t="shared" si="77"/>
        <v>N/A</v>
      </c>
      <c r="G199" s="9">
        <v>31.634998736</v>
      </c>
      <c r="H199" s="27" t="str">
        <f t="shared" si="78"/>
        <v>N/A</v>
      </c>
      <c r="I199" s="36">
        <v>-6.36</v>
      </c>
      <c r="J199" s="36">
        <v>-20.399999999999999</v>
      </c>
      <c r="K199" s="28" t="s">
        <v>734</v>
      </c>
      <c r="L199" s="105" t="str">
        <f t="shared" si="75"/>
        <v>Yes</v>
      </c>
    </row>
    <row r="200" spans="1:12" ht="25.5" x14ac:dyDescent="0.2">
      <c r="A200" s="128" t="s">
        <v>1645</v>
      </c>
      <c r="B200" s="22" t="s">
        <v>213</v>
      </c>
      <c r="C200" s="9">
        <v>7.4640646805999999</v>
      </c>
      <c r="D200" s="27" t="str">
        <f t="shared" si="76"/>
        <v>N/A</v>
      </c>
      <c r="E200" s="9">
        <v>6.5693742740000003</v>
      </c>
      <c r="F200" s="27" t="str">
        <f t="shared" si="77"/>
        <v>N/A</v>
      </c>
      <c r="G200" s="9">
        <v>6.8048775743999999</v>
      </c>
      <c r="H200" s="27" t="str">
        <f t="shared" si="78"/>
        <v>N/A</v>
      </c>
      <c r="I200" s="36">
        <v>-12</v>
      </c>
      <c r="J200" s="36">
        <v>3.585</v>
      </c>
      <c r="K200" s="28" t="s">
        <v>734</v>
      </c>
      <c r="L200" s="105" t="str">
        <f t="shared" si="75"/>
        <v>Yes</v>
      </c>
    </row>
    <row r="201" spans="1:12" ht="25.5" x14ac:dyDescent="0.2">
      <c r="A201" s="128" t="s">
        <v>1646</v>
      </c>
      <c r="B201" s="22" t="s">
        <v>213</v>
      </c>
      <c r="C201" s="9">
        <v>0</v>
      </c>
      <c r="D201" s="27" t="str">
        <f t="shared" si="76"/>
        <v>N/A</v>
      </c>
      <c r="E201" s="9">
        <v>0</v>
      </c>
      <c r="F201" s="27" t="str">
        <f t="shared" si="77"/>
        <v>N/A</v>
      </c>
      <c r="G201" s="9">
        <v>0</v>
      </c>
      <c r="H201" s="27" t="str">
        <f t="shared" si="78"/>
        <v>N/A</v>
      </c>
      <c r="I201" s="36" t="s">
        <v>1748</v>
      </c>
      <c r="J201" s="36" t="s">
        <v>1748</v>
      </c>
      <c r="K201" s="28" t="s">
        <v>734</v>
      </c>
      <c r="L201" s="105" t="str">
        <f t="shared" si="75"/>
        <v>N/A</v>
      </c>
    </row>
    <row r="202" spans="1:12" ht="25.5" x14ac:dyDescent="0.2">
      <c r="A202" s="128" t="s">
        <v>1647</v>
      </c>
      <c r="B202" s="22" t="s">
        <v>213</v>
      </c>
      <c r="C202" s="9">
        <v>0.91261872939999999</v>
      </c>
      <c r="D202" s="27" t="str">
        <f t="shared" si="76"/>
        <v>N/A</v>
      </c>
      <c r="E202" s="9">
        <v>1.1470336033999999</v>
      </c>
      <c r="F202" s="27" t="str">
        <f t="shared" si="77"/>
        <v>N/A</v>
      </c>
      <c r="G202" s="9">
        <v>0.73762616930000002</v>
      </c>
      <c r="H202" s="27" t="str">
        <f t="shared" si="78"/>
        <v>N/A</v>
      </c>
      <c r="I202" s="36">
        <v>25.69</v>
      </c>
      <c r="J202" s="36">
        <v>-35.700000000000003</v>
      </c>
      <c r="K202" s="28" t="s">
        <v>734</v>
      </c>
      <c r="L202" s="105" t="str">
        <f t="shared" si="75"/>
        <v>No</v>
      </c>
    </row>
    <row r="203" spans="1:12" ht="25.5" x14ac:dyDescent="0.2">
      <c r="A203" s="128" t="s">
        <v>1648</v>
      </c>
      <c r="B203" s="22" t="s">
        <v>213</v>
      </c>
      <c r="C203" s="9">
        <v>2.5909939000000001E-3</v>
      </c>
      <c r="D203" s="27" t="str">
        <f t="shared" si="76"/>
        <v>N/A</v>
      </c>
      <c r="E203" s="9">
        <v>0.73681885229999999</v>
      </c>
      <c r="F203" s="27" t="str">
        <f t="shared" si="77"/>
        <v>N/A</v>
      </c>
      <c r="G203" s="9">
        <v>2.7959314649999998</v>
      </c>
      <c r="H203" s="27" t="str">
        <f t="shared" si="78"/>
        <v>N/A</v>
      </c>
      <c r="I203" s="36">
        <v>28338</v>
      </c>
      <c r="J203" s="36">
        <v>279.5</v>
      </c>
      <c r="K203" s="28" t="s">
        <v>734</v>
      </c>
      <c r="L203" s="105" t="str">
        <f t="shared" si="75"/>
        <v>No</v>
      </c>
    </row>
    <row r="204" spans="1:12" ht="25.5" x14ac:dyDescent="0.2">
      <c r="A204" s="128" t="s">
        <v>1649</v>
      </c>
      <c r="B204" s="22" t="s">
        <v>213</v>
      </c>
      <c r="C204" s="9">
        <v>0.79590622960000001</v>
      </c>
      <c r="D204" s="27" t="str">
        <f t="shared" si="76"/>
        <v>N/A</v>
      </c>
      <c r="E204" s="9">
        <v>0.44180627509999998</v>
      </c>
      <c r="F204" s="27" t="str">
        <f t="shared" si="77"/>
        <v>N/A</v>
      </c>
      <c r="G204" s="9">
        <v>0.85065831700000005</v>
      </c>
      <c r="H204" s="27" t="str">
        <f t="shared" si="78"/>
        <v>N/A</v>
      </c>
      <c r="I204" s="36">
        <v>-44.5</v>
      </c>
      <c r="J204" s="36">
        <v>92.54</v>
      </c>
      <c r="K204" s="28" t="s">
        <v>734</v>
      </c>
      <c r="L204" s="105" t="str">
        <f t="shared" si="75"/>
        <v>No</v>
      </c>
    </row>
    <row r="205" spans="1:12" ht="25.5" x14ac:dyDescent="0.2">
      <c r="A205" s="128" t="s">
        <v>1650</v>
      </c>
      <c r="B205" s="22" t="s">
        <v>213</v>
      </c>
      <c r="C205" s="9">
        <v>5.7472956499999998E-2</v>
      </c>
      <c r="D205" s="27" t="str">
        <f t="shared" si="76"/>
        <v>N/A</v>
      </c>
      <c r="E205" s="9">
        <v>5.6650965900000003E-2</v>
      </c>
      <c r="F205" s="27" t="str">
        <f t="shared" si="77"/>
        <v>N/A</v>
      </c>
      <c r="G205" s="9">
        <v>3.6095606699999998E-2</v>
      </c>
      <c r="H205" s="27" t="str">
        <f t="shared" si="78"/>
        <v>N/A</v>
      </c>
      <c r="I205" s="36">
        <v>-1.43</v>
      </c>
      <c r="J205" s="36">
        <v>-36.299999999999997</v>
      </c>
      <c r="K205" s="28" t="s">
        <v>734</v>
      </c>
      <c r="L205" s="105" t="str">
        <f t="shared" si="75"/>
        <v>No</v>
      </c>
    </row>
    <row r="206" spans="1:12" ht="25.5" x14ac:dyDescent="0.2">
      <c r="A206" s="128" t="s">
        <v>1651</v>
      </c>
      <c r="B206" s="22" t="s">
        <v>213</v>
      </c>
      <c r="C206" s="9">
        <v>26.399990578000001</v>
      </c>
      <c r="D206" s="27" t="str">
        <f t="shared" si="76"/>
        <v>N/A</v>
      </c>
      <c r="E206" s="9">
        <v>24.662528890000001</v>
      </c>
      <c r="F206" s="27" t="str">
        <f t="shared" si="77"/>
        <v>N/A</v>
      </c>
      <c r="G206" s="9">
        <v>19.583733638999998</v>
      </c>
      <c r="H206" s="27" t="str">
        <f t="shared" si="78"/>
        <v>N/A</v>
      </c>
      <c r="I206" s="36">
        <v>-6.58</v>
      </c>
      <c r="J206" s="36">
        <v>-20.6</v>
      </c>
      <c r="K206" s="28" t="s">
        <v>734</v>
      </c>
      <c r="L206" s="105" t="str">
        <f t="shared" si="75"/>
        <v>Yes</v>
      </c>
    </row>
    <row r="207" spans="1:12" ht="25.5" x14ac:dyDescent="0.2">
      <c r="A207" s="128" t="s">
        <v>1652</v>
      </c>
      <c r="B207" s="22" t="s">
        <v>213</v>
      </c>
      <c r="C207" s="9">
        <v>0</v>
      </c>
      <c r="D207" s="27" t="str">
        <f t="shared" si="76"/>
        <v>N/A</v>
      </c>
      <c r="E207" s="9">
        <v>0</v>
      </c>
      <c r="F207" s="27" t="str">
        <f t="shared" si="77"/>
        <v>N/A</v>
      </c>
      <c r="G207" s="9">
        <v>0</v>
      </c>
      <c r="H207" s="27" t="str">
        <f t="shared" si="78"/>
        <v>N/A</v>
      </c>
      <c r="I207" s="36" t="s">
        <v>1748</v>
      </c>
      <c r="J207" s="36" t="s">
        <v>1748</v>
      </c>
      <c r="K207" s="28" t="s">
        <v>734</v>
      </c>
      <c r="L207" s="105" t="str">
        <f t="shared" si="75"/>
        <v>N/A</v>
      </c>
    </row>
    <row r="208" spans="1:12" ht="25.5" x14ac:dyDescent="0.2">
      <c r="A208" s="128" t="s">
        <v>1653</v>
      </c>
      <c r="B208" s="22" t="s">
        <v>213</v>
      </c>
      <c r="C208" s="9">
        <v>32.025156195999998</v>
      </c>
      <c r="D208" s="27" t="str">
        <f t="shared" si="76"/>
        <v>N/A</v>
      </c>
      <c r="E208" s="9">
        <v>30.165629847000002</v>
      </c>
      <c r="F208" s="27" t="str">
        <f t="shared" si="77"/>
        <v>N/A</v>
      </c>
      <c r="G208" s="9">
        <v>26.887181780999999</v>
      </c>
      <c r="H208" s="27" t="str">
        <f t="shared" si="78"/>
        <v>N/A</v>
      </c>
      <c r="I208" s="36">
        <v>-5.81</v>
      </c>
      <c r="J208" s="36">
        <v>-10.9</v>
      </c>
      <c r="K208" s="28" t="s">
        <v>734</v>
      </c>
      <c r="L208" s="105" t="str">
        <f t="shared" si="75"/>
        <v>Yes</v>
      </c>
    </row>
    <row r="209" spans="1:12" ht="25.5" x14ac:dyDescent="0.2">
      <c r="A209" s="128" t="s">
        <v>1654</v>
      </c>
      <c r="B209" s="22" t="s">
        <v>213</v>
      </c>
      <c r="C209" s="9">
        <v>0</v>
      </c>
      <c r="D209" s="27" t="str">
        <f t="shared" si="76"/>
        <v>N/A</v>
      </c>
      <c r="E209" s="9">
        <v>0</v>
      </c>
      <c r="F209" s="27" t="str">
        <f t="shared" si="77"/>
        <v>N/A</v>
      </c>
      <c r="G209" s="9">
        <v>0</v>
      </c>
      <c r="H209" s="27" t="str">
        <f t="shared" si="78"/>
        <v>N/A</v>
      </c>
      <c r="I209" s="36" t="s">
        <v>1748</v>
      </c>
      <c r="J209" s="36" t="s">
        <v>1748</v>
      </c>
      <c r="K209" s="28" t="s">
        <v>734</v>
      </c>
      <c r="L209" s="105" t="str">
        <f t="shared" si="75"/>
        <v>N/A</v>
      </c>
    </row>
    <row r="210" spans="1:12" ht="25.5" x14ac:dyDescent="0.2">
      <c r="A210" s="128" t="s">
        <v>1655</v>
      </c>
      <c r="B210" s="22" t="s">
        <v>213</v>
      </c>
      <c r="C210" s="9">
        <v>9.7565054557999993</v>
      </c>
      <c r="D210" s="27" t="str">
        <f t="shared" si="76"/>
        <v>N/A</v>
      </c>
      <c r="E210" s="9">
        <v>10.695393576000001</v>
      </c>
      <c r="F210" s="27" t="str">
        <f t="shared" si="77"/>
        <v>N/A</v>
      </c>
      <c r="G210" s="9">
        <v>9.9451175635000002</v>
      </c>
      <c r="H210" s="27" t="str">
        <f t="shared" si="78"/>
        <v>N/A</v>
      </c>
      <c r="I210" s="36">
        <v>9.6229999999999993</v>
      </c>
      <c r="J210" s="36">
        <v>-7.01</v>
      </c>
      <c r="K210" s="28" t="s">
        <v>734</v>
      </c>
      <c r="L210" s="105" t="str">
        <f t="shared" si="75"/>
        <v>Yes</v>
      </c>
    </row>
    <row r="211" spans="1:12" ht="25.5" x14ac:dyDescent="0.2">
      <c r="A211" s="128" t="s">
        <v>1656</v>
      </c>
      <c r="B211" s="22" t="s">
        <v>213</v>
      </c>
      <c r="C211" s="9">
        <v>1.177725E-4</v>
      </c>
      <c r="D211" s="27" t="str">
        <f t="shared" si="76"/>
        <v>N/A</v>
      </c>
      <c r="E211" s="9">
        <v>0</v>
      </c>
      <c r="F211" s="27" t="str">
        <f t="shared" si="77"/>
        <v>N/A</v>
      </c>
      <c r="G211" s="9">
        <v>0</v>
      </c>
      <c r="H211" s="27" t="str">
        <f t="shared" si="78"/>
        <v>N/A</v>
      </c>
      <c r="I211" s="36">
        <v>-100</v>
      </c>
      <c r="J211" s="36" t="s">
        <v>1748</v>
      </c>
      <c r="K211" s="28" t="s">
        <v>734</v>
      </c>
      <c r="L211" s="105" t="str">
        <f t="shared" si="75"/>
        <v>N/A</v>
      </c>
    </row>
    <row r="212" spans="1:12" ht="25.5" x14ac:dyDescent="0.2">
      <c r="A212" s="128" t="s">
        <v>1657</v>
      </c>
      <c r="B212" s="22" t="s">
        <v>213</v>
      </c>
      <c r="C212" s="9">
        <v>0.6199541865</v>
      </c>
      <c r="D212" s="27" t="str">
        <f t="shared" si="76"/>
        <v>N/A</v>
      </c>
      <c r="E212" s="9">
        <v>0.39275627730000001</v>
      </c>
      <c r="F212" s="27" t="str">
        <f t="shared" si="77"/>
        <v>N/A</v>
      </c>
      <c r="G212" s="9">
        <v>0.14586047960000001</v>
      </c>
      <c r="H212" s="27" t="str">
        <f t="shared" si="78"/>
        <v>N/A</v>
      </c>
      <c r="I212" s="36">
        <v>-36.6</v>
      </c>
      <c r="J212" s="36">
        <v>-62.9</v>
      </c>
      <c r="K212" s="28" t="s">
        <v>734</v>
      </c>
      <c r="L212" s="105" t="str">
        <f t="shared" si="75"/>
        <v>No</v>
      </c>
    </row>
    <row r="213" spans="1:12" ht="38.25" x14ac:dyDescent="0.2">
      <c r="A213" s="129" t="s">
        <v>1630</v>
      </c>
      <c r="B213" s="113" t="s">
        <v>213</v>
      </c>
      <c r="C213" s="169">
        <v>0.50218173470000005</v>
      </c>
      <c r="D213" s="145" t="str">
        <f t="shared" si="76"/>
        <v>N/A</v>
      </c>
      <c r="E213" s="169">
        <v>0.53242406750000004</v>
      </c>
      <c r="F213" s="145" t="str">
        <f t="shared" si="77"/>
        <v>N/A</v>
      </c>
      <c r="G213" s="169">
        <v>0.34391956280000002</v>
      </c>
      <c r="H213" s="145" t="str">
        <f t="shared" si="78"/>
        <v>N/A</v>
      </c>
      <c r="I213" s="170">
        <v>6.0220000000000002</v>
      </c>
      <c r="J213" s="170">
        <v>-35.4</v>
      </c>
      <c r="K213" s="161" t="s">
        <v>734</v>
      </c>
      <c r="L213" s="116" t="str">
        <f t="shared" si="75"/>
        <v>No</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17235</v>
      </c>
      <c r="D6" s="7" t="str">
        <f t="shared" ref="D6:D39" si="0">IF($B6="N/A","N/A",IF(C6&gt;10,"No",IF(C6&lt;-10,"No","Yes")))</f>
        <v>N/A</v>
      </c>
      <c r="E6" s="1">
        <v>19027</v>
      </c>
      <c r="F6" s="7" t="str">
        <f t="shared" ref="F6:F39" si="1">IF($B6="N/A","N/A",IF(E6&gt;10,"No",IF(E6&lt;-10,"No","Yes")))</f>
        <v>N/A</v>
      </c>
      <c r="G6" s="1">
        <v>16495</v>
      </c>
      <c r="H6" s="7" t="str">
        <f t="shared" ref="H6:H39" si="2">IF($B6="N/A","N/A",IF(G6&gt;10,"No",IF(G6&lt;-10,"No","Yes")))</f>
        <v>N/A</v>
      </c>
      <c r="I6" s="36">
        <v>10.4</v>
      </c>
      <c r="J6" s="36">
        <v>-13.3</v>
      </c>
      <c r="K6" s="30" t="s">
        <v>734</v>
      </c>
      <c r="L6" s="105" t="str">
        <f t="shared" ref="L6:L39" si="3">IF(J6="Div by 0", "N/A", IF(K6="N/A","N/A", IF(J6&gt;VALUE(MID(K6,1,2)), "No", IF(J6&lt;-1*VALUE(MID(K6,1,2)), "No", "Yes"))))</f>
        <v>Yes</v>
      </c>
    </row>
    <row r="7" spans="1:12" x14ac:dyDescent="0.2">
      <c r="A7" s="138" t="s">
        <v>4</v>
      </c>
      <c r="B7" s="22" t="s">
        <v>213</v>
      </c>
      <c r="C7" s="23">
        <v>15562</v>
      </c>
      <c r="D7" s="27" t="str">
        <f t="shared" si="0"/>
        <v>N/A</v>
      </c>
      <c r="E7" s="23">
        <v>16917</v>
      </c>
      <c r="F7" s="27" t="str">
        <f t="shared" si="1"/>
        <v>N/A</v>
      </c>
      <c r="G7" s="23">
        <v>14039</v>
      </c>
      <c r="H7" s="27" t="str">
        <f t="shared" si="2"/>
        <v>N/A</v>
      </c>
      <c r="I7" s="8">
        <v>8.7070000000000007</v>
      </c>
      <c r="J7" s="8">
        <v>-17</v>
      </c>
      <c r="K7" s="28" t="s">
        <v>734</v>
      </c>
      <c r="L7" s="105" t="str">
        <f t="shared" si="3"/>
        <v>Yes</v>
      </c>
    </row>
    <row r="8" spans="1:12" x14ac:dyDescent="0.2">
      <c r="A8" s="138" t="s">
        <v>359</v>
      </c>
      <c r="B8" s="22" t="s">
        <v>213</v>
      </c>
      <c r="C8" s="4">
        <v>90.293008412999995</v>
      </c>
      <c r="D8" s="27" t="str">
        <f>IF($B8="N/A","N/A",IF(C8&gt;10,"No",IF(C8&lt;-10,"No","Yes")))</f>
        <v>N/A</v>
      </c>
      <c r="E8" s="4">
        <v>88.910495611000002</v>
      </c>
      <c r="F8" s="27" t="str">
        <f t="shared" si="1"/>
        <v>N/A</v>
      </c>
      <c r="G8" s="4">
        <v>85.110639587999998</v>
      </c>
      <c r="H8" s="27" t="str">
        <f t="shared" si="2"/>
        <v>N/A</v>
      </c>
      <c r="I8" s="8">
        <v>-1.53</v>
      </c>
      <c r="J8" s="8">
        <v>-4.2699999999999996</v>
      </c>
      <c r="K8" s="28" t="s">
        <v>734</v>
      </c>
      <c r="L8" s="105" t="str">
        <f t="shared" si="3"/>
        <v>Yes</v>
      </c>
    </row>
    <row r="9" spans="1:12" x14ac:dyDescent="0.2">
      <c r="A9" s="138" t="s">
        <v>83</v>
      </c>
      <c r="B9" s="22" t="s">
        <v>213</v>
      </c>
      <c r="C9" s="23">
        <v>10914.13</v>
      </c>
      <c r="D9" s="27" t="str">
        <f t="shared" si="0"/>
        <v>N/A</v>
      </c>
      <c r="E9" s="23">
        <v>12323.67</v>
      </c>
      <c r="F9" s="27" t="str">
        <f t="shared" si="1"/>
        <v>N/A</v>
      </c>
      <c r="G9" s="23">
        <v>13289.57</v>
      </c>
      <c r="H9" s="27" t="str">
        <f t="shared" si="2"/>
        <v>N/A</v>
      </c>
      <c r="I9" s="8">
        <v>12.91</v>
      </c>
      <c r="J9" s="8">
        <v>7.8380000000000001</v>
      </c>
      <c r="K9" s="28" t="s">
        <v>734</v>
      </c>
      <c r="L9" s="105" t="str">
        <f t="shared" si="3"/>
        <v>Yes</v>
      </c>
    </row>
    <row r="10" spans="1:12" x14ac:dyDescent="0.2">
      <c r="A10" s="138" t="s">
        <v>100</v>
      </c>
      <c r="B10" s="22" t="s">
        <v>213</v>
      </c>
      <c r="C10" s="23">
        <v>638</v>
      </c>
      <c r="D10" s="27" t="str">
        <f t="shared" si="0"/>
        <v>N/A</v>
      </c>
      <c r="E10" s="23">
        <v>689</v>
      </c>
      <c r="F10" s="27" t="str">
        <f t="shared" si="1"/>
        <v>N/A</v>
      </c>
      <c r="G10" s="23">
        <v>197</v>
      </c>
      <c r="H10" s="27" t="str">
        <f t="shared" si="2"/>
        <v>N/A</v>
      </c>
      <c r="I10" s="8">
        <v>7.9939999999999998</v>
      </c>
      <c r="J10" s="8">
        <v>-71.400000000000006</v>
      </c>
      <c r="K10" s="28" t="s">
        <v>734</v>
      </c>
      <c r="L10" s="105" t="str">
        <f t="shared" si="3"/>
        <v>No</v>
      </c>
    </row>
    <row r="11" spans="1:12" x14ac:dyDescent="0.2">
      <c r="A11" s="138" t="s">
        <v>975</v>
      </c>
      <c r="B11" s="22" t="s">
        <v>213</v>
      </c>
      <c r="C11" s="23">
        <v>129</v>
      </c>
      <c r="D11" s="27" t="str">
        <f t="shared" si="0"/>
        <v>N/A</v>
      </c>
      <c r="E11" s="23">
        <v>155</v>
      </c>
      <c r="F11" s="27" t="str">
        <f t="shared" si="1"/>
        <v>N/A</v>
      </c>
      <c r="G11" s="23">
        <v>43</v>
      </c>
      <c r="H11" s="27" t="str">
        <f t="shared" si="2"/>
        <v>N/A</v>
      </c>
      <c r="I11" s="8">
        <v>20.16</v>
      </c>
      <c r="J11" s="8">
        <v>-72.3</v>
      </c>
      <c r="K11" s="28" t="s">
        <v>734</v>
      </c>
      <c r="L11" s="105" t="str">
        <f t="shared" si="3"/>
        <v>No</v>
      </c>
    </row>
    <row r="12" spans="1:12" x14ac:dyDescent="0.2">
      <c r="A12" s="138" t="s">
        <v>976</v>
      </c>
      <c r="B12" s="22" t="s">
        <v>213</v>
      </c>
      <c r="C12" s="23">
        <v>89</v>
      </c>
      <c r="D12" s="27" t="str">
        <f t="shared" si="0"/>
        <v>N/A</v>
      </c>
      <c r="E12" s="23">
        <v>78</v>
      </c>
      <c r="F12" s="27" t="str">
        <f t="shared" si="1"/>
        <v>N/A</v>
      </c>
      <c r="G12" s="23">
        <v>45</v>
      </c>
      <c r="H12" s="27" t="str">
        <f t="shared" si="2"/>
        <v>N/A</v>
      </c>
      <c r="I12" s="8">
        <v>-12.4</v>
      </c>
      <c r="J12" s="8">
        <v>-42.3</v>
      </c>
      <c r="K12" s="28" t="s">
        <v>734</v>
      </c>
      <c r="L12" s="105" t="str">
        <f t="shared" si="3"/>
        <v>No</v>
      </c>
    </row>
    <row r="13" spans="1:12" x14ac:dyDescent="0.2">
      <c r="A13" s="138" t="s">
        <v>977</v>
      </c>
      <c r="B13" s="22" t="s">
        <v>213</v>
      </c>
      <c r="C13" s="23">
        <v>36</v>
      </c>
      <c r="D13" s="27" t="str">
        <f t="shared" si="0"/>
        <v>N/A</v>
      </c>
      <c r="E13" s="23">
        <v>40</v>
      </c>
      <c r="F13" s="27" t="str">
        <f t="shared" si="1"/>
        <v>N/A</v>
      </c>
      <c r="G13" s="23">
        <v>11</v>
      </c>
      <c r="H13" s="27" t="str">
        <f t="shared" si="2"/>
        <v>N/A</v>
      </c>
      <c r="I13" s="8">
        <v>11.11</v>
      </c>
      <c r="J13" s="8">
        <v>-85</v>
      </c>
      <c r="K13" s="28" t="s">
        <v>734</v>
      </c>
      <c r="L13" s="105" t="str">
        <f t="shared" si="3"/>
        <v>No</v>
      </c>
    </row>
    <row r="14" spans="1:12" x14ac:dyDescent="0.2">
      <c r="A14" s="138" t="s">
        <v>978</v>
      </c>
      <c r="B14" s="22" t="s">
        <v>213</v>
      </c>
      <c r="C14" s="23">
        <v>384</v>
      </c>
      <c r="D14" s="27" t="str">
        <f t="shared" si="0"/>
        <v>N/A</v>
      </c>
      <c r="E14" s="23">
        <v>416</v>
      </c>
      <c r="F14" s="27" t="str">
        <f t="shared" si="1"/>
        <v>N/A</v>
      </c>
      <c r="G14" s="23">
        <v>103</v>
      </c>
      <c r="H14" s="27" t="str">
        <f t="shared" si="2"/>
        <v>N/A</v>
      </c>
      <c r="I14" s="8">
        <v>8.3330000000000002</v>
      </c>
      <c r="J14" s="8">
        <v>-75.2</v>
      </c>
      <c r="K14" s="28" t="s">
        <v>734</v>
      </c>
      <c r="L14" s="105" t="str">
        <f t="shared" si="3"/>
        <v>No</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12685</v>
      </c>
      <c r="D16" s="27" t="str">
        <f t="shared" si="0"/>
        <v>N/A</v>
      </c>
      <c r="E16" s="23">
        <v>14690</v>
      </c>
      <c r="F16" s="27" t="str">
        <f t="shared" si="1"/>
        <v>N/A</v>
      </c>
      <c r="G16" s="23">
        <v>3584</v>
      </c>
      <c r="H16" s="27" t="str">
        <f t="shared" si="2"/>
        <v>N/A</v>
      </c>
      <c r="I16" s="8">
        <v>15.81</v>
      </c>
      <c r="J16" s="8">
        <v>-75.599999999999994</v>
      </c>
      <c r="K16" s="28" t="s">
        <v>734</v>
      </c>
      <c r="L16" s="105" t="str">
        <f t="shared" si="3"/>
        <v>No</v>
      </c>
    </row>
    <row r="17" spans="1:12" x14ac:dyDescent="0.2">
      <c r="A17" s="137" t="s">
        <v>980</v>
      </c>
      <c r="B17" s="22" t="s">
        <v>213</v>
      </c>
      <c r="C17" s="23">
        <v>7119</v>
      </c>
      <c r="D17" s="27" t="str">
        <f t="shared" si="0"/>
        <v>N/A</v>
      </c>
      <c r="E17" s="23">
        <v>9346</v>
      </c>
      <c r="F17" s="27" t="str">
        <f t="shared" si="1"/>
        <v>N/A</v>
      </c>
      <c r="G17" s="23">
        <v>2269</v>
      </c>
      <c r="H17" s="27" t="str">
        <f t="shared" si="2"/>
        <v>N/A</v>
      </c>
      <c r="I17" s="8">
        <v>31.28</v>
      </c>
      <c r="J17" s="8">
        <v>-75.7</v>
      </c>
      <c r="K17" s="28" t="s">
        <v>734</v>
      </c>
      <c r="L17" s="105" t="str">
        <f t="shared" si="3"/>
        <v>No</v>
      </c>
    </row>
    <row r="18" spans="1:12" x14ac:dyDescent="0.2">
      <c r="A18" s="137" t="s">
        <v>981</v>
      </c>
      <c r="B18" s="22" t="s">
        <v>213</v>
      </c>
      <c r="C18" s="23">
        <v>2062</v>
      </c>
      <c r="D18" s="27" t="str">
        <f t="shared" si="0"/>
        <v>N/A</v>
      </c>
      <c r="E18" s="23">
        <v>1505</v>
      </c>
      <c r="F18" s="27" t="str">
        <f t="shared" si="1"/>
        <v>N/A</v>
      </c>
      <c r="G18" s="23">
        <v>249</v>
      </c>
      <c r="H18" s="27" t="str">
        <f t="shared" si="2"/>
        <v>N/A</v>
      </c>
      <c r="I18" s="8">
        <v>-27</v>
      </c>
      <c r="J18" s="8">
        <v>-83.5</v>
      </c>
      <c r="K18" s="28" t="s">
        <v>734</v>
      </c>
      <c r="L18" s="105" t="str">
        <f t="shared" si="3"/>
        <v>No</v>
      </c>
    </row>
    <row r="19" spans="1:12" x14ac:dyDescent="0.2">
      <c r="A19" s="137" t="s">
        <v>982</v>
      </c>
      <c r="B19" s="22" t="s">
        <v>213</v>
      </c>
      <c r="C19" s="23">
        <v>692</v>
      </c>
      <c r="D19" s="27" t="str">
        <f t="shared" si="0"/>
        <v>N/A</v>
      </c>
      <c r="E19" s="23">
        <v>654</v>
      </c>
      <c r="F19" s="27" t="str">
        <f t="shared" si="1"/>
        <v>N/A</v>
      </c>
      <c r="G19" s="23">
        <v>61</v>
      </c>
      <c r="H19" s="27" t="str">
        <f t="shared" si="2"/>
        <v>N/A</v>
      </c>
      <c r="I19" s="8">
        <v>-5.49</v>
      </c>
      <c r="J19" s="8">
        <v>-90.7</v>
      </c>
      <c r="K19" s="28" t="s">
        <v>734</v>
      </c>
      <c r="L19" s="105" t="str">
        <f t="shared" si="3"/>
        <v>No</v>
      </c>
    </row>
    <row r="20" spans="1:12" x14ac:dyDescent="0.2">
      <c r="A20" s="137" t="s">
        <v>983</v>
      </c>
      <c r="B20" s="22" t="s">
        <v>213</v>
      </c>
      <c r="C20" s="23">
        <v>2812</v>
      </c>
      <c r="D20" s="27" t="str">
        <f t="shared" si="0"/>
        <v>N/A</v>
      </c>
      <c r="E20" s="23">
        <v>3185</v>
      </c>
      <c r="F20" s="27" t="str">
        <f t="shared" si="1"/>
        <v>N/A</v>
      </c>
      <c r="G20" s="23">
        <v>1005</v>
      </c>
      <c r="H20" s="27" t="str">
        <f t="shared" si="2"/>
        <v>N/A</v>
      </c>
      <c r="I20" s="8">
        <v>13.26</v>
      </c>
      <c r="J20" s="8">
        <v>-68.400000000000006</v>
      </c>
      <c r="K20" s="28" t="s">
        <v>734</v>
      </c>
      <c r="L20" s="105" t="str">
        <f t="shared" si="3"/>
        <v>No</v>
      </c>
    </row>
    <row r="21" spans="1:12" x14ac:dyDescent="0.2">
      <c r="A21" s="128" t="s">
        <v>984</v>
      </c>
      <c r="B21" s="22" t="s">
        <v>213</v>
      </c>
      <c r="C21" s="23">
        <v>0</v>
      </c>
      <c r="D21" s="27" t="str">
        <f t="shared" si="0"/>
        <v>N/A</v>
      </c>
      <c r="E21" s="23">
        <v>0</v>
      </c>
      <c r="F21" s="27" t="str">
        <f t="shared" si="1"/>
        <v>N/A</v>
      </c>
      <c r="G21" s="23">
        <v>0</v>
      </c>
      <c r="H21" s="27" t="str">
        <f t="shared" si="2"/>
        <v>N/A</v>
      </c>
      <c r="I21" s="8" t="s">
        <v>1748</v>
      </c>
      <c r="J21" s="8" t="s">
        <v>1748</v>
      </c>
      <c r="K21" s="28" t="s">
        <v>734</v>
      </c>
      <c r="L21" s="105" t="str">
        <f t="shared" si="3"/>
        <v>N/A</v>
      </c>
    </row>
    <row r="22" spans="1:12" x14ac:dyDescent="0.2">
      <c r="A22" s="137" t="s">
        <v>1690</v>
      </c>
      <c r="B22" s="22" t="s">
        <v>213</v>
      </c>
      <c r="C22" s="23">
        <v>1301</v>
      </c>
      <c r="D22" s="27" t="str">
        <f t="shared" si="0"/>
        <v>N/A</v>
      </c>
      <c r="E22" s="23">
        <v>1349</v>
      </c>
      <c r="F22" s="27" t="str">
        <f t="shared" si="1"/>
        <v>N/A</v>
      </c>
      <c r="G22" s="23">
        <v>282</v>
      </c>
      <c r="H22" s="27" t="str">
        <f t="shared" si="2"/>
        <v>N/A</v>
      </c>
      <c r="I22" s="8">
        <v>3.6890000000000001</v>
      </c>
      <c r="J22" s="8">
        <v>-79.099999999999994</v>
      </c>
      <c r="K22" s="28" t="s">
        <v>734</v>
      </c>
      <c r="L22" s="105" t="str">
        <f t="shared" si="3"/>
        <v>No</v>
      </c>
    </row>
    <row r="23" spans="1:12" x14ac:dyDescent="0.2">
      <c r="A23" s="137" t="s">
        <v>985</v>
      </c>
      <c r="B23" s="22" t="s">
        <v>213</v>
      </c>
      <c r="C23" s="23">
        <v>156</v>
      </c>
      <c r="D23" s="27" t="str">
        <f t="shared" si="0"/>
        <v>N/A</v>
      </c>
      <c r="E23" s="23">
        <v>145</v>
      </c>
      <c r="F23" s="27" t="str">
        <f t="shared" si="1"/>
        <v>N/A</v>
      </c>
      <c r="G23" s="23">
        <v>13</v>
      </c>
      <c r="H23" s="27" t="str">
        <f t="shared" si="2"/>
        <v>N/A</v>
      </c>
      <c r="I23" s="8">
        <v>-7.05</v>
      </c>
      <c r="J23" s="8">
        <v>-91</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37" t="s">
        <v>987</v>
      </c>
      <c r="B25" s="22" t="s">
        <v>213</v>
      </c>
      <c r="C25" s="23">
        <v>77</v>
      </c>
      <c r="D25" s="27" t="str">
        <f t="shared" si="0"/>
        <v>N/A</v>
      </c>
      <c r="E25" s="23">
        <v>57</v>
      </c>
      <c r="F25" s="27" t="str">
        <f t="shared" si="1"/>
        <v>N/A</v>
      </c>
      <c r="G25" s="23">
        <v>74</v>
      </c>
      <c r="H25" s="27" t="str">
        <f t="shared" si="2"/>
        <v>N/A</v>
      </c>
      <c r="I25" s="8">
        <v>-26</v>
      </c>
      <c r="J25" s="8">
        <v>29.82</v>
      </c>
      <c r="K25" s="28" t="s">
        <v>734</v>
      </c>
      <c r="L25" s="105" t="str">
        <f t="shared" si="3"/>
        <v>Yes</v>
      </c>
    </row>
    <row r="26" spans="1:12" x14ac:dyDescent="0.2">
      <c r="A26" s="137" t="s">
        <v>988</v>
      </c>
      <c r="B26" s="22" t="s">
        <v>213</v>
      </c>
      <c r="C26" s="23">
        <v>851</v>
      </c>
      <c r="D26" s="27" t="str">
        <f t="shared" si="0"/>
        <v>N/A</v>
      </c>
      <c r="E26" s="23">
        <v>885</v>
      </c>
      <c r="F26" s="27" t="str">
        <f t="shared" si="1"/>
        <v>N/A</v>
      </c>
      <c r="G26" s="23">
        <v>118</v>
      </c>
      <c r="H26" s="27" t="str">
        <f t="shared" si="2"/>
        <v>N/A</v>
      </c>
      <c r="I26" s="8">
        <v>3.9950000000000001</v>
      </c>
      <c r="J26" s="8">
        <v>-86.7</v>
      </c>
      <c r="K26" s="28" t="s">
        <v>734</v>
      </c>
      <c r="L26" s="105" t="str">
        <f t="shared" si="3"/>
        <v>No</v>
      </c>
    </row>
    <row r="27" spans="1:12" x14ac:dyDescent="0.2">
      <c r="A27" s="137" t="s">
        <v>989</v>
      </c>
      <c r="B27" s="22" t="s">
        <v>213</v>
      </c>
      <c r="C27" s="23">
        <v>12</v>
      </c>
      <c r="D27" s="27" t="str">
        <f t="shared" si="0"/>
        <v>N/A</v>
      </c>
      <c r="E27" s="23">
        <v>11</v>
      </c>
      <c r="F27" s="27" t="str">
        <f t="shared" si="1"/>
        <v>N/A</v>
      </c>
      <c r="G27" s="23">
        <v>11</v>
      </c>
      <c r="H27" s="27" t="str">
        <f t="shared" si="2"/>
        <v>N/A</v>
      </c>
      <c r="I27" s="8">
        <v>-50</v>
      </c>
      <c r="J27" s="8">
        <v>-83.3</v>
      </c>
      <c r="K27" s="28" t="s">
        <v>734</v>
      </c>
      <c r="L27" s="105" t="str">
        <f t="shared" si="3"/>
        <v>No</v>
      </c>
    </row>
    <row r="28" spans="1:12" x14ac:dyDescent="0.2">
      <c r="A28" s="156" t="s">
        <v>990</v>
      </c>
      <c r="B28" s="22" t="s">
        <v>213</v>
      </c>
      <c r="C28" s="23">
        <v>205</v>
      </c>
      <c r="D28" s="27" t="str">
        <f t="shared" si="0"/>
        <v>N/A</v>
      </c>
      <c r="E28" s="23">
        <v>256</v>
      </c>
      <c r="F28" s="27" t="str">
        <f t="shared" si="1"/>
        <v>N/A</v>
      </c>
      <c r="G28" s="23">
        <v>76</v>
      </c>
      <c r="H28" s="27" t="str">
        <f t="shared" si="2"/>
        <v>N/A</v>
      </c>
      <c r="I28" s="8">
        <v>24.88</v>
      </c>
      <c r="J28" s="8">
        <v>-70.3</v>
      </c>
      <c r="K28" s="28" t="s">
        <v>734</v>
      </c>
      <c r="L28" s="105" t="str">
        <f t="shared" si="3"/>
        <v>No</v>
      </c>
    </row>
    <row r="29" spans="1:12" x14ac:dyDescent="0.2">
      <c r="A29" s="156" t="s">
        <v>991</v>
      </c>
      <c r="B29" s="22" t="s">
        <v>213</v>
      </c>
      <c r="C29" s="23">
        <v>0</v>
      </c>
      <c r="D29" s="27" t="str">
        <f t="shared" si="0"/>
        <v>N/A</v>
      </c>
      <c r="E29" s="23">
        <v>0</v>
      </c>
      <c r="F29" s="27" t="str">
        <f t="shared" si="1"/>
        <v>N/A</v>
      </c>
      <c r="G29" s="23">
        <v>0</v>
      </c>
      <c r="H29" s="27" t="str">
        <f t="shared" si="2"/>
        <v>N/A</v>
      </c>
      <c r="I29" s="8" t="s">
        <v>1748</v>
      </c>
      <c r="J29" s="8" t="s">
        <v>1748</v>
      </c>
      <c r="K29" s="28" t="s">
        <v>734</v>
      </c>
      <c r="L29" s="105" t="str">
        <f t="shared" si="3"/>
        <v>N/A</v>
      </c>
    </row>
    <row r="30" spans="1:12" x14ac:dyDescent="0.2">
      <c r="A30" s="156" t="s">
        <v>106</v>
      </c>
      <c r="B30" s="22" t="s">
        <v>213</v>
      </c>
      <c r="C30" s="23">
        <v>2611</v>
      </c>
      <c r="D30" s="27" t="str">
        <f t="shared" si="0"/>
        <v>N/A</v>
      </c>
      <c r="E30" s="23">
        <v>2299</v>
      </c>
      <c r="F30" s="27" t="str">
        <f t="shared" si="1"/>
        <v>N/A</v>
      </c>
      <c r="G30" s="23">
        <v>486</v>
      </c>
      <c r="H30" s="27" t="str">
        <f t="shared" si="2"/>
        <v>N/A</v>
      </c>
      <c r="I30" s="8">
        <v>-11.9</v>
      </c>
      <c r="J30" s="8">
        <v>-78.900000000000006</v>
      </c>
      <c r="K30" s="28" t="s">
        <v>734</v>
      </c>
      <c r="L30" s="105" t="str">
        <f t="shared" si="3"/>
        <v>No</v>
      </c>
    </row>
    <row r="31" spans="1:12" x14ac:dyDescent="0.2">
      <c r="A31" s="168" t="s">
        <v>992</v>
      </c>
      <c r="B31" s="22" t="s">
        <v>213</v>
      </c>
      <c r="C31" s="23">
        <v>114</v>
      </c>
      <c r="D31" s="27" t="str">
        <f t="shared" si="0"/>
        <v>N/A</v>
      </c>
      <c r="E31" s="23">
        <v>313</v>
      </c>
      <c r="F31" s="27" t="str">
        <f t="shared" si="1"/>
        <v>N/A</v>
      </c>
      <c r="G31" s="23">
        <v>24</v>
      </c>
      <c r="H31" s="27" t="str">
        <f t="shared" si="2"/>
        <v>N/A</v>
      </c>
      <c r="I31" s="8">
        <v>174.6</v>
      </c>
      <c r="J31" s="8">
        <v>-92.3</v>
      </c>
      <c r="K31" s="28" t="s">
        <v>734</v>
      </c>
      <c r="L31" s="105" t="str">
        <f t="shared" si="3"/>
        <v>No</v>
      </c>
    </row>
    <row r="32" spans="1:12" x14ac:dyDescent="0.2">
      <c r="A32" s="168" t="s">
        <v>993</v>
      </c>
      <c r="B32" s="22" t="s">
        <v>213</v>
      </c>
      <c r="C32" s="23">
        <v>0</v>
      </c>
      <c r="D32" s="27" t="str">
        <f t="shared" si="0"/>
        <v>N/A</v>
      </c>
      <c r="E32" s="23">
        <v>0</v>
      </c>
      <c r="F32" s="27" t="str">
        <f t="shared" si="1"/>
        <v>N/A</v>
      </c>
      <c r="G32" s="23">
        <v>0</v>
      </c>
      <c r="H32" s="27" t="str">
        <f t="shared" si="2"/>
        <v>N/A</v>
      </c>
      <c r="I32" s="8" t="s">
        <v>1748</v>
      </c>
      <c r="J32" s="8" t="s">
        <v>1748</v>
      </c>
      <c r="K32" s="28" t="s">
        <v>734</v>
      </c>
      <c r="L32" s="105" t="str">
        <f t="shared" si="3"/>
        <v>N/A</v>
      </c>
    </row>
    <row r="33" spans="1:12" x14ac:dyDescent="0.2">
      <c r="A33" s="168" t="s">
        <v>994</v>
      </c>
      <c r="B33" s="22" t="s">
        <v>213</v>
      </c>
      <c r="C33" s="23">
        <v>2223</v>
      </c>
      <c r="D33" s="27" t="str">
        <f t="shared" si="0"/>
        <v>N/A</v>
      </c>
      <c r="E33" s="23">
        <v>1706</v>
      </c>
      <c r="F33" s="27" t="str">
        <f t="shared" si="1"/>
        <v>N/A</v>
      </c>
      <c r="G33" s="23">
        <v>328</v>
      </c>
      <c r="H33" s="27" t="str">
        <f t="shared" si="2"/>
        <v>N/A</v>
      </c>
      <c r="I33" s="8">
        <v>-23.3</v>
      </c>
      <c r="J33" s="8">
        <v>-80.8</v>
      </c>
      <c r="K33" s="28" t="s">
        <v>734</v>
      </c>
      <c r="L33" s="105" t="str">
        <f t="shared" si="3"/>
        <v>No</v>
      </c>
    </row>
    <row r="34" spans="1:12" x14ac:dyDescent="0.2">
      <c r="A34" s="168" t="s">
        <v>995</v>
      </c>
      <c r="B34" s="22" t="s">
        <v>213</v>
      </c>
      <c r="C34" s="23">
        <v>242</v>
      </c>
      <c r="D34" s="27" t="str">
        <f t="shared" si="0"/>
        <v>N/A</v>
      </c>
      <c r="E34" s="23">
        <v>218</v>
      </c>
      <c r="F34" s="27" t="str">
        <f t="shared" si="1"/>
        <v>N/A</v>
      </c>
      <c r="G34" s="23">
        <v>104</v>
      </c>
      <c r="H34" s="27" t="str">
        <f t="shared" si="2"/>
        <v>N/A</v>
      </c>
      <c r="I34" s="8">
        <v>-9.92</v>
      </c>
      <c r="J34" s="8">
        <v>-52.3</v>
      </c>
      <c r="K34" s="28" t="s">
        <v>734</v>
      </c>
      <c r="L34" s="105" t="str">
        <f t="shared" si="3"/>
        <v>No</v>
      </c>
    </row>
    <row r="35" spans="1:12" x14ac:dyDescent="0.2">
      <c r="A35" s="168" t="s">
        <v>996</v>
      </c>
      <c r="B35" s="22" t="s">
        <v>213</v>
      </c>
      <c r="C35" s="23">
        <v>32</v>
      </c>
      <c r="D35" s="27" t="str">
        <f t="shared" si="0"/>
        <v>N/A</v>
      </c>
      <c r="E35" s="23">
        <v>62</v>
      </c>
      <c r="F35" s="27" t="str">
        <f t="shared" si="1"/>
        <v>N/A</v>
      </c>
      <c r="G35" s="23">
        <v>30</v>
      </c>
      <c r="H35" s="27" t="str">
        <f t="shared" si="2"/>
        <v>N/A</v>
      </c>
      <c r="I35" s="8">
        <v>93.75</v>
      </c>
      <c r="J35" s="8">
        <v>-51.6</v>
      </c>
      <c r="K35" s="28" t="s">
        <v>734</v>
      </c>
      <c r="L35" s="105" t="str">
        <f t="shared" si="3"/>
        <v>No</v>
      </c>
    </row>
    <row r="36" spans="1:12" x14ac:dyDescent="0.2">
      <c r="A36" s="168" t="s">
        <v>997</v>
      </c>
      <c r="B36" s="22" t="s">
        <v>213</v>
      </c>
      <c r="C36" s="23">
        <v>0</v>
      </c>
      <c r="D36" s="27" t="str">
        <f t="shared" si="0"/>
        <v>N/A</v>
      </c>
      <c r="E36" s="23">
        <v>0</v>
      </c>
      <c r="F36" s="27" t="str">
        <f t="shared" si="1"/>
        <v>N/A</v>
      </c>
      <c r="G36" s="23">
        <v>0</v>
      </c>
      <c r="H36" s="27" t="str">
        <f t="shared" si="2"/>
        <v>N/A</v>
      </c>
      <c r="I36" s="8" t="s">
        <v>1748</v>
      </c>
      <c r="J36" s="8" t="s">
        <v>1748</v>
      </c>
      <c r="K36" s="28" t="s">
        <v>734</v>
      </c>
      <c r="L36" s="105" t="str">
        <f t="shared" si="3"/>
        <v>N/A</v>
      </c>
    </row>
    <row r="37" spans="1:12" x14ac:dyDescent="0.2">
      <c r="A37" s="168" t="s">
        <v>122</v>
      </c>
      <c r="B37" s="22" t="s">
        <v>213</v>
      </c>
      <c r="C37" s="23">
        <v>9098</v>
      </c>
      <c r="D37" s="27" t="str">
        <f t="shared" si="0"/>
        <v>N/A</v>
      </c>
      <c r="E37" s="23">
        <v>342</v>
      </c>
      <c r="F37" s="27" t="str">
        <f t="shared" si="1"/>
        <v>N/A</v>
      </c>
      <c r="G37" s="23">
        <v>1125</v>
      </c>
      <c r="H37" s="27" t="str">
        <f t="shared" si="2"/>
        <v>N/A</v>
      </c>
      <c r="I37" s="8">
        <v>-96.2</v>
      </c>
      <c r="J37" s="8">
        <v>228.9</v>
      </c>
      <c r="K37" s="28" t="s">
        <v>734</v>
      </c>
      <c r="L37" s="105" t="str">
        <f t="shared" si="3"/>
        <v>No</v>
      </c>
    </row>
    <row r="38" spans="1:12" x14ac:dyDescent="0.2">
      <c r="A38" s="168" t="s">
        <v>84</v>
      </c>
      <c r="B38" s="22" t="s">
        <v>213</v>
      </c>
      <c r="C38" s="29">
        <v>541732100</v>
      </c>
      <c r="D38" s="27" t="str">
        <f t="shared" si="0"/>
        <v>N/A</v>
      </c>
      <c r="E38" s="29">
        <v>671348107</v>
      </c>
      <c r="F38" s="27" t="str">
        <f t="shared" si="1"/>
        <v>N/A</v>
      </c>
      <c r="G38" s="29">
        <v>620878639</v>
      </c>
      <c r="H38" s="27" t="str">
        <f t="shared" si="2"/>
        <v>N/A</v>
      </c>
      <c r="I38" s="8">
        <v>23.93</v>
      </c>
      <c r="J38" s="8">
        <v>-7.52</v>
      </c>
      <c r="K38" s="28" t="s">
        <v>734</v>
      </c>
      <c r="L38" s="105" t="str">
        <f t="shared" si="3"/>
        <v>Yes</v>
      </c>
    </row>
    <row r="39" spans="1:12" x14ac:dyDescent="0.2">
      <c r="A39" s="168" t="s">
        <v>1276</v>
      </c>
      <c r="B39" s="22" t="s">
        <v>213</v>
      </c>
      <c r="C39" s="29">
        <v>31432.091673999999</v>
      </c>
      <c r="D39" s="27" t="str">
        <f t="shared" si="0"/>
        <v>N/A</v>
      </c>
      <c r="E39" s="29">
        <v>35283.970516000001</v>
      </c>
      <c r="F39" s="27" t="str">
        <f t="shared" si="1"/>
        <v>N/A</v>
      </c>
      <c r="G39" s="29">
        <v>37640.41461</v>
      </c>
      <c r="H39" s="27" t="str">
        <f t="shared" si="2"/>
        <v>N/A</v>
      </c>
      <c r="I39" s="8">
        <v>12.25</v>
      </c>
      <c r="J39" s="8">
        <v>6.6790000000000003</v>
      </c>
      <c r="K39" s="28" t="s">
        <v>734</v>
      </c>
      <c r="L39" s="105" t="str">
        <f t="shared" si="3"/>
        <v>Yes</v>
      </c>
    </row>
    <row r="40" spans="1:12" x14ac:dyDescent="0.2">
      <c r="A40" s="168" t="s">
        <v>1277</v>
      </c>
      <c r="B40" s="22" t="s">
        <v>213</v>
      </c>
      <c r="C40" s="29">
        <v>34811.213212000002</v>
      </c>
      <c r="D40" s="27" t="str">
        <f>IF($B40="N/A","N/A",IF(C40&gt;10,"No",IF(C40&lt;-10,"No","Yes")))</f>
        <v>N/A</v>
      </c>
      <c r="E40" s="29">
        <v>39684.820417000003</v>
      </c>
      <c r="F40" s="27" t="str">
        <f>IF($B40="N/A","N/A",IF(E40&gt;10,"No",IF(E40&lt;-10,"No","Yes")))</f>
        <v>N/A</v>
      </c>
      <c r="G40" s="29">
        <v>44225.275233</v>
      </c>
      <c r="H40" s="27" t="str">
        <f>IF($B40="N/A","N/A",IF(G40&gt;10,"No",IF(G40&lt;-10,"No","Yes")))</f>
        <v>N/A</v>
      </c>
      <c r="I40" s="8">
        <v>14</v>
      </c>
      <c r="J40" s="8">
        <v>11.44</v>
      </c>
      <c r="K40" s="28" t="s">
        <v>734</v>
      </c>
      <c r="L40" s="105" t="str">
        <f>IF(J40="Div by 0", "N/A", IF(K40="N/A","N/A", IF(J40&gt;VALUE(MID(K40,1,2)), "No", IF(J40&lt;-1*VALUE(MID(K40,1,2)), "No", "Yes"))))</f>
        <v>Yes</v>
      </c>
    </row>
    <row r="41" spans="1:12" x14ac:dyDescent="0.2">
      <c r="A41" s="168" t="s">
        <v>107</v>
      </c>
      <c r="B41" s="22" t="s">
        <v>213</v>
      </c>
      <c r="C41" s="29">
        <v>1868342</v>
      </c>
      <c r="D41" s="27" t="str">
        <f t="shared" ref="D41:D44" si="4">IF($B41="N/A","N/A",IF(C41&gt;10,"No",IF(C41&lt;-10,"No","Yes")))</f>
        <v>N/A</v>
      </c>
      <c r="E41" s="29">
        <v>2886376</v>
      </c>
      <c r="F41" s="27" t="str">
        <f t="shared" ref="F41:F44" si="5">IF($B41="N/A","N/A",IF(E41&gt;10,"No",IF(E41&lt;-10,"No","Yes")))</f>
        <v>N/A</v>
      </c>
      <c r="G41" s="29">
        <v>2864403</v>
      </c>
      <c r="H41" s="27" t="str">
        <f t="shared" ref="H41:H44" si="6">IF($B41="N/A","N/A",IF(G41&gt;10,"No",IF(G41&lt;-10,"No","Yes")))</f>
        <v>N/A</v>
      </c>
      <c r="I41" s="8">
        <v>54.49</v>
      </c>
      <c r="J41" s="8">
        <v>-0.76100000000000001</v>
      </c>
      <c r="K41" s="28" t="s">
        <v>734</v>
      </c>
      <c r="L41" s="105" t="str">
        <f t="shared" ref="L41:L43" si="7">IF(J41="Div by 0", "N/A", IF(K41="N/A","N/A", IF(J41&gt;VALUE(MID(K41,1,2)), "No", IF(J41&lt;-1*VALUE(MID(K41,1,2)), "No", "Yes"))))</f>
        <v>Yes</v>
      </c>
    </row>
    <row r="42" spans="1:12" x14ac:dyDescent="0.2">
      <c r="A42" s="168" t="s">
        <v>158</v>
      </c>
      <c r="B42" s="30" t="s">
        <v>217</v>
      </c>
      <c r="C42" s="1">
        <v>331</v>
      </c>
      <c r="D42" s="27" t="str">
        <f>IF($B42="N/A","N/A",IF(C42&gt;0,"No",IF(C42&lt;0,"No","Yes")))</f>
        <v>No</v>
      </c>
      <c r="E42" s="1">
        <v>960</v>
      </c>
      <c r="F42" s="27" t="str">
        <f>IF($B42="N/A","N/A",IF(E42&gt;0,"No",IF(E42&lt;0,"No","Yes")))</f>
        <v>No</v>
      </c>
      <c r="G42" s="1">
        <v>412</v>
      </c>
      <c r="H42" s="27" t="str">
        <f>IF($B42="N/A","N/A",IF(G42&gt;0,"No",IF(G42&lt;0,"No","Yes")))</f>
        <v>No</v>
      </c>
      <c r="I42" s="8">
        <v>190</v>
      </c>
      <c r="J42" s="8">
        <v>-57.1</v>
      </c>
      <c r="K42" s="28" t="s">
        <v>734</v>
      </c>
      <c r="L42" s="105" t="str">
        <f t="shared" si="7"/>
        <v>No</v>
      </c>
    </row>
    <row r="43" spans="1:12" x14ac:dyDescent="0.2">
      <c r="A43" s="168" t="s">
        <v>156</v>
      </c>
      <c r="B43" s="22" t="s">
        <v>213</v>
      </c>
      <c r="C43" s="29">
        <v>950551</v>
      </c>
      <c r="D43" s="27" t="str">
        <f t="shared" si="4"/>
        <v>N/A</v>
      </c>
      <c r="E43" s="29">
        <v>1839797</v>
      </c>
      <c r="F43" s="27" t="str">
        <f t="shared" si="5"/>
        <v>N/A</v>
      </c>
      <c r="G43" s="29">
        <v>1732322</v>
      </c>
      <c r="H43" s="27" t="str">
        <f t="shared" si="6"/>
        <v>N/A</v>
      </c>
      <c r="I43" s="8">
        <v>93.55</v>
      </c>
      <c r="J43" s="8">
        <v>-5.84</v>
      </c>
      <c r="K43" s="28" t="s">
        <v>734</v>
      </c>
      <c r="L43" s="105" t="str">
        <f t="shared" si="7"/>
        <v>Yes</v>
      </c>
    </row>
    <row r="44" spans="1:12" x14ac:dyDescent="0.2">
      <c r="A44" s="168" t="s">
        <v>1278</v>
      </c>
      <c r="B44" s="22" t="s">
        <v>213</v>
      </c>
      <c r="C44" s="29">
        <v>2871.755287</v>
      </c>
      <c r="D44" s="27" t="str">
        <f t="shared" si="4"/>
        <v>N/A</v>
      </c>
      <c r="E44" s="29">
        <v>1916.4552083000001</v>
      </c>
      <c r="F44" s="27" t="str">
        <f t="shared" si="5"/>
        <v>N/A</v>
      </c>
      <c r="G44" s="29">
        <v>4204.6650485</v>
      </c>
      <c r="H44" s="27" t="str">
        <f t="shared" si="6"/>
        <v>N/A</v>
      </c>
      <c r="I44" s="8">
        <v>-33.299999999999997</v>
      </c>
      <c r="J44" s="8">
        <v>119.4</v>
      </c>
      <c r="K44" s="28" t="s">
        <v>734</v>
      </c>
      <c r="L44" s="105" t="str">
        <f>IF(J44="Div by 0", "N/A", IF(OR(J44="N/A",K44="N/A"),"N/A", IF(J44&gt;VALUE(MID(K44,1,2)), "No", IF(J44&lt;-1*VALUE(MID(K44,1,2)), "No", "Yes"))))</f>
        <v>No</v>
      </c>
    </row>
    <row r="45" spans="1:12" x14ac:dyDescent="0.2">
      <c r="A45" s="168" t="s">
        <v>1279</v>
      </c>
      <c r="B45" s="22" t="s">
        <v>213</v>
      </c>
      <c r="C45" s="29">
        <v>31732.296237999999</v>
      </c>
      <c r="D45" s="27" t="str">
        <f t="shared" ref="D45:D71" si="8">IF($B45="N/A","N/A",IF(C45&gt;10,"No",IF(C45&lt;-10,"No","Yes")))</f>
        <v>N/A</v>
      </c>
      <c r="E45" s="29">
        <v>35435.339623</v>
      </c>
      <c r="F45" s="27" t="str">
        <f t="shared" ref="F45:F71" si="9">IF($B45="N/A","N/A",IF(E45&gt;10,"No",IF(E45&lt;-10,"No","Yes")))</f>
        <v>N/A</v>
      </c>
      <c r="G45" s="29">
        <v>21652.517766000001</v>
      </c>
      <c r="H45" s="27" t="str">
        <f t="shared" ref="H45:H71" si="10">IF($B45="N/A","N/A",IF(G45&gt;10,"No",IF(G45&lt;-10,"No","Yes")))</f>
        <v>N/A</v>
      </c>
      <c r="I45" s="8">
        <v>11.67</v>
      </c>
      <c r="J45" s="8">
        <v>-38.9</v>
      </c>
      <c r="K45" s="28" t="s">
        <v>734</v>
      </c>
      <c r="L45" s="105" t="str">
        <f t="shared" ref="L45:L71" si="11">IF(J45="Div by 0", "N/A", IF(K45="N/A","N/A", IF(J45&gt;VALUE(MID(K45,1,2)), "No", IF(J45&lt;-1*VALUE(MID(K45,1,2)), "No", "Yes"))))</f>
        <v>No</v>
      </c>
    </row>
    <row r="46" spans="1:12" x14ac:dyDescent="0.2">
      <c r="A46" s="168" t="s">
        <v>1280</v>
      </c>
      <c r="B46" s="22" t="s">
        <v>213</v>
      </c>
      <c r="C46" s="29">
        <v>38561.186047000003</v>
      </c>
      <c r="D46" s="27" t="str">
        <f t="shared" si="8"/>
        <v>N/A</v>
      </c>
      <c r="E46" s="29">
        <v>38010.800000000003</v>
      </c>
      <c r="F46" s="27" t="str">
        <f t="shared" si="9"/>
        <v>N/A</v>
      </c>
      <c r="G46" s="29">
        <v>29638.232558</v>
      </c>
      <c r="H46" s="27" t="str">
        <f t="shared" si="10"/>
        <v>N/A</v>
      </c>
      <c r="I46" s="8">
        <v>-1.43</v>
      </c>
      <c r="J46" s="8">
        <v>-22</v>
      </c>
      <c r="K46" s="28" t="s">
        <v>734</v>
      </c>
      <c r="L46" s="105" t="str">
        <f t="shared" si="11"/>
        <v>Yes</v>
      </c>
    </row>
    <row r="47" spans="1:12" x14ac:dyDescent="0.2">
      <c r="A47" s="168" t="s">
        <v>1281</v>
      </c>
      <c r="B47" s="22" t="s">
        <v>213</v>
      </c>
      <c r="C47" s="29">
        <v>18783.179775000001</v>
      </c>
      <c r="D47" s="27" t="str">
        <f t="shared" si="8"/>
        <v>N/A</v>
      </c>
      <c r="E47" s="29">
        <v>25957.179487000001</v>
      </c>
      <c r="F47" s="27" t="str">
        <f t="shared" si="9"/>
        <v>N/A</v>
      </c>
      <c r="G47" s="29">
        <v>13366.755556</v>
      </c>
      <c r="H47" s="27" t="str">
        <f t="shared" si="10"/>
        <v>N/A</v>
      </c>
      <c r="I47" s="8">
        <v>38.19</v>
      </c>
      <c r="J47" s="8">
        <v>-48.5</v>
      </c>
      <c r="K47" s="28" t="s">
        <v>734</v>
      </c>
      <c r="L47" s="105" t="str">
        <f t="shared" si="11"/>
        <v>No</v>
      </c>
    </row>
    <row r="48" spans="1:12" x14ac:dyDescent="0.2">
      <c r="A48" s="168" t="s">
        <v>1282</v>
      </c>
      <c r="B48" s="22" t="s">
        <v>213</v>
      </c>
      <c r="C48" s="29">
        <v>3686.5</v>
      </c>
      <c r="D48" s="27" t="str">
        <f t="shared" si="8"/>
        <v>N/A</v>
      </c>
      <c r="E48" s="29">
        <v>1284.7</v>
      </c>
      <c r="F48" s="27" t="str">
        <f t="shared" si="9"/>
        <v>N/A</v>
      </c>
      <c r="G48" s="29">
        <v>10105.666667</v>
      </c>
      <c r="H48" s="27" t="str">
        <f t="shared" si="10"/>
        <v>N/A</v>
      </c>
      <c r="I48" s="8">
        <v>-65.2</v>
      </c>
      <c r="J48" s="8">
        <v>686.6</v>
      </c>
      <c r="K48" s="28" t="s">
        <v>734</v>
      </c>
      <c r="L48" s="105" t="str">
        <f t="shared" si="11"/>
        <v>No</v>
      </c>
    </row>
    <row r="49" spans="1:12" x14ac:dyDescent="0.2">
      <c r="A49" s="168" t="s">
        <v>1283</v>
      </c>
      <c r="B49" s="22" t="s">
        <v>213</v>
      </c>
      <c r="C49" s="29">
        <v>35068.736979000001</v>
      </c>
      <c r="D49" s="27" t="str">
        <f t="shared" si="8"/>
        <v>N/A</v>
      </c>
      <c r="E49" s="29">
        <v>39536.603365000003</v>
      </c>
      <c r="F49" s="27" t="str">
        <f t="shared" si="9"/>
        <v>N/A</v>
      </c>
      <c r="G49" s="29">
        <v>22611.300971000001</v>
      </c>
      <c r="H49" s="27" t="str">
        <f t="shared" si="10"/>
        <v>N/A</v>
      </c>
      <c r="I49" s="8">
        <v>12.74</v>
      </c>
      <c r="J49" s="8">
        <v>-42.8</v>
      </c>
      <c r="K49" s="28" t="s">
        <v>734</v>
      </c>
      <c r="L49" s="105" t="str">
        <f t="shared" si="11"/>
        <v>No</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39084.955852999999</v>
      </c>
      <c r="D51" s="27" t="str">
        <f t="shared" si="8"/>
        <v>N/A</v>
      </c>
      <c r="E51" s="29">
        <v>41766.194963000002</v>
      </c>
      <c r="F51" s="27" t="str">
        <f t="shared" si="9"/>
        <v>N/A</v>
      </c>
      <c r="G51" s="29">
        <v>40479.772041999997</v>
      </c>
      <c r="H51" s="27" t="str">
        <f t="shared" si="10"/>
        <v>N/A</v>
      </c>
      <c r="I51" s="8">
        <v>6.86</v>
      </c>
      <c r="J51" s="8">
        <v>-3.08</v>
      </c>
      <c r="K51" s="28" t="s">
        <v>734</v>
      </c>
      <c r="L51" s="105" t="str">
        <f t="shared" si="11"/>
        <v>Yes</v>
      </c>
    </row>
    <row r="52" spans="1:12" x14ac:dyDescent="0.2">
      <c r="A52" s="168" t="s">
        <v>1286</v>
      </c>
      <c r="B52" s="22" t="s">
        <v>213</v>
      </c>
      <c r="C52" s="29">
        <v>50952.438825999998</v>
      </c>
      <c r="D52" s="27" t="str">
        <f t="shared" si="8"/>
        <v>N/A</v>
      </c>
      <c r="E52" s="29">
        <v>48241.046222999998</v>
      </c>
      <c r="F52" s="27" t="str">
        <f t="shared" si="9"/>
        <v>N/A</v>
      </c>
      <c r="G52" s="29">
        <v>47119.454384999997</v>
      </c>
      <c r="H52" s="27" t="str">
        <f t="shared" si="10"/>
        <v>N/A</v>
      </c>
      <c r="I52" s="8">
        <v>-5.32</v>
      </c>
      <c r="J52" s="8">
        <v>-2.3199999999999998</v>
      </c>
      <c r="K52" s="28" t="s">
        <v>734</v>
      </c>
      <c r="L52" s="105" t="str">
        <f t="shared" si="11"/>
        <v>Yes</v>
      </c>
    </row>
    <row r="53" spans="1:12" x14ac:dyDescent="0.2">
      <c r="A53" s="168" t="s">
        <v>1287</v>
      </c>
      <c r="B53" s="22" t="s">
        <v>213</v>
      </c>
      <c r="C53" s="29">
        <v>15495.514549</v>
      </c>
      <c r="D53" s="27" t="str">
        <f t="shared" si="8"/>
        <v>N/A</v>
      </c>
      <c r="E53" s="29">
        <v>29427.817940000001</v>
      </c>
      <c r="F53" s="27" t="str">
        <f t="shared" si="9"/>
        <v>N/A</v>
      </c>
      <c r="G53" s="29">
        <v>20921.401605999999</v>
      </c>
      <c r="H53" s="27" t="str">
        <f t="shared" si="10"/>
        <v>N/A</v>
      </c>
      <c r="I53" s="8">
        <v>89.91</v>
      </c>
      <c r="J53" s="8">
        <v>-28.9</v>
      </c>
      <c r="K53" s="28" t="s">
        <v>734</v>
      </c>
      <c r="L53" s="105" t="str">
        <f t="shared" si="11"/>
        <v>Yes</v>
      </c>
    </row>
    <row r="54" spans="1:12" x14ac:dyDescent="0.2">
      <c r="A54" s="168" t="s">
        <v>1288</v>
      </c>
      <c r="B54" s="22" t="s">
        <v>213</v>
      </c>
      <c r="C54" s="29">
        <v>15087.695087</v>
      </c>
      <c r="D54" s="27" t="str">
        <f t="shared" si="8"/>
        <v>N/A</v>
      </c>
      <c r="E54" s="29">
        <v>14274.070336000001</v>
      </c>
      <c r="F54" s="27" t="str">
        <f t="shared" si="9"/>
        <v>N/A</v>
      </c>
      <c r="G54" s="29">
        <v>17662.245901999999</v>
      </c>
      <c r="H54" s="27" t="str">
        <f t="shared" si="10"/>
        <v>N/A</v>
      </c>
      <c r="I54" s="8">
        <v>-5.39</v>
      </c>
      <c r="J54" s="8">
        <v>23.74</v>
      </c>
      <c r="K54" s="28" t="s">
        <v>734</v>
      </c>
      <c r="L54" s="105" t="str">
        <f t="shared" si="11"/>
        <v>Yes</v>
      </c>
    </row>
    <row r="55" spans="1:12" x14ac:dyDescent="0.2">
      <c r="A55" s="168" t="s">
        <v>1663</v>
      </c>
      <c r="B55" s="22" t="s">
        <v>213</v>
      </c>
      <c r="C55" s="29">
        <v>32243.889403000001</v>
      </c>
      <c r="D55" s="27" t="str">
        <f t="shared" si="8"/>
        <v>N/A</v>
      </c>
      <c r="E55" s="29">
        <v>34241.908320000002</v>
      </c>
      <c r="F55" s="27" t="str">
        <f t="shared" si="9"/>
        <v>N/A</v>
      </c>
      <c r="G55" s="29">
        <v>31720.034825999999</v>
      </c>
      <c r="H55" s="27" t="str">
        <f t="shared" si="10"/>
        <v>N/A</v>
      </c>
      <c r="I55" s="8">
        <v>6.1970000000000001</v>
      </c>
      <c r="J55" s="8">
        <v>-7.36</v>
      </c>
      <c r="K55" s="28" t="s">
        <v>734</v>
      </c>
      <c r="L55" s="105" t="str">
        <f t="shared" si="11"/>
        <v>Yes</v>
      </c>
    </row>
    <row r="56" spans="1:12" x14ac:dyDescent="0.2">
      <c r="A56" s="168" t="s">
        <v>1289</v>
      </c>
      <c r="B56" s="22" t="s">
        <v>213</v>
      </c>
      <c r="C56" s="29" t="s">
        <v>1748</v>
      </c>
      <c r="D56" s="27" t="str">
        <f t="shared" si="8"/>
        <v>N/A</v>
      </c>
      <c r="E56" s="29" t="s">
        <v>1748</v>
      </c>
      <c r="F56" s="27" t="str">
        <f t="shared" si="9"/>
        <v>N/A</v>
      </c>
      <c r="G56" s="29" t="s">
        <v>1748</v>
      </c>
      <c r="H56" s="27" t="str">
        <f t="shared" si="10"/>
        <v>N/A</v>
      </c>
      <c r="I56" s="8" t="s">
        <v>1748</v>
      </c>
      <c r="J56" s="8" t="s">
        <v>1748</v>
      </c>
      <c r="K56" s="28" t="s">
        <v>734</v>
      </c>
      <c r="L56" s="105" t="str">
        <f t="shared" si="11"/>
        <v>N/A</v>
      </c>
    </row>
    <row r="57" spans="1:12" x14ac:dyDescent="0.2">
      <c r="A57" s="168" t="s">
        <v>1664</v>
      </c>
      <c r="B57" s="22" t="s">
        <v>213</v>
      </c>
      <c r="C57" s="29">
        <v>9272.8178324</v>
      </c>
      <c r="D57" s="27" t="str">
        <f t="shared" si="8"/>
        <v>N/A</v>
      </c>
      <c r="E57" s="29">
        <v>11418.551520000001</v>
      </c>
      <c r="F57" s="27" t="str">
        <f t="shared" si="9"/>
        <v>N/A</v>
      </c>
      <c r="G57" s="29">
        <v>14341.804964999999</v>
      </c>
      <c r="H57" s="27" t="str">
        <f t="shared" si="10"/>
        <v>N/A</v>
      </c>
      <c r="I57" s="8">
        <v>23.14</v>
      </c>
      <c r="J57" s="8">
        <v>25.6</v>
      </c>
      <c r="K57" s="28" t="s">
        <v>734</v>
      </c>
      <c r="L57" s="105" t="str">
        <f t="shared" si="11"/>
        <v>Yes</v>
      </c>
    </row>
    <row r="58" spans="1:12" x14ac:dyDescent="0.2">
      <c r="A58" s="168" t="s">
        <v>1290</v>
      </c>
      <c r="B58" s="22" t="s">
        <v>213</v>
      </c>
      <c r="C58" s="29">
        <v>2126.1602564</v>
      </c>
      <c r="D58" s="27" t="str">
        <f t="shared" si="8"/>
        <v>N/A</v>
      </c>
      <c r="E58" s="29">
        <v>2078.1655172000001</v>
      </c>
      <c r="F58" s="27" t="str">
        <f t="shared" si="9"/>
        <v>N/A</v>
      </c>
      <c r="G58" s="29">
        <v>9594.3846154000003</v>
      </c>
      <c r="H58" s="27" t="str">
        <f t="shared" si="10"/>
        <v>N/A</v>
      </c>
      <c r="I58" s="8">
        <v>-2.2599999999999998</v>
      </c>
      <c r="J58" s="8">
        <v>361.7</v>
      </c>
      <c r="K58" s="28" t="s">
        <v>734</v>
      </c>
      <c r="L58" s="105" t="str">
        <f t="shared" si="11"/>
        <v>No</v>
      </c>
    </row>
    <row r="59" spans="1:12" ht="12" customHeight="1" x14ac:dyDescent="0.2">
      <c r="A59" s="168" t="s">
        <v>1665</v>
      </c>
      <c r="B59" s="22" t="s">
        <v>213</v>
      </c>
      <c r="C59" s="29" t="s">
        <v>1748</v>
      </c>
      <c r="D59" s="27" t="str">
        <f t="shared" si="8"/>
        <v>N/A</v>
      </c>
      <c r="E59" s="29" t="s">
        <v>1748</v>
      </c>
      <c r="F59" s="27" t="str">
        <f t="shared" si="9"/>
        <v>N/A</v>
      </c>
      <c r="G59" s="29" t="s">
        <v>1748</v>
      </c>
      <c r="H59" s="27" t="str">
        <f t="shared" si="10"/>
        <v>N/A</v>
      </c>
      <c r="I59" s="8" t="s">
        <v>1748</v>
      </c>
      <c r="J59" s="8" t="s">
        <v>1748</v>
      </c>
      <c r="K59" s="28" t="s">
        <v>734</v>
      </c>
      <c r="L59" s="105" t="str">
        <f t="shared" si="11"/>
        <v>N/A</v>
      </c>
    </row>
    <row r="60" spans="1:12" x14ac:dyDescent="0.2">
      <c r="A60" s="168" t="s">
        <v>1666</v>
      </c>
      <c r="B60" s="22" t="s">
        <v>213</v>
      </c>
      <c r="C60" s="29">
        <v>4697.0389610000002</v>
      </c>
      <c r="D60" s="27" t="str">
        <f t="shared" si="8"/>
        <v>N/A</v>
      </c>
      <c r="E60" s="29">
        <v>5524.5614034999999</v>
      </c>
      <c r="F60" s="27" t="str">
        <f t="shared" si="9"/>
        <v>N/A</v>
      </c>
      <c r="G60" s="29">
        <v>6532.8648648999997</v>
      </c>
      <c r="H60" s="27" t="str">
        <f t="shared" si="10"/>
        <v>N/A</v>
      </c>
      <c r="I60" s="8">
        <v>17.62</v>
      </c>
      <c r="J60" s="8">
        <v>18.25</v>
      </c>
      <c r="K60" s="28" t="s">
        <v>734</v>
      </c>
      <c r="L60" s="105" t="str">
        <f t="shared" si="11"/>
        <v>Yes</v>
      </c>
    </row>
    <row r="61" spans="1:12" x14ac:dyDescent="0.2">
      <c r="A61" s="104" t="s">
        <v>1667</v>
      </c>
      <c r="B61" s="22" t="s">
        <v>213</v>
      </c>
      <c r="C61" s="29">
        <v>3398.6639248000001</v>
      </c>
      <c r="D61" s="27" t="str">
        <f t="shared" si="8"/>
        <v>N/A</v>
      </c>
      <c r="E61" s="29">
        <v>4990.980791</v>
      </c>
      <c r="F61" s="27" t="str">
        <f t="shared" si="9"/>
        <v>N/A</v>
      </c>
      <c r="G61" s="29">
        <v>5283.8813559</v>
      </c>
      <c r="H61" s="27" t="str">
        <f t="shared" si="10"/>
        <v>N/A</v>
      </c>
      <c r="I61" s="8">
        <v>46.85</v>
      </c>
      <c r="J61" s="8">
        <v>5.8689999999999998</v>
      </c>
      <c r="K61" s="28" t="s">
        <v>734</v>
      </c>
      <c r="L61" s="105" t="str">
        <f t="shared" si="11"/>
        <v>Yes</v>
      </c>
    </row>
    <row r="62" spans="1:12" x14ac:dyDescent="0.2">
      <c r="A62" s="104" t="s">
        <v>1668</v>
      </c>
      <c r="B62" s="22" t="s">
        <v>213</v>
      </c>
      <c r="C62" s="29">
        <v>686</v>
      </c>
      <c r="D62" s="27" t="str">
        <f t="shared" si="8"/>
        <v>N/A</v>
      </c>
      <c r="E62" s="29">
        <v>95.833333332999999</v>
      </c>
      <c r="F62" s="27" t="str">
        <f t="shared" si="9"/>
        <v>N/A</v>
      </c>
      <c r="G62" s="29">
        <v>0</v>
      </c>
      <c r="H62" s="27" t="str">
        <f t="shared" si="10"/>
        <v>N/A</v>
      </c>
      <c r="I62" s="8">
        <v>-86</v>
      </c>
      <c r="J62" s="8">
        <v>-100</v>
      </c>
      <c r="K62" s="28" t="s">
        <v>734</v>
      </c>
      <c r="L62" s="105" t="str">
        <f t="shared" si="11"/>
        <v>No</v>
      </c>
    </row>
    <row r="63" spans="1:12" x14ac:dyDescent="0.2">
      <c r="A63" s="104" t="s">
        <v>1669</v>
      </c>
      <c r="B63" s="22" t="s">
        <v>213</v>
      </c>
      <c r="C63" s="29">
        <v>41317.502439000004</v>
      </c>
      <c r="D63" s="27" t="str">
        <f t="shared" si="8"/>
        <v>N/A</v>
      </c>
      <c r="E63" s="29">
        <v>40507.027344000002</v>
      </c>
      <c r="F63" s="27" t="str">
        <f t="shared" si="9"/>
        <v>N/A</v>
      </c>
      <c r="G63" s="29">
        <v>37009.631579000001</v>
      </c>
      <c r="H63" s="27" t="str">
        <f t="shared" si="10"/>
        <v>N/A</v>
      </c>
      <c r="I63" s="8">
        <v>-1.96</v>
      </c>
      <c r="J63" s="8">
        <v>-8.6300000000000008</v>
      </c>
      <c r="K63" s="28" t="s">
        <v>734</v>
      </c>
      <c r="L63" s="105" t="str">
        <f t="shared" si="11"/>
        <v>Yes</v>
      </c>
    </row>
    <row r="64" spans="1:12" x14ac:dyDescent="0.2">
      <c r="A64" s="104" t="s">
        <v>1670</v>
      </c>
      <c r="B64" s="22" t="s">
        <v>213</v>
      </c>
      <c r="C64" s="29" t="s">
        <v>1748</v>
      </c>
      <c r="D64" s="27" t="str">
        <f t="shared" si="8"/>
        <v>N/A</v>
      </c>
      <c r="E64" s="29" t="s">
        <v>1748</v>
      </c>
      <c r="F64" s="27" t="str">
        <f t="shared" si="9"/>
        <v>N/A</v>
      </c>
      <c r="G64" s="29" t="s">
        <v>1748</v>
      </c>
      <c r="H64" s="27" t="str">
        <f t="shared" si="10"/>
        <v>N/A</v>
      </c>
      <c r="I64" s="8" t="s">
        <v>1748</v>
      </c>
      <c r="J64" s="8" t="s">
        <v>1748</v>
      </c>
      <c r="K64" s="28" t="s">
        <v>734</v>
      </c>
      <c r="L64" s="105" t="str">
        <f t="shared" si="11"/>
        <v>N/A</v>
      </c>
    </row>
    <row r="65" spans="1:12" x14ac:dyDescent="0.2">
      <c r="A65" s="104" t="s">
        <v>1671</v>
      </c>
      <c r="B65" s="22" t="s">
        <v>213</v>
      </c>
      <c r="C65" s="29">
        <v>5220.3347376000002</v>
      </c>
      <c r="D65" s="27" t="str">
        <f t="shared" si="8"/>
        <v>N/A</v>
      </c>
      <c r="E65" s="29">
        <v>7822.5872117999997</v>
      </c>
      <c r="F65" s="27" t="str">
        <f t="shared" si="9"/>
        <v>N/A</v>
      </c>
      <c r="G65" s="29">
        <v>3441.1748971000002</v>
      </c>
      <c r="H65" s="27" t="str">
        <f t="shared" si="10"/>
        <v>N/A</v>
      </c>
      <c r="I65" s="8">
        <v>49.85</v>
      </c>
      <c r="J65" s="8">
        <v>-56</v>
      </c>
      <c r="K65" s="28" t="s">
        <v>734</v>
      </c>
      <c r="L65" s="105" t="str">
        <f t="shared" si="11"/>
        <v>No</v>
      </c>
    </row>
    <row r="66" spans="1:12" x14ac:dyDescent="0.2">
      <c r="A66" s="104" t="s">
        <v>1672</v>
      </c>
      <c r="B66" s="22" t="s">
        <v>213</v>
      </c>
      <c r="C66" s="29">
        <v>565.36842105000005</v>
      </c>
      <c r="D66" s="27" t="str">
        <f t="shared" si="8"/>
        <v>N/A</v>
      </c>
      <c r="E66" s="29">
        <v>2535.4568690000001</v>
      </c>
      <c r="F66" s="27" t="str">
        <f t="shared" si="9"/>
        <v>N/A</v>
      </c>
      <c r="G66" s="29">
        <v>399.29166666999998</v>
      </c>
      <c r="H66" s="27" t="str">
        <f t="shared" si="10"/>
        <v>N/A</v>
      </c>
      <c r="I66" s="8">
        <v>348.5</v>
      </c>
      <c r="J66" s="8">
        <v>-84.3</v>
      </c>
      <c r="K66" s="28" t="s">
        <v>734</v>
      </c>
      <c r="L66" s="105" t="str">
        <f t="shared" si="11"/>
        <v>No</v>
      </c>
    </row>
    <row r="67" spans="1:12" x14ac:dyDescent="0.2">
      <c r="A67" s="104" t="s">
        <v>1673</v>
      </c>
      <c r="B67" s="22" t="s">
        <v>213</v>
      </c>
      <c r="C67" s="29" t="s">
        <v>1748</v>
      </c>
      <c r="D67" s="27" t="str">
        <f t="shared" si="8"/>
        <v>N/A</v>
      </c>
      <c r="E67" s="29" t="s">
        <v>1748</v>
      </c>
      <c r="F67" s="27" t="str">
        <f t="shared" si="9"/>
        <v>N/A</v>
      </c>
      <c r="G67" s="29" t="s">
        <v>1748</v>
      </c>
      <c r="H67" s="27" t="str">
        <f t="shared" si="10"/>
        <v>N/A</v>
      </c>
      <c r="I67" s="8" t="s">
        <v>1748</v>
      </c>
      <c r="J67" s="8" t="s">
        <v>1748</v>
      </c>
      <c r="K67" s="28" t="s">
        <v>734</v>
      </c>
      <c r="L67" s="105" t="str">
        <f t="shared" si="11"/>
        <v>N/A</v>
      </c>
    </row>
    <row r="68" spans="1:12" x14ac:dyDescent="0.2">
      <c r="A68" s="128" t="s">
        <v>1674</v>
      </c>
      <c r="B68" s="22" t="s">
        <v>213</v>
      </c>
      <c r="C68" s="29">
        <v>5866.2451641999996</v>
      </c>
      <c r="D68" s="27" t="str">
        <f t="shared" si="8"/>
        <v>N/A</v>
      </c>
      <c r="E68" s="29">
        <v>9344.9982414999995</v>
      </c>
      <c r="F68" s="27" t="str">
        <f t="shared" si="9"/>
        <v>N/A</v>
      </c>
      <c r="G68" s="29">
        <v>4201.5396340999996</v>
      </c>
      <c r="H68" s="27" t="str">
        <f t="shared" si="10"/>
        <v>N/A</v>
      </c>
      <c r="I68" s="8">
        <v>59.3</v>
      </c>
      <c r="J68" s="8">
        <v>-55</v>
      </c>
      <c r="K68" s="28" t="s">
        <v>734</v>
      </c>
      <c r="L68" s="105" t="str">
        <f t="shared" si="11"/>
        <v>No</v>
      </c>
    </row>
    <row r="69" spans="1:12" x14ac:dyDescent="0.2">
      <c r="A69" s="128" t="s">
        <v>1675</v>
      </c>
      <c r="B69" s="22" t="s">
        <v>213</v>
      </c>
      <c r="C69" s="29">
        <v>1603.5495868</v>
      </c>
      <c r="D69" s="27" t="str">
        <f t="shared" si="8"/>
        <v>N/A</v>
      </c>
      <c r="E69" s="29">
        <v>3718.912844</v>
      </c>
      <c r="F69" s="27" t="str">
        <f t="shared" si="9"/>
        <v>N/A</v>
      </c>
      <c r="G69" s="29">
        <v>2250.8653846000002</v>
      </c>
      <c r="H69" s="27" t="str">
        <f t="shared" si="10"/>
        <v>N/A</v>
      </c>
      <c r="I69" s="8">
        <v>131.9</v>
      </c>
      <c r="J69" s="8">
        <v>-39.5</v>
      </c>
      <c r="K69" s="28" t="s">
        <v>734</v>
      </c>
      <c r="L69" s="105" t="str">
        <f t="shared" si="11"/>
        <v>No</v>
      </c>
    </row>
    <row r="70" spans="1:12" x14ac:dyDescent="0.2">
      <c r="A70" s="168" t="s">
        <v>1676</v>
      </c>
      <c r="B70" s="22" t="s">
        <v>213</v>
      </c>
      <c r="C70" s="29">
        <v>4285</v>
      </c>
      <c r="D70" s="27" t="str">
        <f t="shared" si="8"/>
        <v>N/A</v>
      </c>
      <c r="E70" s="29">
        <v>7052.2580644999998</v>
      </c>
      <c r="F70" s="27" t="str">
        <f t="shared" si="9"/>
        <v>N/A</v>
      </c>
      <c r="G70" s="29">
        <v>1687.7666667000001</v>
      </c>
      <c r="H70" s="27" t="str">
        <f t="shared" si="10"/>
        <v>N/A</v>
      </c>
      <c r="I70" s="8">
        <v>64.58</v>
      </c>
      <c r="J70" s="8">
        <v>-76.099999999999994</v>
      </c>
      <c r="K70" s="28" t="s">
        <v>734</v>
      </c>
      <c r="L70" s="105" t="str">
        <f t="shared" si="11"/>
        <v>No</v>
      </c>
    </row>
    <row r="71" spans="1:12" x14ac:dyDescent="0.2">
      <c r="A71" s="168" t="s">
        <v>1677</v>
      </c>
      <c r="B71" s="22" t="s">
        <v>213</v>
      </c>
      <c r="C71" s="29" t="s">
        <v>1748</v>
      </c>
      <c r="D71" s="27" t="str">
        <f t="shared" si="8"/>
        <v>N/A</v>
      </c>
      <c r="E71" s="29" t="s">
        <v>1748</v>
      </c>
      <c r="F71" s="27" t="str">
        <f t="shared" si="9"/>
        <v>N/A</v>
      </c>
      <c r="G71" s="29" t="s">
        <v>1748</v>
      </c>
      <c r="H71" s="27" t="str">
        <f t="shared" si="10"/>
        <v>N/A</v>
      </c>
      <c r="I71" s="8" t="s">
        <v>1748</v>
      </c>
      <c r="J71" s="8" t="s">
        <v>1748</v>
      </c>
      <c r="K71" s="28" t="s">
        <v>734</v>
      </c>
      <c r="L71" s="105" t="str">
        <f t="shared" si="11"/>
        <v>N/A</v>
      </c>
    </row>
    <row r="72" spans="1:12" x14ac:dyDescent="0.2">
      <c r="A72" s="168" t="s">
        <v>1597</v>
      </c>
      <c r="B72" s="22" t="s">
        <v>213</v>
      </c>
      <c r="C72" s="29">
        <v>54959683</v>
      </c>
      <c r="D72" s="27" t="str">
        <f t="shared" ref="D72:D135" si="12">IF($B72="N/A","N/A",IF(C72&gt;10,"No",IF(C72&lt;-10,"No","Yes")))</f>
        <v>N/A</v>
      </c>
      <c r="E72" s="29">
        <v>123325245</v>
      </c>
      <c r="F72" s="27" t="str">
        <f t="shared" ref="F72:F135" si="13">IF($B72="N/A","N/A",IF(E72&gt;10,"No",IF(E72&lt;-10,"No","Yes")))</f>
        <v>N/A</v>
      </c>
      <c r="G72" s="29">
        <v>52428680</v>
      </c>
      <c r="H72" s="27" t="str">
        <f t="shared" ref="H72:H135" si="14">IF($B72="N/A","N/A",IF(G72&gt;10,"No",IF(G72&lt;-10,"No","Yes")))</f>
        <v>N/A</v>
      </c>
      <c r="I72" s="8">
        <v>124.4</v>
      </c>
      <c r="J72" s="8">
        <v>-57.5</v>
      </c>
      <c r="K72" s="28" t="s">
        <v>734</v>
      </c>
      <c r="L72" s="105" t="str">
        <f t="shared" ref="L72:L132" si="15">IF(J72="Div by 0", "N/A", IF(K72="N/A","N/A", IF(J72&gt;VALUE(MID(K72,1,2)), "No", IF(J72&lt;-1*VALUE(MID(K72,1,2)), "No", "Yes"))))</f>
        <v>No</v>
      </c>
    </row>
    <row r="73" spans="1:12" x14ac:dyDescent="0.2">
      <c r="A73" s="168" t="s">
        <v>1598</v>
      </c>
      <c r="B73" s="22" t="s">
        <v>213</v>
      </c>
      <c r="C73" s="23">
        <v>3741</v>
      </c>
      <c r="D73" s="27" t="str">
        <f t="shared" si="12"/>
        <v>N/A</v>
      </c>
      <c r="E73" s="23">
        <v>3592</v>
      </c>
      <c r="F73" s="27" t="str">
        <f t="shared" si="13"/>
        <v>N/A</v>
      </c>
      <c r="G73" s="23">
        <v>2266</v>
      </c>
      <c r="H73" s="27" t="str">
        <f t="shared" si="14"/>
        <v>N/A</v>
      </c>
      <c r="I73" s="8">
        <v>-3.98</v>
      </c>
      <c r="J73" s="8">
        <v>-36.9</v>
      </c>
      <c r="K73" s="28" t="s">
        <v>734</v>
      </c>
      <c r="L73" s="105" t="str">
        <f t="shared" si="15"/>
        <v>No</v>
      </c>
    </row>
    <row r="74" spans="1:12" x14ac:dyDescent="0.2">
      <c r="A74" s="168" t="s">
        <v>1291</v>
      </c>
      <c r="B74" s="22" t="s">
        <v>213</v>
      </c>
      <c r="C74" s="29">
        <v>14691.174284999999</v>
      </c>
      <c r="D74" s="27" t="str">
        <f t="shared" si="12"/>
        <v>N/A</v>
      </c>
      <c r="E74" s="29">
        <v>34333.308742000001</v>
      </c>
      <c r="F74" s="27" t="str">
        <f t="shared" si="13"/>
        <v>N/A</v>
      </c>
      <c r="G74" s="29">
        <v>23137.105030999999</v>
      </c>
      <c r="H74" s="27" t="str">
        <f t="shared" si="14"/>
        <v>N/A</v>
      </c>
      <c r="I74" s="8">
        <v>133.69999999999999</v>
      </c>
      <c r="J74" s="8">
        <v>-32.6</v>
      </c>
      <c r="K74" s="28" t="s">
        <v>734</v>
      </c>
      <c r="L74" s="105" t="str">
        <f t="shared" si="15"/>
        <v>No</v>
      </c>
    </row>
    <row r="75" spans="1:12" ht="25.5" x14ac:dyDescent="0.2">
      <c r="A75" s="168" t="s">
        <v>1292</v>
      </c>
      <c r="B75" s="22" t="s">
        <v>213</v>
      </c>
      <c r="C75" s="23">
        <v>10.280406308</v>
      </c>
      <c r="D75" s="27" t="str">
        <f t="shared" si="12"/>
        <v>N/A</v>
      </c>
      <c r="E75" s="23">
        <v>13.383073497</v>
      </c>
      <c r="F75" s="27" t="str">
        <f t="shared" si="13"/>
        <v>N/A</v>
      </c>
      <c r="G75" s="23">
        <v>11.447925861</v>
      </c>
      <c r="H75" s="27" t="str">
        <f t="shared" si="14"/>
        <v>N/A</v>
      </c>
      <c r="I75" s="8">
        <v>30.18</v>
      </c>
      <c r="J75" s="8">
        <v>-14.5</v>
      </c>
      <c r="K75" s="28" t="s">
        <v>734</v>
      </c>
      <c r="L75" s="105" t="str">
        <f t="shared" si="15"/>
        <v>Yes</v>
      </c>
    </row>
    <row r="76" spans="1:12" ht="25.5" x14ac:dyDescent="0.2">
      <c r="A76" s="168" t="s">
        <v>545</v>
      </c>
      <c r="B76" s="22" t="s">
        <v>213</v>
      </c>
      <c r="C76" s="29">
        <v>75008</v>
      </c>
      <c r="D76" s="27" t="str">
        <f t="shared" si="12"/>
        <v>N/A</v>
      </c>
      <c r="E76" s="29">
        <v>52659</v>
      </c>
      <c r="F76" s="27" t="str">
        <f t="shared" si="13"/>
        <v>N/A</v>
      </c>
      <c r="G76" s="29">
        <v>14414</v>
      </c>
      <c r="H76" s="27" t="str">
        <f t="shared" si="14"/>
        <v>N/A</v>
      </c>
      <c r="I76" s="8">
        <v>-29.8</v>
      </c>
      <c r="J76" s="8">
        <v>-72.599999999999994</v>
      </c>
      <c r="K76" s="28" t="s">
        <v>734</v>
      </c>
      <c r="L76" s="105" t="str">
        <f t="shared" si="15"/>
        <v>No</v>
      </c>
    </row>
    <row r="77" spans="1:12" x14ac:dyDescent="0.2">
      <c r="A77" s="168" t="s">
        <v>546</v>
      </c>
      <c r="B77" s="22" t="s">
        <v>213</v>
      </c>
      <c r="C77" s="23">
        <v>11</v>
      </c>
      <c r="D77" s="27" t="str">
        <f t="shared" si="12"/>
        <v>N/A</v>
      </c>
      <c r="E77" s="23">
        <v>11</v>
      </c>
      <c r="F77" s="27" t="str">
        <f t="shared" si="13"/>
        <v>N/A</v>
      </c>
      <c r="G77" s="23">
        <v>11</v>
      </c>
      <c r="H77" s="27" t="str">
        <f t="shared" si="14"/>
        <v>N/A</v>
      </c>
      <c r="I77" s="8">
        <v>28.57</v>
      </c>
      <c r="J77" s="8">
        <v>-77.8</v>
      </c>
      <c r="K77" s="28" t="s">
        <v>734</v>
      </c>
      <c r="L77" s="105" t="str">
        <f t="shared" si="15"/>
        <v>No</v>
      </c>
    </row>
    <row r="78" spans="1:12" x14ac:dyDescent="0.2">
      <c r="A78" s="168" t="s">
        <v>1293</v>
      </c>
      <c r="B78" s="22" t="s">
        <v>213</v>
      </c>
      <c r="C78" s="29">
        <v>10715.428571</v>
      </c>
      <c r="D78" s="27" t="str">
        <f t="shared" si="12"/>
        <v>N/A</v>
      </c>
      <c r="E78" s="29">
        <v>5851</v>
      </c>
      <c r="F78" s="27" t="str">
        <f t="shared" si="13"/>
        <v>N/A</v>
      </c>
      <c r="G78" s="29">
        <v>7207</v>
      </c>
      <c r="H78" s="27" t="str">
        <f t="shared" si="14"/>
        <v>N/A</v>
      </c>
      <c r="I78" s="8">
        <v>-45.4</v>
      </c>
      <c r="J78" s="8">
        <v>23.18</v>
      </c>
      <c r="K78" s="28" t="s">
        <v>734</v>
      </c>
      <c r="L78" s="105" t="str">
        <f t="shared" si="15"/>
        <v>Yes</v>
      </c>
    </row>
    <row r="79" spans="1:12" ht="25.5" x14ac:dyDescent="0.2">
      <c r="A79" s="168" t="s">
        <v>547</v>
      </c>
      <c r="B79" s="22" t="s">
        <v>213</v>
      </c>
      <c r="C79" s="29">
        <v>542240</v>
      </c>
      <c r="D79" s="27" t="str">
        <f t="shared" si="12"/>
        <v>N/A</v>
      </c>
      <c r="E79" s="29">
        <v>296178</v>
      </c>
      <c r="F79" s="27" t="str">
        <f t="shared" si="13"/>
        <v>N/A</v>
      </c>
      <c r="G79" s="29">
        <v>297339</v>
      </c>
      <c r="H79" s="27" t="str">
        <f t="shared" si="14"/>
        <v>N/A</v>
      </c>
      <c r="I79" s="8">
        <v>-45.4</v>
      </c>
      <c r="J79" s="8">
        <v>0.39200000000000002</v>
      </c>
      <c r="K79" s="28" t="s">
        <v>734</v>
      </c>
      <c r="L79" s="105" t="str">
        <f t="shared" si="15"/>
        <v>Yes</v>
      </c>
    </row>
    <row r="80" spans="1:12" x14ac:dyDescent="0.2">
      <c r="A80" s="168" t="s">
        <v>548</v>
      </c>
      <c r="B80" s="22" t="s">
        <v>213</v>
      </c>
      <c r="C80" s="23">
        <v>34</v>
      </c>
      <c r="D80" s="27" t="str">
        <f t="shared" si="12"/>
        <v>N/A</v>
      </c>
      <c r="E80" s="23">
        <v>41</v>
      </c>
      <c r="F80" s="27" t="str">
        <f t="shared" si="13"/>
        <v>N/A</v>
      </c>
      <c r="G80" s="23">
        <v>30</v>
      </c>
      <c r="H80" s="27" t="str">
        <f t="shared" si="14"/>
        <v>N/A</v>
      </c>
      <c r="I80" s="8">
        <v>20.59</v>
      </c>
      <c r="J80" s="8">
        <v>-26.8</v>
      </c>
      <c r="K80" s="28" t="s">
        <v>734</v>
      </c>
      <c r="L80" s="105" t="str">
        <f t="shared" si="15"/>
        <v>Yes</v>
      </c>
    </row>
    <row r="81" spans="1:12" ht="25.5" x14ac:dyDescent="0.2">
      <c r="A81" s="168" t="s">
        <v>1294</v>
      </c>
      <c r="B81" s="22" t="s">
        <v>213</v>
      </c>
      <c r="C81" s="29">
        <v>15948.235294</v>
      </c>
      <c r="D81" s="27" t="str">
        <f t="shared" si="12"/>
        <v>N/A</v>
      </c>
      <c r="E81" s="29">
        <v>7223.8536585000002</v>
      </c>
      <c r="F81" s="27" t="str">
        <f t="shared" si="13"/>
        <v>N/A</v>
      </c>
      <c r="G81" s="29">
        <v>9911.2999999999993</v>
      </c>
      <c r="H81" s="27" t="str">
        <f t="shared" si="14"/>
        <v>N/A</v>
      </c>
      <c r="I81" s="8">
        <v>-54.7</v>
      </c>
      <c r="J81" s="8">
        <v>37.200000000000003</v>
      </c>
      <c r="K81" s="28" t="s">
        <v>734</v>
      </c>
      <c r="L81" s="105" t="str">
        <f t="shared" si="15"/>
        <v>No</v>
      </c>
    </row>
    <row r="82" spans="1:12" ht="25.5" x14ac:dyDescent="0.2">
      <c r="A82" s="168" t="s">
        <v>549</v>
      </c>
      <c r="B82" s="22" t="s">
        <v>213</v>
      </c>
      <c r="C82" s="29">
        <v>37771389</v>
      </c>
      <c r="D82" s="27" t="str">
        <f t="shared" si="12"/>
        <v>N/A</v>
      </c>
      <c r="E82" s="29">
        <v>43704229</v>
      </c>
      <c r="F82" s="27" t="str">
        <f t="shared" si="13"/>
        <v>N/A</v>
      </c>
      <c r="G82" s="29">
        <v>41325346</v>
      </c>
      <c r="H82" s="27" t="str">
        <f t="shared" si="14"/>
        <v>N/A</v>
      </c>
      <c r="I82" s="8">
        <v>15.71</v>
      </c>
      <c r="J82" s="8">
        <v>-5.44</v>
      </c>
      <c r="K82" s="28" t="s">
        <v>734</v>
      </c>
      <c r="L82" s="105" t="str">
        <f t="shared" si="15"/>
        <v>Yes</v>
      </c>
    </row>
    <row r="83" spans="1:12" x14ac:dyDescent="0.2">
      <c r="A83" s="168" t="s">
        <v>550</v>
      </c>
      <c r="B83" s="22" t="s">
        <v>213</v>
      </c>
      <c r="C83" s="23">
        <v>141</v>
      </c>
      <c r="D83" s="27" t="str">
        <f t="shared" si="12"/>
        <v>N/A</v>
      </c>
      <c r="E83" s="23">
        <v>133</v>
      </c>
      <c r="F83" s="27" t="str">
        <f t="shared" si="13"/>
        <v>N/A</v>
      </c>
      <c r="G83" s="23">
        <v>125</v>
      </c>
      <c r="H83" s="27" t="str">
        <f t="shared" si="14"/>
        <v>N/A</v>
      </c>
      <c r="I83" s="8">
        <v>-5.67</v>
      </c>
      <c r="J83" s="8">
        <v>-6.02</v>
      </c>
      <c r="K83" s="28" t="s">
        <v>734</v>
      </c>
      <c r="L83" s="105" t="str">
        <f t="shared" si="15"/>
        <v>Yes</v>
      </c>
    </row>
    <row r="84" spans="1:12" x14ac:dyDescent="0.2">
      <c r="A84" s="168" t="s">
        <v>1295</v>
      </c>
      <c r="B84" s="22" t="s">
        <v>213</v>
      </c>
      <c r="C84" s="29">
        <v>267882.19149</v>
      </c>
      <c r="D84" s="27" t="str">
        <f t="shared" si="12"/>
        <v>N/A</v>
      </c>
      <c r="E84" s="29">
        <v>328603.22555999999</v>
      </c>
      <c r="F84" s="27" t="str">
        <f t="shared" si="13"/>
        <v>N/A</v>
      </c>
      <c r="G84" s="29">
        <v>330602.76799999998</v>
      </c>
      <c r="H84" s="27" t="str">
        <f t="shared" si="14"/>
        <v>N/A</v>
      </c>
      <c r="I84" s="8">
        <v>22.67</v>
      </c>
      <c r="J84" s="8">
        <v>0.60850000000000004</v>
      </c>
      <c r="K84" s="28" t="s">
        <v>734</v>
      </c>
      <c r="L84" s="105" t="str">
        <f t="shared" si="15"/>
        <v>Yes</v>
      </c>
    </row>
    <row r="85" spans="1:12" x14ac:dyDescent="0.2">
      <c r="A85" s="168" t="s">
        <v>551</v>
      </c>
      <c r="B85" s="22" t="s">
        <v>213</v>
      </c>
      <c r="C85" s="29">
        <v>72833593</v>
      </c>
      <c r="D85" s="27" t="str">
        <f t="shared" si="12"/>
        <v>N/A</v>
      </c>
      <c r="E85" s="29">
        <v>81447750</v>
      </c>
      <c r="F85" s="27" t="str">
        <f t="shared" si="13"/>
        <v>N/A</v>
      </c>
      <c r="G85" s="29">
        <v>74877078</v>
      </c>
      <c r="H85" s="27" t="str">
        <f t="shared" si="14"/>
        <v>N/A</v>
      </c>
      <c r="I85" s="8">
        <v>11.83</v>
      </c>
      <c r="J85" s="8">
        <v>-8.07</v>
      </c>
      <c r="K85" s="28" t="s">
        <v>734</v>
      </c>
      <c r="L85" s="105" t="str">
        <f t="shared" si="15"/>
        <v>Yes</v>
      </c>
    </row>
    <row r="86" spans="1:12" x14ac:dyDescent="0.2">
      <c r="A86" s="168" t="s">
        <v>552</v>
      </c>
      <c r="B86" s="22" t="s">
        <v>213</v>
      </c>
      <c r="C86" s="23">
        <v>1440</v>
      </c>
      <c r="D86" s="27" t="str">
        <f t="shared" si="12"/>
        <v>N/A</v>
      </c>
      <c r="E86" s="23">
        <v>1444</v>
      </c>
      <c r="F86" s="27" t="str">
        <f t="shared" si="13"/>
        <v>N/A</v>
      </c>
      <c r="G86" s="23">
        <v>1354</v>
      </c>
      <c r="H86" s="27" t="str">
        <f t="shared" si="14"/>
        <v>N/A</v>
      </c>
      <c r="I86" s="8">
        <v>0.27779999999999999</v>
      </c>
      <c r="J86" s="8">
        <v>-6.23</v>
      </c>
      <c r="K86" s="28" t="s">
        <v>734</v>
      </c>
      <c r="L86" s="105" t="str">
        <f t="shared" si="15"/>
        <v>Yes</v>
      </c>
    </row>
    <row r="87" spans="1:12" x14ac:dyDescent="0.2">
      <c r="A87" s="168" t="s">
        <v>1296</v>
      </c>
      <c r="B87" s="22" t="s">
        <v>213</v>
      </c>
      <c r="C87" s="29">
        <v>50578.884028</v>
      </c>
      <c r="D87" s="27" t="str">
        <f t="shared" si="12"/>
        <v>N/A</v>
      </c>
      <c r="E87" s="29">
        <v>56404.259002999999</v>
      </c>
      <c r="F87" s="27" t="str">
        <f t="shared" si="13"/>
        <v>N/A</v>
      </c>
      <c r="G87" s="29">
        <v>55300.648449</v>
      </c>
      <c r="H87" s="27" t="str">
        <f t="shared" si="14"/>
        <v>N/A</v>
      </c>
      <c r="I87" s="8">
        <v>11.52</v>
      </c>
      <c r="J87" s="8">
        <v>-1.96</v>
      </c>
      <c r="K87" s="28" t="s">
        <v>734</v>
      </c>
      <c r="L87" s="105" t="str">
        <f t="shared" si="15"/>
        <v>Yes</v>
      </c>
    </row>
    <row r="88" spans="1:12" ht="25.5" x14ac:dyDescent="0.2">
      <c r="A88" s="168" t="s">
        <v>553</v>
      </c>
      <c r="B88" s="22" t="s">
        <v>213</v>
      </c>
      <c r="C88" s="29">
        <v>12889728</v>
      </c>
      <c r="D88" s="27" t="str">
        <f t="shared" si="12"/>
        <v>N/A</v>
      </c>
      <c r="E88" s="29">
        <v>13202642</v>
      </c>
      <c r="F88" s="27" t="str">
        <f t="shared" si="13"/>
        <v>N/A</v>
      </c>
      <c r="G88" s="29">
        <v>9532856</v>
      </c>
      <c r="H88" s="27" t="str">
        <f t="shared" si="14"/>
        <v>N/A</v>
      </c>
      <c r="I88" s="8">
        <v>2.4279999999999999</v>
      </c>
      <c r="J88" s="8">
        <v>-27.8</v>
      </c>
      <c r="K88" s="28" t="s">
        <v>734</v>
      </c>
      <c r="L88" s="105" t="str">
        <f t="shared" si="15"/>
        <v>Yes</v>
      </c>
    </row>
    <row r="89" spans="1:12" x14ac:dyDescent="0.2">
      <c r="A89" s="168" t="s">
        <v>554</v>
      </c>
      <c r="B89" s="22" t="s">
        <v>213</v>
      </c>
      <c r="C89" s="23">
        <v>11663</v>
      </c>
      <c r="D89" s="27" t="str">
        <f t="shared" si="12"/>
        <v>N/A</v>
      </c>
      <c r="E89" s="23">
        <v>12492</v>
      </c>
      <c r="F89" s="27" t="str">
        <f t="shared" si="13"/>
        <v>N/A</v>
      </c>
      <c r="G89" s="23">
        <v>10426</v>
      </c>
      <c r="H89" s="27" t="str">
        <f t="shared" si="14"/>
        <v>N/A</v>
      </c>
      <c r="I89" s="8">
        <v>7.1079999999999997</v>
      </c>
      <c r="J89" s="8">
        <v>-16.5</v>
      </c>
      <c r="K89" s="28" t="s">
        <v>734</v>
      </c>
      <c r="L89" s="105" t="str">
        <f t="shared" si="15"/>
        <v>Yes</v>
      </c>
    </row>
    <row r="90" spans="1:12" x14ac:dyDescent="0.2">
      <c r="A90" s="168" t="s">
        <v>1297</v>
      </c>
      <c r="B90" s="22" t="s">
        <v>213</v>
      </c>
      <c r="C90" s="29">
        <v>1105.1811712000001</v>
      </c>
      <c r="D90" s="27" t="str">
        <f t="shared" si="12"/>
        <v>N/A</v>
      </c>
      <c r="E90" s="29">
        <v>1056.8877682</v>
      </c>
      <c r="F90" s="27" t="str">
        <f t="shared" si="13"/>
        <v>N/A</v>
      </c>
      <c r="G90" s="29">
        <v>914.33493190000002</v>
      </c>
      <c r="H90" s="27" t="str">
        <f t="shared" si="14"/>
        <v>N/A</v>
      </c>
      <c r="I90" s="8">
        <v>-4.37</v>
      </c>
      <c r="J90" s="8">
        <v>-13.5</v>
      </c>
      <c r="K90" s="28" t="s">
        <v>734</v>
      </c>
      <c r="L90" s="105" t="str">
        <f t="shared" si="15"/>
        <v>Yes</v>
      </c>
    </row>
    <row r="91" spans="1:12" x14ac:dyDescent="0.2">
      <c r="A91" s="168" t="s">
        <v>555</v>
      </c>
      <c r="B91" s="22" t="s">
        <v>213</v>
      </c>
      <c r="C91" s="29">
        <v>875336</v>
      </c>
      <c r="D91" s="27" t="str">
        <f t="shared" si="12"/>
        <v>N/A</v>
      </c>
      <c r="E91" s="29">
        <v>992859</v>
      </c>
      <c r="F91" s="27" t="str">
        <f t="shared" si="13"/>
        <v>N/A</v>
      </c>
      <c r="G91" s="29">
        <v>853310</v>
      </c>
      <c r="H91" s="27" t="str">
        <f t="shared" si="14"/>
        <v>N/A</v>
      </c>
      <c r="I91" s="8">
        <v>13.43</v>
      </c>
      <c r="J91" s="8">
        <v>-14.1</v>
      </c>
      <c r="K91" s="28" t="s">
        <v>734</v>
      </c>
      <c r="L91" s="105" t="str">
        <f t="shared" si="15"/>
        <v>Yes</v>
      </c>
    </row>
    <row r="92" spans="1:12" x14ac:dyDescent="0.2">
      <c r="A92" s="168" t="s">
        <v>556</v>
      </c>
      <c r="B92" s="22" t="s">
        <v>213</v>
      </c>
      <c r="C92" s="23">
        <v>3449</v>
      </c>
      <c r="D92" s="27" t="str">
        <f t="shared" si="12"/>
        <v>N/A</v>
      </c>
      <c r="E92" s="23">
        <v>3979</v>
      </c>
      <c r="F92" s="27" t="str">
        <f t="shared" si="13"/>
        <v>N/A</v>
      </c>
      <c r="G92" s="23">
        <v>3786</v>
      </c>
      <c r="H92" s="27" t="str">
        <f t="shared" si="14"/>
        <v>N/A</v>
      </c>
      <c r="I92" s="8">
        <v>15.37</v>
      </c>
      <c r="J92" s="8">
        <v>-4.8499999999999996</v>
      </c>
      <c r="K92" s="28" t="s">
        <v>734</v>
      </c>
      <c r="L92" s="105" t="str">
        <f t="shared" si="15"/>
        <v>Yes</v>
      </c>
    </row>
    <row r="93" spans="1:12" x14ac:dyDescent="0.2">
      <c r="A93" s="168" t="s">
        <v>1298</v>
      </c>
      <c r="B93" s="22" t="s">
        <v>213</v>
      </c>
      <c r="C93" s="29">
        <v>253.79414323</v>
      </c>
      <c r="D93" s="27" t="str">
        <f t="shared" si="12"/>
        <v>N/A</v>
      </c>
      <c r="E93" s="29">
        <v>249.52475496</v>
      </c>
      <c r="F93" s="27" t="str">
        <f t="shared" si="13"/>
        <v>N/A</v>
      </c>
      <c r="G93" s="29">
        <v>225.38563127</v>
      </c>
      <c r="H93" s="27" t="str">
        <f t="shared" si="14"/>
        <v>N/A</v>
      </c>
      <c r="I93" s="8">
        <v>-1.68</v>
      </c>
      <c r="J93" s="8">
        <v>-9.67</v>
      </c>
      <c r="K93" s="28" t="s">
        <v>734</v>
      </c>
      <c r="L93" s="105" t="str">
        <f t="shared" si="15"/>
        <v>Yes</v>
      </c>
    </row>
    <row r="94" spans="1:12" ht="25.5" x14ac:dyDescent="0.2">
      <c r="A94" s="168" t="s">
        <v>557</v>
      </c>
      <c r="B94" s="22" t="s">
        <v>213</v>
      </c>
      <c r="C94" s="29">
        <v>1096454</v>
      </c>
      <c r="D94" s="27" t="str">
        <f t="shared" si="12"/>
        <v>N/A</v>
      </c>
      <c r="E94" s="29">
        <v>1088524</v>
      </c>
      <c r="F94" s="27" t="str">
        <f t="shared" si="13"/>
        <v>N/A</v>
      </c>
      <c r="G94" s="29">
        <v>537649</v>
      </c>
      <c r="H94" s="27" t="str">
        <f t="shared" si="14"/>
        <v>N/A</v>
      </c>
      <c r="I94" s="8">
        <v>-0.72299999999999998</v>
      </c>
      <c r="J94" s="8">
        <v>-50.6</v>
      </c>
      <c r="K94" s="28" t="s">
        <v>734</v>
      </c>
      <c r="L94" s="105" t="str">
        <f t="shared" si="15"/>
        <v>No</v>
      </c>
    </row>
    <row r="95" spans="1:12" x14ac:dyDescent="0.2">
      <c r="A95" s="168" t="s">
        <v>558</v>
      </c>
      <c r="B95" s="22" t="s">
        <v>213</v>
      </c>
      <c r="C95" s="23">
        <v>4452</v>
      </c>
      <c r="D95" s="27" t="str">
        <f t="shared" si="12"/>
        <v>N/A</v>
      </c>
      <c r="E95" s="23">
        <v>4708</v>
      </c>
      <c r="F95" s="27" t="str">
        <f t="shared" si="13"/>
        <v>N/A</v>
      </c>
      <c r="G95" s="23">
        <v>2735</v>
      </c>
      <c r="H95" s="27" t="str">
        <f t="shared" si="14"/>
        <v>N/A</v>
      </c>
      <c r="I95" s="8">
        <v>5.75</v>
      </c>
      <c r="J95" s="8">
        <v>-41.9</v>
      </c>
      <c r="K95" s="28" t="s">
        <v>734</v>
      </c>
      <c r="L95" s="105" t="str">
        <f t="shared" si="15"/>
        <v>No</v>
      </c>
    </row>
    <row r="96" spans="1:12" ht="25.5" x14ac:dyDescent="0.2">
      <c r="A96" s="168" t="s">
        <v>1299</v>
      </c>
      <c r="B96" s="22" t="s">
        <v>213</v>
      </c>
      <c r="C96" s="29">
        <v>246.28346809999999</v>
      </c>
      <c r="D96" s="27" t="str">
        <f t="shared" si="12"/>
        <v>N/A</v>
      </c>
      <c r="E96" s="29">
        <v>231.20730671000001</v>
      </c>
      <c r="F96" s="27" t="str">
        <f t="shared" si="13"/>
        <v>N/A</v>
      </c>
      <c r="G96" s="29">
        <v>196.58098720000001</v>
      </c>
      <c r="H96" s="27" t="str">
        <f t="shared" si="14"/>
        <v>N/A</v>
      </c>
      <c r="I96" s="8">
        <v>-6.12</v>
      </c>
      <c r="J96" s="8">
        <v>-15</v>
      </c>
      <c r="K96" s="28" t="s">
        <v>734</v>
      </c>
      <c r="L96" s="105" t="str">
        <f t="shared" si="15"/>
        <v>Yes</v>
      </c>
    </row>
    <row r="97" spans="1:12" ht="25.5" x14ac:dyDescent="0.2">
      <c r="A97" s="168" t="s">
        <v>559</v>
      </c>
      <c r="B97" s="22" t="s">
        <v>213</v>
      </c>
      <c r="C97" s="29">
        <v>23427390</v>
      </c>
      <c r="D97" s="27" t="str">
        <f t="shared" si="12"/>
        <v>N/A</v>
      </c>
      <c r="E97" s="29">
        <v>20691448</v>
      </c>
      <c r="F97" s="27" t="str">
        <f t="shared" si="13"/>
        <v>N/A</v>
      </c>
      <c r="G97" s="29">
        <v>12408085</v>
      </c>
      <c r="H97" s="27" t="str">
        <f t="shared" si="14"/>
        <v>N/A</v>
      </c>
      <c r="I97" s="8">
        <v>-11.7</v>
      </c>
      <c r="J97" s="8">
        <v>-40</v>
      </c>
      <c r="K97" s="28" t="s">
        <v>734</v>
      </c>
      <c r="L97" s="105" t="str">
        <f t="shared" si="15"/>
        <v>No</v>
      </c>
    </row>
    <row r="98" spans="1:12" x14ac:dyDescent="0.2">
      <c r="A98" s="168" t="s">
        <v>560</v>
      </c>
      <c r="B98" s="22" t="s">
        <v>213</v>
      </c>
      <c r="C98" s="23">
        <v>8813</v>
      </c>
      <c r="D98" s="27" t="str">
        <f t="shared" si="12"/>
        <v>N/A</v>
      </c>
      <c r="E98" s="23">
        <v>9398</v>
      </c>
      <c r="F98" s="27" t="str">
        <f t="shared" si="13"/>
        <v>N/A</v>
      </c>
      <c r="G98" s="23">
        <v>6614</v>
      </c>
      <c r="H98" s="27" t="str">
        <f t="shared" si="14"/>
        <v>N/A</v>
      </c>
      <c r="I98" s="8">
        <v>6.6379999999999999</v>
      </c>
      <c r="J98" s="8">
        <v>-29.6</v>
      </c>
      <c r="K98" s="28" t="s">
        <v>734</v>
      </c>
      <c r="L98" s="105" t="str">
        <f t="shared" si="15"/>
        <v>Yes</v>
      </c>
    </row>
    <row r="99" spans="1:12" x14ac:dyDescent="0.2">
      <c r="A99" s="168" t="s">
        <v>1300</v>
      </c>
      <c r="B99" s="22" t="s">
        <v>213</v>
      </c>
      <c r="C99" s="29">
        <v>2658.2764097999998</v>
      </c>
      <c r="D99" s="27" t="str">
        <f t="shared" si="12"/>
        <v>N/A</v>
      </c>
      <c r="E99" s="29">
        <v>2201.6863162</v>
      </c>
      <c r="F99" s="27" t="str">
        <f t="shared" si="13"/>
        <v>N/A</v>
      </c>
      <c r="G99" s="29">
        <v>1876.033414</v>
      </c>
      <c r="H99" s="27" t="str">
        <f t="shared" si="14"/>
        <v>N/A</v>
      </c>
      <c r="I99" s="8">
        <v>-17.2</v>
      </c>
      <c r="J99" s="8">
        <v>-14.8</v>
      </c>
      <c r="K99" s="28" t="s">
        <v>734</v>
      </c>
      <c r="L99" s="105" t="str">
        <f t="shared" si="15"/>
        <v>Yes</v>
      </c>
    </row>
    <row r="100" spans="1:12" x14ac:dyDescent="0.2">
      <c r="A100" s="168" t="s">
        <v>561</v>
      </c>
      <c r="B100" s="22" t="s">
        <v>213</v>
      </c>
      <c r="C100" s="29">
        <v>4346505</v>
      </c>
      <c r="D100" s="27" t="str">
        <f t="shared" si="12"/>
        <v>N/A</v>
      </c>
      <c r="E100" s="29">
        <v>4651504</v>
      </c>
      <c r="F100" s="27" t="str">
        <f t="shared" si="13"/>
        <v>N/A</v>
      </c>
      <c r="G100" s="29">
        <v>12752426</v>
      </c>
      <c r="H100" s="27" t="str">
        <f t="shared" si="14"/>
        <v>N/A</v>
      </c>
      <c r="I100" s="8">
        <v>7.0170000000000003</v>
      </c>
      <c r="J100" s="8">
        <v>174.2</v>
      </c>
      <c r="K100" s="28" t="s">
        <v>734</v>
      </c>
      <c r="L100" s="105" t="str">
        <f t="shared" si="15"/>
        <v>No</v>
      </c>
    </row>
    <row r="101" spans="1:12" x14ac:dyDescent="0.2">
      <c r="A101" s="168" t="s">
        <v>562</v>
      </c>
      <c r="B101" s="22" t="s">
        <v>213</v>
      </c>
      <c r="C101" s="23">
        <v>4045</v>
      </c>
      <c r="D101" s="27" t="str">
        <f t="shared" si="12"/>
        <v>N/A</v>
      </c>
      <c r="E101" s="23">
        <v>4839</v>
      </c>
      <c r="F101" s="27" t="str">
        <f t="shared" si="13"/>
        <v>N/A</v>
      </c>
      <c r="G101" s="23">
        <v>5753</v>
      </c>
      <c r="H101" s="27" t="str">
        <f t="shared" si="14"/>
        <v>N/A</v>
      </c>
      <c r="I101" s="8">
        <v>19.63</v>
      </c>
      <c r="J101" s="8">
        <v>18.89</v>
      </c>
      <c r="K101" s="28" t="s">
        <v>734</v>
      </c>
      <c r="L101" s="105" t="str">
        <f t="shared" si="15"/>
        <v>Yes</v>
      </c>
    </row>
    <row r="102" spans="1:12" x14ac:dyDescent="0.2">
      <c r="A102" s="168" t="s">
        <v>1301</v>
      </c>
      <c r="B102" s="22" t="s">
        <v>213</v>
      </c>
      <c r="C102" s="29">
        <v>1074.5377008999999</v>
      </c>
      <c r="D102" s="27" t="str">
        <f t="shared" si="12"/>
        <v>N/A</v>
      </c>
      <c r="E102" s="29">
        <v>961.25315148000004</v>
      </c>
      <c r="F102" s="27" t="str">
        <f t="shared" si="13"/>
        <v>N/A</v>
      </c>
      <c r="G102" s="29">
        <v>2216.6567009</v>
      </c>
      <c r="H102" s="27" t="str">
        <f t="shared" si="14"/>
        <v>N/A</v>
      </c>
      <c r="I102" s="8">
        <v>-10.5</v>
      </c>
      <c r="J102" s="8">
        <v>130.6</v>
      </c>
      <c r="K102" s="28" t="s">
        <v>734</v>
      </c>
      <c r="L102" s="105" t="str">
        <f t="shared" si="15"/>
        <v>No</v>
      </c>
    </row>
    <row r="103" spans="1:12" ht="25.5" x14ac:dyDescent="0.2">
      <c r="A103" s="168" t="s">
        <v>563</v>
      </c>
      <c r="B103" s="22" t="s">
        <v>213</v>
      </c>
      <c r="C103" s="29">
        <v>2073606</v>
      </c>
      <c r="D103" s="27" t="str">
        <f t="shared" si="12"/>
        <v>N/A</v>
      </c>
      <c r="E103" s="29">
        <v>2010663</v>
      </c>
      <c r="F103" s="27" t="str">
        <f t="shared" si="13"/>
        <v>N/A</v>
      </c>
      <c r="G103" s="29">
        <v>1522251</v>
      </c>
      <c r="H103" s="27" t="str">
        <f t="shared" si="14"/>
        <v>N/A</v>
      </c>
      <c r="I103" s="8">
        <v>-3.04</v>
      </c>
      <c r="J103" s="8">
        <v>-24.3</v>
      </c>
      <c r="K103" s="28" t="s">
        <v>734</v>
      </c>
      <c r="L103" s="105" t="str">
        <f t="shared" si="15"/>
        <v>Yes</v>
      </c>
    </row>
    <row r="104" spans="1:12" x14ac:dyDescent="0.2">
      <c r="A104" s="168" t="s">
        <v>564</v>
      </c>
      <c r="B104" s="22" t="s">
        <v>213</v>
      </c>
      <c r="C104" s="23">
        <v>846</v>
      </c>
      <c r="D104" s="27" t="str">
        <f t="shared" si="12"/>
        <v>N/A</v>
      </c>
      <c r="E104" s="23">
        <v>832</v>
      </c>
      <c r="F104" s="27" t="str">
        <f t="shared" si="13"/>
        <v>N/A</v>
      </c>
      <c r="G104" s="23">
        <v>675</v>
      </c>
      <c r="H104" s="27" t="str">
        <f t="shared" si="14"/>
        <v>N/A</v>
      </c>
      <c r="I104" s="8">
        <v>-1.65</v>
      </c>
      <c r="J104" s="8">
        <v>-18.899999999999999</v>
      </c>
      <c r="K104" s="28" t="s">
        <v>734</v>
      </c>
      <c r="L104" s="105" t="str">
        <f t="shared" si="15"/>
        <v>Yes</v>
      </c>
    </row>
    <row r="105" spans="1:12" ht="25.5" x14ac:dyDescent="0.2">
      <c r="A105" s="168" t="s">
        <v>1302</v>
      </c>
      <c r="B105" s="22" t="s">
        <v>213</v>
      </c>
      <c r="C105" s="29">
        <v>2451.0709219999999</v>
      </c>
      <c r="D105" s="27" t="str">
        <f t="shared" si="12"/>
        <v>N/A</v>
      </c>
      <c r="E105" s="29">
        <v>2416.6622596000002</v>
      </c>
      <c r="F105" s="27" t="str">
        <f t="shared" si="13"/>
        <v>N/A</v>
      </c>
      <c r="G105" s="29">
        <v>2255.1866666999999</v>
      </c>
      <c r="H105" s="27" t="str">
        <f t="shared" si="14"/>
        <v>N/A</v>
      </c>
      <c r="I105" s="8">
        <v>-1.4</v>
      </c>
      <c r="J105" s="8">
        <v>-6.68</v>
      </c>
      <c r="K105" s="28" t="s">
        <v>734</v>
      </c>
      <c r="L105" s="105" t="str">
        <f t="shared" si="15"/>
        <v>Yes</v>
      </c>
    </row>
    <row r="106" spans="1:12" ht="25.5" x14ac:dyDescent="0.2">
      <c r="A106" s="168" t="s">
        <v>565</v>
      </c>
      <c r="B106" s="22" t="s">
        <v>213</v>
      </c>
      <c r="C106" s="29">
        <v>14620236</v>
      </c>
      <c r="D106" s="27" t="str">
        <f t="shared" si="12"/>
        <v>N/A</v>
      </c>
      <c r="E106" s="29">
        <v>13702342</v>
      </c>
      <c r="F106" s="27" t="str">
        <f t="shared" si="13"/>
        <v>N/A</v>
      </c>
      <c r="G106" s="29">
        <v>8038710</v>
      </c>
      <c r="H106" s="27" t="str">
        <f t="shared" si="14"/>
        <v>N/A</v>
      </c>
      <c r="I106" s="8">
        <v>-6.28</v>
      </c>
      <c r="J106" s="8">
        <v>-41.3</v>
      </c>
      <c r="K106" s="28" t="s">
        <v>734</v>
      </c>
      <c r="L106" s="105" t="str">
        <f t="shared" si="15"/>
        <v>No</v>
      </c>
    </row>
    <row r="107" spans="1:12" x14ac:dyDescent="0.2">
      <c r="A107" s="168" t="s">
        <v>566</v>
      </c>
      <c r="B107" s="22" t="s">
        <v>213</v>
      </c>
      <c r="C107" s="23">
        <v>11254</v>
      </c>
      <c r="D107" s="27" t="str">
        <f t="shared" si="12"/>
        <v>N/A</v>
      </c>
      <c r="E107" s="23">
        <v>11803</v>
      </c>
      <c r="F107" s="27" t="str">
        <f t="shared" si="13"/>
        <v>N/A</v>
      </c>
      <c r="G107" s="23">
        <v>8962</v>
      </c>
      <c r="H107" s="27" t="str">
        <f t="shared" si="14"/>
        <v>N/A</v>
      </c>
      <c r="I107" s="8">
        <v>4.8780000000000001</v>
      </c>
      <c r="J107" s="8">
        <v>-24.1</v>
      </c>
      <c r="K107" s="28" t="s">
        <v>734</v>
      </c>
      <c r="L107" s="105" t="str">
        <f t="shared" si="15"/>
        <v>Yes</v>
      </c>
    </row>
    <row r="108" spans="1:12" x14ac:dyDescent="0.2">
      <c r="A108" s="168" t="s">
        <v>1303</v>
      </c>
      <c r="B108" s="22" t="s">
        <v>213</v>
      </c>
      <c r="C108" s="29">
        <v>1299.1146259</v>
      </c>
      <c r="D108" s="27" t="str">
        <f t="shared" si="12"/>
        <v>N/A</v>
      </c>
      <c r="E108" s="29">
        <v>1160.9202745</v>
      </c>
      <c r="F108" s="27" t="str">
        <f t="shared" si="13"/>
        <v>N/A</v>
      </c>
      <c r="G108" s="29">
        <v>896.97723722000001</v>
      </c>
      <c r="H108" s="27" t="str">
        <f t="shared" si="14"/>
        <v>N/A</v>
      </c>
      <c r="I108" s="8">
        <v>-10.6</v>
      </c>
      <c r="J108" s="8">
        <v>-22.7</v>
      </c>
      <c r="K108" s="28" t="s">
        <v>734</v>
      </c>
      <c r="L108" s="105" t="str">
        <f t="shared" si="15"/>
        <v>Yes</v>
      </c>
    </row>
    <row r="109" spans="1:12" x14ac:dyDescent="0.2">
      <c r="A109" s="168" t="s">
        <v>567</v>
      </c>
      <c r="B109" s="22" t="s">
        <v>213</v>
      </c>
      <c r="C109" s="29">
        <v>48813399</v>
      </c>
      <c r="D109" s="27" t="str">
        <f t="shared" si="12"/>
        <v>N/A</v>
      </c>
      <c r="E109" s="29">
        <v>50195666</v>
      </c>
      <c r="F109" s="27" t="str">
        <f t="shared" si="13"/>
        <v>N/A</v>
      </c>
      <c r="G109" s="29">
        <v>56119492</v>
      </c>
      <c r="H109" s="27" t="str">
        <f t="shared" si="14"/>
        <v>N/A</v>
      </c>
      <c r="I109" s="8">
        <v>2.8319999999999999</v>
      </c>
      <c r="J109" s="8">
        <v>11.8</v>
      </c>
      <c r="K109" s="28" t="s">
        <v>734</v>
      </c>
      <c r="L109" s="105" t="str">
        <f t="shared" si="15"/>
        <v>Yes</v>
      </c>
    </row>
    <row r="110" spans="1:12" x14ac:dyDescent="0.2">
      <c r="A110" s="168" t="s">
        <v>568</v>
      </c>
      <c r="B110" s="22" t="s">
        <v>213</v>
      </c>
      <c r="C110" s="23">
        <v>10117</v>
      </c>
      <c r="D110" s="27" t="str">
        <f t="shared" si="12"/>
        <v>N/A</v>
      </c>
      <c r="E110" s="23">
        <v>11500</v>
      </c>
      <c r="F110" s="27" t="str">
        <f t="shared" si="13"/>
        <v>N/A</v>
      </c>
      <c r="G110" s="23">
        <v>10997</v>
      </c>
      <c r="H110" s="27" t="str">
        <f t="shared" si="14"/>
        <v>N/A</v>
      </c>
      <c r="I110" s="8">
        <v>13.67</v>
      </c>
      <c r="J110" s="8">
        <v>-4.37</v>
      </c>
      <c r="K110" s="28" t="s">
        <v>734</v>
      </c>
      <c r="L110" s="105" t="str">
        <f t="shared" si="15"/>
        <v>Yes</v>
      </c>
    </row>
    <row r="111" spans="1:12" x14ac:dyDescent="0.2">
      <c r="A111" s="168" t="s">
        <v>1304</v>
      </c>
      <c r="B111" s="22" t="s">
        <v>213</v>
      </c>
      <c r="C111" s="29">
        <v>4824.8887021999999</v>
      </c>
      <c r="D111" s="27" t="str">
        <f t="shared" si="12"/>
        <v>N/A</v>
      </c>
      <c r="E111" s="29">
        <v>4364.8405217</v>
      </c>
      <c r="F111" s="27" t="str">
        <f t="shared" si="13"/>
        <v>N/A</v>
      </c>
      <c r="G111" s="29">
        <v>5103.1637719</v>
      </c>
      <c r="H111" s="27" t="str">
        <f t="shared" si="14"/>
        <v>N/A</v>
      </c>
      <c r="I111" s="8">
        <v>-9.5299999999999994</v>
      </c>
      <c r="J111" s="8">
        <v>16.920000000000002</v>
      </c>
      <c r="K111" s="28" t="s">
        <v>734</v>
      </c>
      <c r="L111" s="105" t="str">
        <f t="shared" si="15"/>
        <v>Yes</v>
      </c>
    </row>
    <row r="112" spans="1:12" ht="25.5" x14ac:dyDescent="0.2">
      <c r="A112" s="168" t="s">
        <v>569</v>
      </c>
      <c r="B112" s="22" t="s">
        <v>213</v>
      </c>
      <c r="C112" s="29">
        <v>137485235</v>
      </c>
      <c r="D112" s="27" t="str">
        <f t="shared" si="12"/>
        <v>N/A</v>
      </c>
      <c r="E112" s="29">
        <v>176993665</v>
      </c>
      <c r="F112" s="27" t="str">
        <f t="shared" si="13"/>
        <v>N/A</v>
      </c>
      <c r="G112" s="29">
        <v>207034333</v>
      </c>
      <c r="H112" s="27" t="str">
        <f t="shared" si="14"/>
        <v>N/A</v>
      </c>
      <c r="I112" s="8">
        <v>28.74</v>
      </c>
      <c r="J112" s="8">
        <v>16.97</v>
      </c>
      <c r="K112" s="28" t="s">
        <v>734</v>
      </c>
      <c r="L112" s="105" t="str">
        <f t="shared" si="15"/>
        <v>Yes</v>
      </c>
    </row>
    <row r="113" spans="1:12" x14ac:dyDescent="0.2">
      <c r="A113" s="168" t="s">
        <v>570</v>
      </c>
      <c r="B113" s="22" t="s">
        <v>213</v>
      </c>
      <c r="C113" s="23">
        <v>8659</v>
      </c>
      <c r="D113" s="27" t="str">
        <f t="shared" si="12"/>
        <v>N/A</v>
      </c>
      <c r="E113" s="23">
        <v>10192</v>
      </c>
      <c r="F113" s="27" t="str">
        <f t="shared" si="13"/>
        <v>N/A</v>
      </c>
      <c r="G113" s="23">
        <v>11156</v>
      </c>
      <c r="H113" s="27" t="str">
        <f t="shared" si="14"/>
        <v>N/A</v>
      </c>
      <c r="I113" s="8">
        <v>17.7</v>
      </c>
      <c r="J113" s="8">
        <v>9.4580000000000002</v>
      </c>
      <c r="K113" s="28" t="s">
        <v>734</v>
      </c>
      <c r="L113" s="105" t="str">
        <f t="shared" si="15"/>
        <v>Yes</v>
      </c>
    </row>
    <row r="114" spans="1:12" ht="25.5" x14ac:dyDescent="0.2">
      <c r="A114" s="168" t="s">
        <v>1305</v>
      </c>
      <c r="B114" s="22" t="s">
        <v>213</v>
      </c>
      <c r="C114" s="29">
        <v>15877.726643</v>
      </c>
      <c r="D114" s="27" t="str">
        <f t="shared" si="12"/>
        <v>N/A</v>
      </c>
      <c r="E114" s="29">
        <v>17365.940443</v>
      </c>
      <c r="F114" s="27" t="str">
        <f t="shared" si="13"/>
        <v>N/A</v>
      </c>
      <c r="G114" s="29">
        <v>18558.115184999999</v>
      </c>
      <c r="H114" s="27" t="str">
        <f t="shared" si="14"/>
        <v>N/A</v>
      </c>
      <c r="I114" s="8">
        <v>9.3729999999999993</v>
      </c>
      <c r="J114" s="8">
        <v>6.8650000000000002</v>
      </c>
      <c r="K114" s="28" t="s">
        <v>734</v>
      </c>
      <c r="L114" s="105" t="str">
        <f t="shared" si="15"/>
        <v>Yes</v>
      </c>
    </row>
    <row r="115" spans="1:12" ht="25.5" x14ac:dyDescent="0.2">
      <c r="A115" s="168" t="s">
        <v>571</v>
      </c>
      <c r="B115" s="22" t="s">
        <v>213</v>
      </c>
      <c r="C115" s="29">
        <v>1957750</v>
      </c>
      <c r="D115" s="27" t="str">
        <f t="shared" si="12"/>
        <v>N/A</v>
      </c>
      <c r="E115" s="29">
        <v>1816605</v>
      </c>
      <c r="F115" s="27" t="str">
        <f t="shared" si="13"/>
        <v>N/A</v>
      </c>
      <c r="G115" s="29">
        <v>1475189</v>
      </c>
      <c r="H115" s="27" t="str">
        <f t="shared" si="14"/>
        <v>N/A</v>
      </c>
      <c r="I115" s="8">
        <v>-7.21</v>
      </c>
      <c r="J115" s="8">
        <v>-18.8</v>
      </c>
      <c r="K115" s="28" t="s">
        <v>734</v>
      </c>
      <c r="L115" s="105" t="str">
        <f t="shared" si="15"/>
        <v>Yes</v>
      </c>
    </row>
    <row r="116" spans="1:12" x14ac:dyDescent="0.2">
      <c r="A116" s="104" t="s">
        <v>572</v>
      </c>
      <c r="B116" s="22" t="s">
        <v>213</v>
      </c>
      <c r="C116" s="23">
        <v>2719</v>
      </c>
      <c r="D116" s="27" t="str">
        <f t="shared" si="12"/>
        <v>N/A</v>
      </c>
      <c r="E116" s="23">
        <v>2721</v>
      </c>
      <c r="F116" s="27" t="str">
        <f t="shared" si="13"/>
        <v>N/A</v>
      </c>
      <c r="G116" s="23">
        <v>2149</v>
      </c>
      <c r="H116" s="27" t="str">
        <f t="shared" si="14"/>
        <v>N/A</v>
      </c>
      <c r="I116" s="8">
        <v>7.3599999999999999E-2</v>
      </c>
      <c r="J116" s="8">
        <v>-21</v>
      </c>
      <c r="K116" s="28" t="s">
        <v>734</v>
      </c>
      <c r="L116" s="105" t="str">
        <f t="shared" si="15"/>
        <v>Yes</v>
      </c>
    </row>
    <row r="117" spans="1:12" ht="25.5" x14ac:dyDescent="0.2">
      <c r="A117" s="104" t="s">
        <v>1306</v>
      </c>
      <c r="B117" s="22" t="s">
        <v>213</v>
      </c>
      <c r="C117" s="29">
        <v>720.02574475999995</v>
      </c>
      <c r="D117" s="27" t="str">
        <f t="shared" si="12"/>
        <v>N/A</v>
      </c>
      <c r="E117" s="29">
        <v>667.62403528000004</v>
      </c>
      <c r="F117" s="27" t="str">
        <f t="shared" si="13"/>
        <v>N/A</v>
      </c>
      <c r="G117" s="29">
        <v>686.4536994</v>
      </c>
      <c r="H117" s="27" t="str">
        <f t="shared" si="14"/>
        <v>N/A</v>
      </c>
      <c r="I117" s="8">
        <v>-7.28</v>
      </c>
      <c r="J117" s="8">
        <v>2.82</v>
      </c>
      <c r="K117" s="28" t="s">
        <v>734</v>
      </c>
      <c r="L117" s="105" t="str">
        <f t="shared" si="15"/>
        <v>Yes</v>
      </c>
    </row>
    <row r="118" spans="1:12" ht="25.5" x14ac:dyDescent="0.2">
      <c r="A118" s="137" t="s">
        <v>573</v>
      </c>
      <c r="B118" s="22" t="s">
        <v>213</v>
      </c>
      <c r="C118" s="29">
        <v>0</v>
      </c>
      <c r="D118" s="27" t="str">
        <f t="shared" si="12"/>
        <v>N/A</v>
      </c>
      <c r="E118" s="29">
        <v>0</v>
      </c>
      <c r="F118" s="27" t="str">
        <f t="shared" si="13"/>
        <v>N/A</v>
      </c>
      <c r="G118" s="29">
        <v>0</v>
      </c>
      <c r="H118" s="27" t="str">
        <f t="shared" si="14"/>
        <v>N/A</v>
      </c>
      <c r="I118" s="8" t="s">
        <v>1748</v>
      </c>
      <c r="J118" s="8" t="s">
        <v>1748</v>
      </c>
      <c r="K118" s="28" t="s">
        <v>734</v>
      </c>
      <c r="L118" s="105" t="str">
        <f t="shared" si="15"/>
        <v>N/A</v>
      </c>
    </row>
    <row r="119" spans="1:12" x14ac:dyDescent="0.2">
      <c r="A119" s="137" t="s">
        <v>574</v>
      </c>
      <c r="B119" s="22" t="s">
        <v>213</v>
      </c>
      <c r="C119" s="23">
        <v>0</v>
      </c>
      <c r="D119" s="27" t="str">
        <f t="shared" si="12"/>
        <v>N/A</v>
      </c>
      <c r="E119" s="23">
        <v>0</v>
      </c>
      <c r="F119" s="27" t="str">
        <f t="shared" si="13"/>
        <v>N/A</v>
      </c>
      <c r="G119" s="23">
        <v>0</v>
      </c>
      <c r="H119" s="27" t="str">
        <f t="shared" si="14"/>
        <v>N/A</v>
      </c>
      <c r="I119" s="8" t="s">
        <v>1748</v>
      </c>
      <c r="J119" s="8" t="s">
        <v>1748</v>
      </c>
      <c r="K119" s="28" t="s">
        <v>734</v>
      </c>
      <c r="L119" s="105" t="str">
        <f t="shared" si="15"/>
        <v>N/A</v>
      </c>
    </row>
    <row r="120" spans="1:12" ht="25.5" x14ac:dyDescent="0.2">
      <c r="A120" s="137" t="s">
        <v>1307</v>
      </c>
      <c r="B120" s="22" t="s">
        <v>213</v>
      </c>
      <c r="C120" s="29" t="s">
        <v>1748</v>
      </c>
      <c r="D120" s="27" t="str">
        <f t="shared" si="12"/>
        <v>N/A</v>
      </c>
      <c r="E120" s="29" t="s">
        <v>1748</v>
      </c>
      <c r="F120" s="27" t="str">
        <f t="shared" si="13"/>
        <v>N/A</v>
      </c>
      <c r="G120" s="29" t="s">
        <v>1748</v>
      </c>
      <c r="H120" s="27" t="str">
        <f t="shared" si="14"/>
        <v>N/A</v>
      </c>
      <c r="I120" s="8" t="s">
        <v>1748</v>
      </c>
      <c r="J120" s="8" t="s">
        <v>1748</v>
      </c>
      <c r="K120" s="28" t="s">
        <v>734</v>
      </c>
      <c r="L120" s="105" t="str">
        <f t="shared" si="15"/>
        <v>N/A</v>
      </c>
    </row>
    <row r="121" spans="1:12" ht="25.5" x14ac:dyDescent="0.2">
      <c r="A121" s="137" t="s">
        <v>575</v>
      </c>
      <c r="B121" s="22" t="s">
        <v>213</v>
      </c>
      <c r="C121" s="29">
        <v>964776</v>
      </c>
      <c r="D121" s="27" t="str">
        <f t="shared" si="12"/>
        <v>N/A</v>
      </c>
      <c r="E121" s="29">
        <v>1123812</v>
      </c>
      <c r="F121" s="27" t="str">
        <f t="shared" si="13"/>
        <v>N/A</v>
      </c>
      <c r="G121" s="29">
        <v>998661</v>
      </c>
      <c r="H121" s="27" t="str">
        <f t="shared" si="14"/>
        <v>N/A</v>
      </c>
      <c r="I121" s="8">
        <v>16.48</v>
      </c>
      <c r="J121" s="8">
        <v>-11.1</v>
      </c>
      <c r="K121" s="28" t="s">
        <v>734</v>
      </c>
      <c r="L121" s="105" t="str">
        <f t="shared" si="15"/>
        <v>Yes</v>
      </c>
    </row>
    <row r="122" spans="1:12" ht="25.5" x14ac:dyDescent="0.2">
      <c r="A122" s="137" t="s">
        <v>576</v>
      </c>
      <c r="B122" s="22" t="s">
        <v>213</v>
      </c>
      <c r="C122" s="23">
        <v>701</v>
      </c>
      <c r="D122" s="27" t="str">
        <f t="shared" si="12"/>
        <v>N/A</v>
      </c>
      <c r="E122" s="23">
        <v>880</v>
      </c>
      <c r="F122" s="27" t="str">
        <f t="shared" si="13"/>
        <v>N/A</v>
      </c>
      <c r="G122" s="23">
        <v>859</v>
      </c>
      <c r="H122" s="27" t="str">
        <f t="shared" si="14"/>
        <v>N/A</v>
      </c>
      <c r="I122" s="8">
        <v>25.53</v>
      </c>
      <c r="J122" s="8">
        <v>-2.39</v>
      </c>
      <c r="K122" s="28" t="s">
        <v>734</v>
      </c>
      <c r="L122" s="105" t="str">
        <f t="shared" si="15"/>
        <v>Yes</v>
      </c>
    </row>
    <row r="123" spans="1:12" ht="25.5" x14ac:dyDescent="0.2">
      <c r="A123" s="137" t="s">
        <v>1308</v>
      </c>
      <c r="B123" s="22" t="s">
        <v>213</v>
      </c>
      <c r="C123" s="29">
        <v>1376.2853067000001</v>
      </c>
      <c r="D123" s="27" t="str">
        <f t="shared" si="12"/>
        <v>N/A</v>
      </c>
      <c r="E123" s="29">
        <v>1277.0590909</v>
      </c>
      <c r="F123" s="27" t="str">
        <f t="shared" si="13"/>
        <v>N/A</v>
      </c>
      <c r="G123" s="29">
        <v>1162.5855646</v>
      </c>
      <c r="H123" s="27" t="str">
        <f t="shared" si="14"/>
        <v>N/A</v>
      </c>
      <c r="I123" s="8">
        <v>-7.21</v>
      </c>
      <c r="J123" s="8">
        <v>-8.9600000000000009</v>
      </c>
      <c r="K123" s="28" t="s">
        <v>734</v>
      </c>
      <c r="L123" s="105" t="str">
        <f t="shared" si="15"/>
        <v>Yes</v>
      </c>
    </row>
    <row r="124" spans="1:12" ht="25.5" x14ac:dyDescent="0.2">
      <c r="A124" s="137" t="s">
        <v>577</v>
      </c>
      <c r="B124" s="22" t="s">
        <v>213</v>
      </c>
      <c r="C124" s="29">
        <v>0</v>
      </c>
      <c r="D124" s="27" t="str">
        <f t="shared" si="12"/>
        <v>N/A</v>
      </c>
      <c r="E124" s="29">
        <v>31076</v>
      </c>
      <c r="F124" s="27" t="str">
        <f t="shared" si="13"/>
        <v>N/A</v>
      </c>
      <c r="G124" s="29">
        <v>950186</v>
      </c>
      <c r="H124" s="27" t="str">
        <f t="shared" si="14"/>
        <v>N/A</v>
      </c>
      <c r="I124" s="8" t="s">
        <v>1748</v>
      </c>
      <c r="J124" s="8">
        <v>2958</v>
      </c>
      <c r="K124" s="28" t="s">
        <v>734</v>
      </c>
      <c r="L124" s="105" t="str">
        <f t="shared" si="15"/>
        <v>No</v>
      </c>
    </row>
    <row r="125" spans="1:12" x14ac:dyDescent="0.2">
      <c r="A125" s="128" t="s">
        <v>578</v>
      </c>
      <c r="B125" s="22" t="s">
        <v>213</v>
      </c>
      <c r="C125" s="23">
        <v>0</v>
      </c>
      <c r="D125" s="27" t="str">
        <f t="shared" si="12"/>
        <v>N/A</v>
      </c>
      <c r="E125" s="23">
        <v>15</v>
      </c>
      <c r="F125" s="27" t="str">
        <f t="shared" si="13"/>
        <v>N/A</v>
      </c>
      <c r="G125" s="23">
        <v>1561</v>
      </c>
      <c r="H125" s="27" t="str">
        <f t="shared" si="14"/>
        <v>N/A</v>
      </c>
      <c r="I125" s="8" t="s">
        <v>1748</v>
      </c>
      <c r="J125" s="8">
        <v>10307</v>
      </c>
      <c r="K125" s="28" t="s">
        <v>734</v>
      </c>
      <c r="L125" s="105" t="str">
        <f t="shared" si="15"/>
        <v>No</v>
      </c>
    </row>
    <row r="126" spans="1:12" ht="25.5" x14ac:dyDescent="0.2">
      <c r="A126" s="128" t="s">
        <v>1309</v>
      </c>
      <c r="B126" s="22" t="s">
        <v>213</v>
      </c>
      <c r="C126" s="29" t="s">
        <v>1748</v>
      </c>
      <c r="D126" s="27" t="str">
        <f t="shared" si="12"/>
        <v>N/A</v>
      </c>
      <c r="E126" s="29">
        <v>2071.7333333000001</v>
      </c>
      <c r="F126" s="27" t="str">
        <f t="shared" si="13"/>
        <v>N/A</v>
      </c>
      <c r="G126" s="29">
        <v>608.70339525999998</v>
      </c>
      <c r="H126" s="27" t="str">
        <f t="shared" si="14"/>
        <v>N/A</v>
      </c>
      <c r="I126" s="8" t="s">
        <v>1748</v>
      </c>
      <c r="J126" s="8">
        <v>-70.599999999999994</v>
      </c>
      <c r="K126" s="28" t="s">
        <v>734</v>
      </c>
      <c r="L126" s="105" t="str">
        <f t="shared" si="15"/>
        <v>No</v>
      </c>
    </row>
    <row r="127" spans="1:12" ht="25.5" x14ac:dyDescent="0.2">
      <c r="A127" s="128" t="s">
        <v>579</v>
      </c>
      <c r="B127" s="22" t="s">
        <v>213</v>
      </c>
      <c r="C127" s="29">
        <v>7516</v>
      </c>
      <c r="D127" s="27" t="str">
        <f t="shared" si="12"/>
        <v>N/A</v>
      </c>
      <c r="E127" s="29">
        <v>6164</v>
      </c>
      <c r="F127" s="27" t="str">
        <f t="shared" si="13"/>
        <v>N/A</v>
      </c>
      <c r="G127" s="29">
        <v>35592</v>
      </c>
      <c r="H127" s="27" t="str">
        <f t="shared" si="14"/>
        <v>N/A</v>
      </c>
      <c r="I127" s="8">
        <v>-18</v>
      </c>
      <c r="J127" s="8">
        <v>477.4</v>
      </c>
      <c r="K127" s="28" t="s">
        <v>734</v>
      </c>
      <c r="L127" s="105" t="str">
        <f t="shared" si="15"/>
        <v>No</v>
      </c>
    </row>
    <row r="128" spans="1:12" x14ac:dyDescent="0.2">
      <c r="A128" s="128" t="s">
        <v>580</v>
      </c>
      <c r="B128" s="22" t="s">
        <v>213</v>
      </c>
      <c r="C128" s="23">
        <v>97</v>
      </c>
      <c r="D128" s="27" t="str">
        <f t="shared" si="12"/>
        <v>N/A</v>
      </c>
      <c r="E128" s="23">
        <v>79</v>
      </c>
      <c r="F128" s="27" t="str">
        <f t="shared" si="13"/>
        <v>N/A</v>
      </c>
      <c r="G128" s="23">
        <v>143</v>
      </c>
      <c r="H128" s="27" t="str">
        <f t="shared" si="14"/>
        <v>N/A</v>
      </c>
      <c r="I128" s="8">
        <v>-18.600000000000001</v>
      </c>
      <c r="J128" s="8">
        <v>81.010000000000005</v>
      </c>
      <c r="K128" s="28" t="s">
        <v>734</v>
      </c>
      <c r="L128" s="105" t="str">
        <f t="shared" si="15"/>
        <v>No</v>
      </c>
    </row>
    <row r="129" spans="1:12" ht="25.5" x14ac:dyDescent="0.2">
      <c r="A129" s="128" t="s">
        <v>1310</v>
      </c>
      <c r="B129" s="22" t="s">
        <v>213</v>
      </c>
      <c r="C129" s="29">
        <v>77.484536082000005</v>
      </c>
      <c r="D129" s="27" t="str">
        <f t="shared" si="12"/>
        <v>N/A</v>
      </c>
      <c r="E129" s="29">
        <v>78.025316455999999</v>
      </c>
      <c r="F129" s="27" t="str">
        <f t="shared" si="13"/>
        <v>N/A</v>
      </c>
      <c r="G129" s="29">
        <v>248.89510490000001</v>
      </c>
      <c r="H129" s="27" t="str">
        <f t="shared" si="14"/>
        <v>N/A</v>
      </c>
      <c r="I129" s="8">
        <v>0.69789999999999996</v>
      </c>
      <c r="J129" s="8">
        <v>219</v>
      </c>
      <c r="K129" s="28" t="s">
        <v>734</v>
      </c>
      <c r="L129" s="105" t="str">
        <f t="shared" si="15"/>
        <v>No</v>
      </c>
    </row>
    <row r="130" spans="1:12" ht="25.5" x14ac:dyDescent="0.2">
      <c r="A130" s="128" t="s">
        <v>581</v>
      </c>
      <c r="B130" s="22" t="s">
        <v>213</v>
      </c>
      <c r="C130" s="29">
        <v>2172523</v>
      </c>
      <c r="D130" s="27" t="str">
        <f t="shared" si="12"/>
        <v>N/A</v>
      </c>
      <c r="E130" s="29">
        <v>2169737</v>
      </c>
      <c r="F130" s="27" t="str">
        <f t="shared" si="13"/>
        <v>N/A</v>
      </c>
      <c r="G130" s="29">
        <v>1389380</v>
      </c>
      <c r="H130" s="27" t="str">
        <f t="shared" si="14"/>
        <v>N/A</v>
      </c>
      <c r="I130" s="8">
        <v>-0.128</v>
      </c>
      <c r="J130" s="8">
        <v>-36</v>
      </c>
      <c r="K130" s="28" t="s">
        <v>734</v>
      </c>
      <c r="L130" s="105" t="str">
        <f t="shared" si="15"/>
        <v>No</v>
      </c>
    </row>
    <row r="131" spans="1:12" x14ac:dyDescent="0.2">
      <c r="A131" s="128" t="s">
        <v>582</v>
      </c>
      <c r="B131" s="22" t="s">
        <v>213</v>
      </c>
      <c r="C131" s="23">
        <v>196</v>
      </c>
      <c r="D131" s="27" t="str">
        <f t="shared" si="12"/>
        <v>N/A</v>
      </c>
      <c r="E131" s="23">
        <v>197</v>
      </c>
      <c r="F131" s="27" t="str">
        <f t="shared" si="13"/>
        <v>N/A</v>
      </c>
      <c r="G131" s="23">
        <v>101</v>
      </c>
      <c r="H131" s="27" t="str">
        <f t="shared" si="14"/>
        <v>N/A</v>
      </c>
      <c r="I131" s="8">
        <v>0.51019999999999999</v>
      </c>
      <c r="J131" s="8">
        <v>-48.7</v>
      </c>
      <c r="K131" s="28" t="s">
        <v>734</v>
      </c>
      <c r="L131" s="105" t="str">
        <f t="shared" si="15"/>
        <v>No</v>
      </c>
    </row>
    <row r="132" spans="1:12" x14ac:dyDescent="0.2">
      <c r="A132" s="128" t="s">
        <v>1311</v>
      </c>
      <c r="B132" s="22" t="s">
        <v>213</v>
      </c>
      <c r="C132" s="29">
        <v>11084.301020000001</v>
      </c>
      <c r="D132" s="27" t="str">
        <f t="shared" si="12"/>
        <v>N/A</v>
      </c>
      <c r="E132" s="29">
        <v>11013.893400999999</v>
      </c>
      <c r="F132" s="27" t="str">
        <f t="shared" si="13"/>
        <v>N/A</v>
      </c>
      <c r="G132" s="29">
        <v>13756.237623999999</v>
      </c>
      <c r="H132" s="27" t="str">
        <f t="shared" si="14"/>
        <v>N/A</v>
      </c>
      <c r="I132" s="8">
        <v>-0.63500000000000001</v>
      </c>
      <c r="J132" s="8">
        <v>24.9</v>
      </c>
      <c r="K132" s="28" t="s">
        <v>734</v>
      </c>
      <c r="L132" s="105" t="str">
        <f t="shared" si="15"/>
        <v>Yes</v>
      </c>
    </row>
    <row r="133" spans="1:12" ht="25.5" x14ac:dyDescent="0.2">
      <c r="A133" s="128" t="s">
        <v>583</v>
      </c>
      <c r="B133" s="22" t="s">
        <v>213</v>
      </c>
      <c r="C133" s="29">
        <v>446582</v>
      </c>
      <c r="D133" s="27" t="str">
        <f t="shared" si="12"/>
        <v>N/A</v>
      </c>
      <c r="E133" s="29">
        <v>713176</v>
      </c>
      <c r="F133" s="27" t="str">
        <f t="shared" si="13"/>
        <v>N/A</v>
      </c>
      <c r="G133" s="29">
        <v>714893</v>
      </c>
      <c r="H133" s="27" t="str">
        <f t="shared" si="14"/>
        <v>N/A</v>
      </c>
      <c r="I133" s="8">
        <v>59.7</v>
      </c>
      <c r="J133" s="8">
        <v>0.24079999999999999</v>
      </c>
      <c r="K133" s="28" t="s">
        <v>734</v>
      </c>
      <c r="L133" s="105" t="str">
        <f>IF(J133="Div by 0", "N/A", IF(OR(J133="N/A",K133="N/A"),"N/A", IF(J133&gt;VALUE(MID(K133,1,2)), "No", IF(J133&lt;-1*VALUE(MID(K133,1,2)), "No", "Yes"))))</f>
        <v>Yes</v>
      </c>
    </row>
    <row r="134" spans="1:12" x14ac:dyDescent="0.2">
      <c r="A134" s="128" t="s">
        <v>584</v>
      </c>
      <c r="B134" s="22" t="s">
        <v>213</v>
      </c>
      <c r="C134" s="23">
        <v>2728</v>
      </c>
      <c r="D134" s="27" t="str">
        <f t="shared" si="12"/>
        <v>N/A</v>
      </c>
      <c r="E134" s="23">
        <v>3541</v>
      </c>
      <c r="F134" s="27" t="str">
        <f t="shared" si="13"/>
        <v>N/A</v>
      </c>
      <c r="G134" s="23">
        <v>3367</v>
      </c>
      <c r="H134" s="27" t="str">
        <f t="shared" si="14"/>
        <v>N/A</v>
      </c>
      <c r="I134" s="8">
        <v>29.8</v>
      </c>
      <c r="J134" s="8">
        <v>-4.91</v>
      </c>
      <c r="K134" s="28" t="s">
        <v>734</v>
      </c>
      <c r="L134" s="105" t="str">
        <f t="shared" ref="L134:L138" si="16">IF(J134="Div by 0", "N/A", IF(OR(J134="N/A",K134="N/A"),"N/A", IF(J134&gt;VALUE(MID(K134,1,2)), "No", IF(J134&lt;-1*VALUE(MID(K134,1,2)), "No", "Yes"))))</f>
        <v>Yes</v>
      </c>
    </row>
    <row r="135" spans="1:12" ht="25.5" x14ac:dyDescent="0.2">
      <c r="A135" s="128" t="s">
        <v>1312</v>
      </c>
      <c r="B135" s="22" t="s">
        <v>213</v>
      </c>
      <c r="C135" s="29">
        <v>163.70307918</v>
      </c>
      <c r="D135" s="27" t="str">
        <f t="shared" si="12"/>
        <v>N/A</v>
      </c>
      <c r="E135" s="29">
        <v>201.40525274999999</v>
      </c>
      <c r="F135" s="27" t="str">
        <f t="shared" si="13"/>
        <v>N/A</v>
      </c>
      <c r="G135" s="29">
        <v>212.32343331999999</v>
      </c>
      <c r="H135" s="27" t="str">
        <f t="shared" si="14"/>
        <v>N/A</v>
      </c>
      <c r="I135" s="8">
        <v>23.03</v>
      </c>
      <c r="J135" s="8">
        <v>5.4210000000000003</v>
      </c>
      <c r="K135" s="28" t="s">
        <v>734</v>
      </c>
      <c r="L135" s="105" t="str">
        <f t="shared" si="16"/>
        <v>Yes</v>
      </c>
    </row>
    <row r="136" spans="1:12" ht="25.5" x14ac:dyDescent="0.2">
      <c r="A136" s="128" t="s">
        <v>585</v>
      </c>
      <c r="B136" s="22" t="s">
        <v>213</v>
      </c>
      <c r="C136" s="29">
        <v>0</v>
      </c>
      <c r="D136" s="27" t="str">
        <f t="shared" ref="D136:D150" si="17">IF($B136="N/A","N/A",IF(C136&gt;10,"No",IF(C136&lt;-10,"No","Yes")))</f>
        <v>N/A</v>
      </c>
      <c r="E136" s="29">
        <v>0</v>
      </c>
      <c r="F136" s="27" t="str">
        <f t="shared" ref="F136:F150" si="18">IF($B136="N/A","N/A",IF(E136&gt;10,"No",IF(E136&lt;-10,"No","Yes")))</f>
        <v>N/A</v>
      </c>
      <c r="G136" s="29">
        <v>32911</v>
      </c>
      <c r="H136" s="27" t="str">
        <f t="shared" ref="H136:H150" si="19">IF($B136="N/A","N/A",IF(G136&gt;10,"No",IF(G136&lt;-10,"No","Yes")))</f>
        <v>N/A</v>
      </c>
      <c r="I136" s="8" t="s">
        <v>1748</v>
      </c>
      <c r="J136" s="8" t="s">
        <v>1748</v>
      </c>
      <c r="K136" s="28" t="s">
        <v>734</v>
      </c>
      <c r="L136" s="105" t="str">
        <f t="shared" si="16"/>
        <v>N/A</v>
      </c>
    </row>
    <row r="137" spans="1:12" x14ac:dyDescent="0.2">
      <c r="A137" s="128" t="s">
        <v>586</v>
      </c>
      <c r="B137" s="22" t="s">
        <v>213</v>
      </c>
      <c r="C137" s="23">
        <v>0</v>
      </c>
      <c r="D137" s="27" t="str">
        <f t="shared" si="17"/>
        <v>N/A</v>
      </c>
      <c r="E137" s="23">
        <v>0</v>
      </c>
      <c r="F137" s="27" t="str">
        <f t="shared" si="18"/>
        <v>N/A</v>
      </c>
      <c r="G137" s="23">
        <v>11</v>
      </c>
      <c r="H137" s="27" t="str">
        <f t="shared" si="19"/>
        <v>N/A</v>
      </c>
      <c r="I137" s="8" t="s">
        <v>1748</v>
      </c>
      <c r="J137" s="8" t="s">
        <v>1748</v>
      </c>
      <c r="K137" s="28" t="s">
        <v>734</v>
      </c>
      <c r="L137" s="105" t="str">
        <f t="shared" si="16"/>
        <v>N/A</v>
      </c>
    </row>
    <row r="138" spans="1:12" ht="25.5" x14ac:dyDescent="0.2">
      <c r="A138" s="128" t="s">
        <v>1313</v>
      </c>
      <c r="B138" s="22" t="s">
        <v>213</v>
      </c>
      <c r="C138" s="29" t="s">
        <v>1748</v>
      </c>
      <c r="D138" s="27" t="str">
        <f t="shared" si="17"/>
        <v>N/A</v>
      </c>
      <c r="E138" s="29" t="s">
        <v>1748</v>
      </c>
      <c r="F138" s="27" t="str">
        <f t="shared" si="18"/>
        <v>N/A</v>
      </c>
      <c r="G138" s="29">
        <v>32911</v>
      </c>
      <c r="H138" s="27" t="str">
        <f t="shared" si="19"/>
        <v>N/A</v>
      </c>
      <c r="I138" s="8" t="s">
        <v>1748</v>
      </c>
      <c r="J138" s="8" t="s">
        <v>1748</v>
      </c>
      <c r="K138" s="28" t="s">
        <v>734</v>
      </c>
      <c r="L138" s="105" t="str">
        <f t="shared" si="16"/>
        <v>N/A</v>
      </c>
    </row>
    <row r="139" spans="1:12" ht="25.5" x14ac:dyDescent="0.2">
      <c r="A139" s="128" t="s">
        <v>587</v>
      </c>
      <c r="B139" s="22" t="s">
        <v>213</v>
      </c>
      <c r="C139" s="29">
        <v>20293854</v>
      </c>
      <c r="D139" s="27" t="str">
        <f t="shared" si="17"/>
        <v>N/A</v>
      </c>
      <c r="E139" s="29">
        <v>20440292</v>
      </c>
      <c r="F139" s="27" t="str">
        <f t="shared" si="18"/>
        <v>N/A</v>
      </c>
      <c r="G139" s="29">
        <v>19658627</v>
      </c>
      <c r="H139" s="27" t="str">
        <f t="shared" si="19"/>
        <v>N/A</v>
      </c>
      <c r="I139" s="8">
        <v>0.72160000000000002</v>
      </c>
      <c r="J139" s="8">
        <v>-3.82</v>
      </c>
      <c r="K139" s="28" t="s">
        <v>734</v>
      </c>
      <c r="L139" s="105" t="str">
        <f t="shared" ref="L139:L150" si="20">IF(J139="Div by 0", "N/A", IF(K139="N/A","N/A", IF(J139&gt;VALUE(MID(K139,1,2)), "No", IF(J139&lt;-1*VALUE(MID(K139,1,2)), "No", "Yes"))))</f>
        <v>Yes</v>
      </c>
    </row>
    <row r="140" spans="1:12" ht="25.5" x14ac:dyDescent="0.2">
      <c r="A140" s="128" t="s">
        <v>588</v>
      </c>
      <c r="B140" s="22" t="s">
        <v>213</v>
      </c>
      <c r="C140" s="23">
        <v>8976</v>
      </c>
      <c r="D140" s="27" t="str">
        <f t="shared" si="17"/>
        <v>N/A</v>
      </c>
      <c r="E140" s="23">
        <v>9571</v>
      </c>
      <c r="F140" s="27" t="str">
        <f t="shared" si="18"/>
        <v>N/A</v>
      </c>
      <c r="G140" s="23">
        <v>7768</v>
      </c>
      <c r="H140" s="27" t="str">
        <f t="shared" si="19"/>
        <v>N/A</v>
      </c>
      <c r="I140" s="8">
        <v>6.6289999999999996</v>
      </c>
      <c r="J140" s="8">
        <v>-18.8</v>
      </c>
      <c r="K140" s="28" t="s">
        <v>734</v>
      </c>
      <c r="L140" s="105" t="str">
        <f t="shared" si="20"/>
        <v>Yes</v>
      </c>
    </row>
    <row r="141" spans="1:12" ht="25.5" x14ac:dyDescent="0.2">
      <c r="A141" s="128" t="s">
        <v>1314</v>
      </c>
      <c r="B141" s="22" t="s">
        <v>213</v>
      </c>
      <c r="C141" s="29">
        <v>2260.901738</v>
      </c>
      <c r="D141" s="27" t="str">
        <f t="shared" si="17"/>
        <v>N/A</v>
      </c>
      <c r="E141" s="29">
        <v>2135.6485216000001</v>
      </c>
      <c r="F141" s="27" t="str">
        <f t="shared" si="18"/>
        <v>N/A</v>
      </c>
      <c r="G141" s="29">
        <v>2530.7192326999998</v>
      </c>
      <c r="H141" s="27" t="str">
        <f t="shared" si="19"/>
        <v>N/A</v>
      </c>
      <c r="I141" s="8">
        <v>-5.54</v>
      </c>
      <c r="J141" s="8">
        <v>18.5</v>
      </c>
      <c r="K141" s="28" t="s">
        <v>734</v>
      </c>
      <c r="L141" s="105" t="str">
        <f t="shared" si="20"/>
        <v>Yes</v>
      </c>
    </row>
    <row r="142" spans="1:12" ht="25.5" x14ac:dyDescent="0.2">
      <c r="A142" s="128" t="s">
        <v>589</v>
      </c>
      <c r="B142" s="22" t="s">
        <v>213</v>
      </c>
      <c r="C142" s="29">
        <v>51902235</v>
      </c>
      <c r="D142" s="27" t="str">
        <f t="shared" si="17"/>
        <v>N/A</v>
      </c>
      <c r="E142" s="29">
        <v>54397932</v>
      </c>
      <c r="F142" s="27" t="str">
        <f t="shared" si="18"/>
        <v>N/A</v>
      </c>
      <c r="G142" s="29">
        <v>57597731</v>
      </c>
      <c r="H142" s="27" t="str">
        <f t="shared" si="19"/>
        <v>N/A</v>
      </c>
      <c r="I142" s="8">
        <v>4.8079999999999998</v>
      </c>
      <c r="J142" s="8">
        <v>5.8819999999999997</v>
      </c>
      <c r="K142" s="28" t="s">
        <v>734</v>
      </c>
      <c r="L142" s="105" t="str">
        <f t="shared" si="20"/>
        <v>Yes</v>
      </c>
    </row>
    <row r="143" spans="1:12" x14ac:dyDescent="0.2">
      <c r="A143" s="104" t="s">
        <v>590</v>
      </c>
      <c r="B143" s="22" t="s">
        <v>213</v>
      </c>
      <c r="C143" s="23">
        <v>940</v>
      </c>
      <c r="D143" s="27" t="str">
        <f t="shared" si="17"/>
        <v>N/A</v>
      </c>
      <c r="E143" s="23">
        <v>1010</v>
      </c>
      <c r="F143" s="27" t="str">
        <f t="shared" si="18"/>
        <v>N/A</v>
      </c>
      <c r="G143" s="23">
        <v>1174</v>
      </c>
      <c r="H143" s="27" t="str">
        <f t="shared" si="19"/>
        <v>N/A</v>
      </c>
      <c r="I143" s="8">
        <v>7.4470000000000001</v>
      </c>
      <c r="J143" s="8">
        <v>16.239999999999998</v>
      </c>
      <c r="K143" s="28" t="s">
        <v>734</v>
      </c>
      <c r="L143" s="105" t="str">
        <f t="shared" si="20"/>
        <v>Yes</v>
      </c>
    </row>
    <row r="144" spans="1:12" ht="25.5" x14ac:dyDescent="0.2">
      <c r="A144" s="104" t="s">
        <v>1315</v>
      </c>
      <c r="B144" s="22" t="s">
        <v>213</v>
      </c>
      <c r="C144" s="29">
        <v>55215.143617000002</v>
      </c>
      <c r="D144" s="27" t="str">
        <f t="shared" si="17"/>
        <v>N/A</v>
      </c>
      <c r="E144" s="29">
        <v>53859.338614</v>
      </c>
      <c r="F144" s="27" t="str">
        <f t="shared" si="18"/>
        <v>N/A</v>
      </c>
      <c r="G144" s="29">
        <v>49061.099659</v>
      </c>
      <c r="H144" s="27" t="str">
        <f t="shared" si="19"/>
        <v>N/A</v>
      </c>
      <c r="I144" s="8">
        <v>-2.46</v>
      </c>
      <c r="J144" s="8">
        <v>-8.91</v>
      </c>
      <c r="K144" s="28" t="s">
        <v>734</v>
      </c>
      <c r="L144" s="105" t="str">
        <f t="shared" si="20"/>
        <v>Yes</v>
      </c>
    </row>
    <row r="145" spans="1:12" ht="25.5" x14ac:dyDescent="0.2">
      <c r="A145" s="128" t="s">
        <v>591</v>
      </c>
      <c r="B145" s="22" t="s">
        <v>213</v>
      </c>
      <c r="C145" s="29">
        <v>21336340</v>
      </c>
      <c r="D145" s="27" t="str">
        <f t="shared" si="17"/>
        <v>N/A</v>
      </c>
      <c r="E145" s="29">
        <v>26304339</v>
      </c>
      <c r="F145" s="27" t="str">
        <f t="shared" si="18"/>
        <v>N/A</v>
      </c>
      <c r="G145" s="29">
        <v>30292122</v>
      </c>
      <c r="H145" s="27" t="str">
        <f t="shared" si="19"/>
        <v>N/A</v>
      </c>
      <c r="I145" s="8">
        <v>23.28</v>
      </c>
      <c r="J145" s="8">
        <v>15.16</v>
      </c>
      <c r="K145" s="28" t="s">
        <v>734</v>
      </c>
      <c r="L145" s="105" t="str">
        <f t="shared" si="20"/>
        <v>Yes</v>
      </c>
    </row>
    <row r="146" spans="1:12" x14ac:dyDescent="0.2">
      <c r="A146" s="128" t="s">
        <v>592</v>
      </c>
      <c r="B146" s="22" t="s">
        <v>213</v>
      </c>
      <c r="C146" s="23">
        <v>4463</v>
      </c>
      <c r="D146" s="27" t="str">
        <f t="shared" si="17"/>
        <v>N/A</v>
      </c>
      <c r="E146" s="23">
        <v>4880</v>
      </c>
      <c r="F146" s="27" t="str">
        <f t="shared" si="18"/>
        <v>N/A</v>
      </c>
      <c r="G146" s="23">
        <v>5242</v>
      </c>
      <c r="H146" s="27" t="str">
        <f t="shared" si="19"/>
        <v>N/A</v>
      </c>
      <c r="I146" s="8">
        <v>9.343</v>
      </c>
      <c r="J146" s="8">
        <v>7.4180000000000001</v>
      </c>
      <c r="K146" s="28" t="s">
        <v>734</v>
      </c>
      <c r="L146" s="105" t="str">
        <f t="shared" si="20"/>
        <v>Yes</v>
      </c>
    </row>
    <row r="147" spans="1:12" ht="25.5" x14ac:dyDescent="0.2">
      <c r="A147" s="128" t="s">
        <v>1316</v>
      </c>
      <c r="B147" s="22" t="s">
        <v>213</v>
      </c>
      <c r="C147" s="29">
        <v>4780.7170065</v>
      </c>
      <c r="D147" s="27" t="str">
        <f t="shared" si="17"/>
        <v>N/A</v>
      </c>
      <c r="E147" s="29">
        <v>5390.2334016000004</v>
      </c>
      <c r="F147" s="27" t="str">
        <f t="shared" si="18"/>
        <v>N/A</v>
      </c>
      <c r="G147" s="29">
        <v>5778.7336894</v>
      </c>
      <c r="H147" s="27" t="str">
        <f t="shared" si="19"/>
        <v>N/A</v>
      </c>
      <c r="I147" s="8">
        <v>12.75</v>
      </c>
      <c r="J147" s="8">
        <v>7.2069999999999999</v>
      </c>
      <c r="K147" s="28" t="s">
        <v>734</v>
      </c>
      <c r="L147" s="105" t="str">
        <f t="shared" si="20"/>
        <v>Yes</v>
      </c>
    </row>
    <row r="148" spans="1:12" ht="25.5" x14ac:dyDescent="0.2">
      <c r="A148" s="128" t="s">
        <v>593</v>
      </c>
      <c r="B148" s="22" t="s">
        <v>213</v>
      </c>
      <c r="C148" s="29">
        <v>30780723</v>
      </c>
      <c r="D148" s="27" t="str">
        <f t="shared" si="17"/>
        <v>N/A</v>
      </c>
      <c r="E148" s="29">
        <v>31860972</v>
      </c>
      <c r="F148" s="27" t="str">
        <f t="shared" si="18"/>
        <v>N/A</v>
      </c>
      <c r="G148" s="29">
        <v>29920956</v>
      </c>
      <c r="H148" s="27" t="str">
        <f t="shared" si="19"/>
        <v>N/A</v>
      </c>
      <c r="I148" s="8">
        <v>3.5089999999999999</v>
      </c>
      <c r="J148" s="8">
        <v>-6.09</v>
      </c>
      <c r="K148" s="28" t="s">
        <v>734</v>
      </c>
      <c r="L148" s="105" t="str">
        <f t="shared" si="20"/>
        <v>Yes</v>
      </c>
    </row>
    <row r="149" spans="1:12" x14ac:dyDescent="0.2">
      <c r="A149" s="128" t="s">
        <v>594</v>
      </c>
      <c r="B149" s="22" t="s">
        <v>213</v>
      </c>
      <c r="C149" s="23">
        <v>2551</v>
      </c>
      <c r="D149" s="27" t="str">
        <f t="shared" si="17"/>
        <v>N/A</v>
      </c>
      <c r="E149" s="23">
        <v>2678</v>
      </c>
      <c r="F149" s="27" t="str">
        <f t="shared" si="18"/>
        <v>N/A</v>
      </c>
      <c r="G149" s="23">
        <v>2791</v>
      </c>
      <c r="H149" s="27" t="str">
        <f t="shared" si="19"/>
        <v>N/A</v>
      </c>
      <c r="I149" s="8">
        <v>4.9779999999999998</v>
      </c>
      <c r="J149" s="8">
        <v>4.22</v>
      </c>
      <c r="K149" s="28" t="s">
        <v>734</v>
      </c>
      <c r="L149" s="105" t="str">
        <f t="shared" si="20"/>
        <v>Yes</v>
      </c>
    </row>
    <row r="150" spans="1:12" ht="25.5" x14ac:dyDescent="0.2">
      <c r="A150" s="137" t="s">
        <v>1317</v>
      </c>
      <c r="B150" s="22" t="s">
        <v>213</v>
      </c>
      <c r="C150" s="29">
        <v>12066.139945000001</v>
      </c>
      <c r="D150" s="27" t="str">
        <f t="shared" si="17"/>
        <v>N/A</v>
      </c>
      <c r="E150" s="29">
        <v>11897.300971000001</v>
      </c>
      <c r="F150" s="27" t="str">
        <f t="shared" si="18"/>
        <v>N/A</v>
      </c>
      <c r="G150" s="29">
        <v>10720.514510999999</v>
      </c>
      <c r="H150" s="27" t="str">
        <f t="shared" si="19"/>
        <v>N/A</v>
      </c>
      <c r="I150" s="8">
        <v>-1.4</v>
      </c>
      <c r="J150" s="8">
        <v>-9.89</v>
      </c>
      <c r="K150" s="28" t="s">
        <v>734</v>
      </c>
      <c r="L150" s="105" t="str">
        <f t="shared" si="20"/>
        <v>Yes</v>
      </c>
    </row>
    <row r="151" spans="1:12" ht="25.5" x14ac:dyDescent="0.2">
      <c r="A151" s="137" t="s">
        <v>1318</v>
      </c>
      <c r="B151" s="22" t="s">
        <v>213</v>
      </c>
      <c r="C151" s="29">
        <v>3188.8414852999999</v>
      </c>
      <c r="D151" s="27" t="str">
        <f t="shared" ref="D151:D170" si="21">IF($B151="N/A","N/A",IF(C151&gt;10,"No",IF(C151&lt;-10,"No","Yes")))</f>
        <v>N/A</v>
      </c>
      <c r="E151" s="29">
        <v>6481.5916854999996</v>
      </c>
      <c r="F151" s="27" t="str">
        <f t="shared" ref="F151:F170" si="22">IF($B151="N/A","N/A",IF(E151&gt;10,"No",IF(E151&lt;-10,"No","Yes")))</f>
        <v>N/A</v>
      </c>
      <c r="G151" s="29">
        <v>3178.4589268999998</v>
      </c>
      <c r="H151" s="27" t="str">
        <f t="shared" ref="H151:H170" si="23">IF($B151="N/A","N/A",IF(G151&gt;10,"No",IF(G151&lt;-10,"No","Yes")))</f>
        <v>N/A</v>
      </c>
      <c r="I151" s="8">
        <v>103.3</v>
      </c>
      <c r="J151" s="8">
        <v>-51</v>
      </c>
      <c r="K151" s="28" t="s">
        <v>734</v>
      </c>
      <c r="L151" s="105" t="str">
        <f t="shared" ref="L151:L170" si="24">IF(J151="Div by 0", "N/A", IF(K151="N/A","N/A", IF(J151&gt;VALUE(MID(K151,1,2)), "No", IF(J151&lt;-1*VALUE(MID(K151,1,2)), "No", "Yes"))))</f>
        <v>No</v>
      </c>
    </row>
    <row r="152" spans="1:12" ht="25.5" x14ac:dyDescent="0.2">
      <c r="A152" s="137" t="s">
        <v>1319</v>
      </c>
      <c r="B152" s="22" t="s">
        <v>213</v>
      </c>
      <c r="C152" s="29">
        <v>3212.0783698999999</v>
      </c>
      <c r="D152" s="27" t="str">
        <f t="shared" si="21"/>
        <v>N/A</v>
      </c>
      <c r="E152" s="29">
        <v>5404.8998548999998</v>
      </c>
      <c r="F152" s="27" t="str">
        <f t="shared" si="22"/>
        <v>N/A</v>
      </c>
      <c r="G152" s="29">
        <v>4028.5786801999998</v>
      </c>
      <c r="H152" s="27" t="str">
        <f t="shared" si="23"/>
        <v>N/A</v>
      </c>
      <c r="I152" s="8">
        <v>68.27</v>
      </c>
      <c r="J152" s="8">
        <v>-25.5</v>
      </c>
      <c r="K152" s="28" t="s">
        <v>734</v>
      </c>
      <c r="L152" s="105" t="str">
        <f t="shared" si="24"/>
        <v>Yes</v>
      </c>
    </row>
    <row r="153" spans="1:12" ht="25.5" x14ac:dyDescent="0.2">
      <c r="A153" s="137" t="s">
        <v>1320</v>
      </c>
      <c r="B153" s="22" t="s">
        <v>213</v>
      </c>
      <c r="C153" s="29">
        <v>3574.0867165999998</v>
      </c>
      <c r="D153" s="27" t="str">
        <f t="shared" si="21"/>
        <v>N/A</v>
      </c>
      <c r="E153" s="29">
        <v>7185.9613342000002</v>
      </c>
      <c r="F153" s="27" t="str">
        <f t="shared" si="22"/>
        <v>N/A</v>
      </c>
      <c r="G153" s="29">
        <v>4208.9162945999997</v>
      </c>
      <c r="H153" s="27" t="str">
        <f t="shared" si="23"/>
        <v>N/A</v>
      </c>
      <c r="I153" s="8">
        <v>101.1</v>
      </c>
      <c r="J153" s="8">
        <v>-41.4</v>
      </c>
      <c r="K153" s="28" t="s">
        <v>734</v>
      </c>
      <c r="L153" s="105" t="str">
        <f t="shared" si="24"/>
        <v>No</v>
      </c>
    </row>
    <row r="154" spans="1:12" ht="25.5" x14ac:dyDescent="0.2">
      <c r="A154" s="137" t="s">
        <v>1321</v>
      </c>
      <c r="B154" s="22" t="s">
        <v>213</v>
      </c>
      <c r="C154" s="29">
        <v>1164.5964643</v>
      </c>
      <c r="D154" s="27" t="str">
        <f t="shared" si="21"/>
        <v>N/A</v>
      </c>
      <c r="E154" s="29">
        <v>1572.2794663</v>
      </c>
      <c r="F154" s="27" t="str">
        <f t="shared" si="22"/>
        <v>N/A</v>
      </c>
      <c r="G154" s="29">
        <v>3552.2765957000001</v>
      </c>
      <c r="H154" s="27" t="str">
        <f t="shared" si="23"/>
        <v>N/A</v>
      </c>
      <c r="I154" s="8">
        <v>35.01</v>
      </c>
      <c r="J154" s="8">
        <v>125.9</v>
      </c>
      <c r="K154" s="28" t="s">
        <v>734</v>
      </c>
      <c r="L154" s="105" t="str">
        <f t="shared" si="24"/>
        <v>No</v>
      </c>
    </row>
    <row r="155" spans="1:12" ht="25.5" x14ac:dyDescent="0.2">
      <c r="A155" s="128" t="s">
        <v>1322</v>
      </c>
      <c r="B155" s="22" t="s">
        <v>213</v>
      </c>
      <c r="C155" s="29">
        <v>2320.1635388999998</v>
      </c>
      <c r="D155" s="27" t="str">
        <f t="shared" si="21"/>
        <v>N/A</v>
      </c>
      <c r="E155" s="29">
        <v>5184.2070464999997</v>
      </c>
      <c r="F155" s="27" t="str">
        <f t="shared" si="22"/>
        <v>N/A</v>
      </c>
      <c r="G155" s="29">
        <v>2098.2427984000001</v>
      </c>
      <c r="H155" s="27" t="str">
        <f t="shared" si="23"/>
        <v>N/A</v>
      </c>
      <c r="I155" s="8">
        <v>123.4</v>
      </c>
      <c r="J155" s="8">
        <v>-59.5</v>
      </c>
      <c r="K155" s="28" t="s">
        <v>734</v>
      </c>
      <c r="L155" s="105" t="str">
        <f t="shared" si="24"/>
        <v>No</v>
      </c>
    </row>
    <row r="156" spans="1:12" ht="25.5" x14ac:dyDescent="0.2">
      <c r="A156" s="128" t="s">
        <v>1323</v>
      </c>
      <c r="B156" s="22" t="s">
        <v>213</v>
      </c>
      <c r="C156" s="29">
        <v>6453.2770524999996</v>
      </c>
      <c r="D156" s="27" t="str">
        <f t="shared" si="21"/>
        <v>N/A</v>
      </c>
      <c r="E156" s="29">
        <v>6595.9329373999999</v>
      </c>
      <c r="F156" s="27" t="str">
        <f t="shared" si="22"/>
        <v>N/A</v>
      </c>
      <c r="G156" s="29">
        <v>7063.6057592999996</v>
      </c>
      <c r="H156" s="27" t="str">
        <f t="shared" si="23"/>
        <v>N/A</v>
      </c>
      <c r="I156" s="8">
        <v>2.2109999999999999</v>
      </c>
      <c r="J156" s="8">
        <v>7.09</v>
      </c>
      <c r="K156" s="28" t="s">
        <v>734</v>
      </c>
      <c r="L156" s="105" t="str">
        <f t="shared" si="24"/>
        <v>Yes</v>
      </c>
    </row>
    <row r="157" spans="1:12" ht="25.5" x14ac:dyDescent="0.2">
      <c r="A157" s="128" t="s">
        <v>1324</v>
      </c>
      <c r="B157" s="22" t="s">
        <v>213</v>
      </c>
      <c r="C157" s="29">
        <v>22330.376176000002</v>
      </c>
      <c r="D157" s="27" t="str">
        <f t="shared" si="21"/>
        <v>N/A</v>
      </c>
      <c r="E157" s="29">
        <v>22544.834543000001</v>
      </c>
      <c r="F157" s="27" t="str">
        <f t="shared" si="22"/>
        <v>N/A</v>
      </c>
      <c r="G157" s="29">
        <v>11865.629441999999</v>
      </c>
      <c r="H157" s="27" t="str">
        <f t="shared" si="23"/>
        <v>N/A</v>
      </c>
      <c r="I157" s="8">
        <v>0.96040000000000003</v>
      </c>
      <c r="J157" s="8">
        <v>-47.4</v>
      </c>
      <c r="K157" s="28" t="s">
        <v>734</v>
      </c>
      <c r="L157" s="105" t="str">
        <f t="shared" si="24"/>
        <v>No</v>
      </c>
    </row>
    <row r="158" spans="1:12" ht="25.5" x14ac:dyDescent="0.2">
      <c r="A158" s="128" t="s">
        <v>1325</v>
      </c>
      <c r="B158" s="22" t="s">
        <v>213</v>
      </c>
      <c r="C158" s="29">
        <v>7567.1977138000002</v>
      </c>
      <c r="D158" s="27" t="str">
        <f t="shared" si="21"/>
        <v>N/A</v>
      </c>
      <c r="E158" s="29">
        <v>7417.8245065000001</v>
      </c>
      <c r="F158" s="27" t="str">
        <f t="shared" si="22"/>
        <v>N/A</v>
      </c>
      <c r="G158" s="29">
        <v>6171.0881695999997</v>
      </c>
      <c r="H158" s="27" t="str">
        <f t="shared" si="23"/>
        <v>N/A</v>
      </c>
      <c r="I158" s="8">
        <v>-1.97</v>
      </c>
      <c r="J158" s="8">
        <v>-16.8</v>
      </c>
      <c r="K158" s="28" t="s">
        <v>734</v>
      </c>
      <c r="L158" s="105" t="str">
        <f t="shared" si="24"/>
        <v>Yes</v>
      </c>
    </row>
    <row r="159" spans="1:12" ht="25.5" x14ac:dyDescent="0.2">
      <c r="A159" s="128" t="s">
        <v>1326</v>
      </c>
      <c r="B159" s="22" t="s">
        <v>213</v>
      </c>
      <c r="C159" s="29">
        <v>600.85549576999995</v>
      </c>
      <c r="D159" s="27" t="str">
        <f t="shared" si="21"/>
        <v>N/A</v>
      </c>
      <c r="E159" s="29">
        <v>587.79762787000004</v>
      </c>
      <c r="F159" s="27" t="str">
        <f t="shared" si="22"/>
        <v>N/A</v>
      </c>
      <c r="G159" s="29">
        <v>0</v>
      </c>
      <c r="H159" s="27" t="str">
        <f t="shared" si="23"/>
        <v>N/A</v>
      </c>
      <c r="I159" s="8">
        <v>-2.17</v>
      </c>
      <c r="J159" s="8">
        <v>-100</v>
      </c>
      <c r="K159" s="28" t="s">
        <v>734</v>
      </c>
      <c r="L159" s="105" t="str">
        <f t="shared" si="24"/>
        <v>No</v>
      </c>
    </row>
    <row r="160" spans="1:12" ht="25.5" x14ac:dyDescent="0.2">
      <c r="A160" s="137" t="s">
        <v>1327</v>
      </c>
      <c r="B160" s="22" t="s">
        <v>213</v>
      </c>
      <c r="C160" s="29">
        <v>78.067407123999999</v>
      </c>
      <c r="D160" s="27" t="str">
        <f t="shared" si="21"/>
        <v>N/A</v>
      </c>
      <c r="E160" s="29">
        <v>89.884297520999993</v>
      </c>
      <c r="F160" s="27" t="str">
        <f t="shared" si="22"/>
        <v>N/A</v>
      </c>
      <c r="G160" s="29">
        <v>311.95267489999998</v>
      </c>
      <c r="H160" s="27" t="str">
        <f t="shared" si="23"/>
        <v>N/A</v>
      </c>
      <c r="I160" s="8">
        <v>15.14</v>
      </c>
      <c r="J160" s="8">
        <v>247.1</v>
      </c>
      <c r="K160" s="28" t="s">
        <v>734</v>
      </c>
      <c r="L160" s="105" t="str">
        <f t="shared" si="24"/>
        <v>No</v>
      </c>
    </row>
    <row r="161" spans="1:12" x14ac:dyDescent="0.2">
      <c r="A161" s="137" t="s">
        <v>1328</v>
      </c>
      <c r="B161" s="22" t="s">
        <v>213</v>
      </c>
      <c r="C161" s="29">
        <v>2832.2250653000001</v>
      </c>
      <c r="D161" s="27" t="str">
        <f t="shared" si="21"/>
        <v>N/A</v>
      </c>
      <c r="E161" s="29">
        <v>2638.1282388</v>
      </c>
      <c r="F161" s="27" t="str">
        <f t="shared" si="22"/>
        <v>N/A</v>
      </c>
      <c r="G161" s="29">
        <v>3402.2123068000001</v>
      </c>
      <c r="H161" s="27" t="str">
        <f t="shared" si="23"/>
        <v>N/A</v>
      </c>
      <c r="I161" s="8">
        <v>-6.85</v>
      </c>
      <c r="J161" s="8">
        <v>28.96</v>
      </c>
      <c r="K161" s="28" t="s">
        <v>734</v>
      </c>
      <c r="L161" s="105" t="str">
        <f t="shared" si="24"/>
        <v>Yes</v>
      </c>
    </row>
    <row r="162" spans="1:12" x14ac:dyDescent="0.2">
      <c r="A162" s="137" t="s">
        <v>1329</v>
      </c>
      <c r="B162" s="22" t="s">
        <v>213</v>
      </c>
      <c r="C162" s="29">
        <v>1096.7868338999999</v>
      </c>
      <c r="D162" s="27" t="str">
        <f t="shared" si="21"/>
        <v>N/A</v>
      </c>
      <c r="E162" s="29">
        <v>1124.5486212000001</v>
      </c>
      <c r="F162" s="27" t="str">
        <f t="shared" si="22"/>
        <v>N/A</v>
      </c>
      <c r="G162" s="29">
        <v>1133.4010152000001</v>
      </c>
      <c r="H162" s="27" t="str">
        <f t="shared" si="23"/>
        <v>N/A</v>
      </c>
      <c r="I162" s="8">
        <v>2.5310000000000001</v>
      </c>
      <c r="J162" s="8">
        <v>0.78720000000000001</v>
      </c>
      <c r="K162" s="28" t="s">
        <v>734</v>
      </c>
      <c r="L162" s="105" t="str">
        <f t="shared" si="24"/>
        <v>Yes</v>
      </c>
    </row>
    <row r="163" spans="1:12" ht="25.5" x14ac:dyDescent="0.2">
      <c r="A163" s="137" t="s">
        <v>1678</v>
      </c>
      <c r="B163" s="22" t="s">
        <v>213</v>
      </c>
      <c r="C163" s="29">
        <v>3678.4469058</v>
      </c>
      <c r="D163" s="27" t="str">
        <f t="shared" si="21"/>
        <v>N/A</v>
      </c>
      <c r="E163" s="29">
        <v>3266.8062627999998</v>
      </c>
      <c r="F163" s="27" t="str">
        <f t="shared" si="22"/>
        <v>N/A</v>
      </c>
      <c r="G163" s="29">
        <v>3448.0998884000001</v>
      </c>
      <c r="H163" s="27" t="str">
        <f t="shared" si="23"/>
        <v>N/A</v>
      </c>
      <c r="I163" s="8">
        <v>-11.2</v>
      </c>
      <c r="J163" s="8">
        <v>5.55</v>
      </c>
      <c r="K163" s="28" t="s">
        <v>734</v>
      </c>
      <c r="L163" s="105" t="str">
        <f t="shared" si="24"/>
        <v>Yes</v>
      </c>
    </row>
    <row r="164" spans="1:12" x14ac:dyDescent="0.2">
      <c r="A164" s="137" t="s">
        <v>1330</v>
      </c>
      <c r="B164" s="22" t="s">
        <v>213</v>
      </c>
      <c r="C164" s="29">
        <v>974.39584935000005</v>
      </c>
      <c r="D164" s="27" t="str">
        <f t="shared" si="21"/>
        <v>N/A</v>
      </c>
      <c r="E164" s="29">
        <v>982.68198666000001</v>
      </c>
      <c r="F164" s="27" t="str">
        <f t="shared" si="22"/>
        <v>N/A</v>
      </c>
      <c r="G164" s="29">
        <v>1570.2801417999999</v>
      </c>
      <c r="H164" s="27" t="str">
        <f t="shared" si="23"/>
        <v>N/A</v>
      </c>
      <c r="I164" s="8">
        <v>0.85040000000000004</v>
      </c>
      <c r="J164" s="8">
        <v>59.8</v>
      </c>
      <c r="K164" s="28" t="s">
        <v>734</v>
      </c>
      <c r="L164" s="105" t="str">
        <f t="shared" si="24"/>
        <v>No</v>
      </c>
    </row>
    <row r="165" spans="1:12" x14ac:dyDescent="0.2">
      <c r="A165" s="137" t="s">
        <v>1331</v>
      </c>
      <c r="B165" s="22" t="s">
        <v>213</v>
      </c>
      <c r="C165" s="29">
        <v>70.800842588999998</v>
      </c>
      <c r="D165" s="27" t="str">
        <f t="shared" si="21"/>
        <v>N/A</v>
      </c>
      <c r="E165" s="29">
        <v>46.033057851000002</v>
      </c>
      <c r="F165" s="27" t="str">
        <f t="shared" si="22"/>
        <v>N/A</v>
      </c>
      <c r="G165" s="29">
        <v>9.9197530864000001</v>
      </c>
      <c r="H165" s="27" t="str">
        <f t="shared" si="23"/>
        <v>N/A</v>
      </c>
      <c r="I165" s="8">
        <v>-35</v>
      </c>
      <c r="J165" s="8">
        <v>-78.5</v>
      </c>
      <c r="K165" s="28" t="s">
        <v>734</v>
      </c>
      <c r="L165" s="105" t="str">
        <f t="shared" si="24"/>
        <v>No</v>
      </c>
    </row>
    <row r="166" spans="1:12" x14ac:dyDescent="0.2">
      <c r="A166" s="137" t="s">
        <v>1332</v>
      </c>
      <c r="B166" s="22" t="s">
        <v>213</v>
      </c>
      <c r="C166" s="29">
        <v>18957.748071000002</v>
      </c>
      <c r="D166" s="27" t="str">
        <f t="shared" si="21"/>
        <v>N/A</v>
      </c>
      <c r="E166" s="29">
        <v>19568.317653999999</v>
      </c>
      <c r="F166" s="27" t="str">
        <f t="shared" si="22"/>
        <v>N/A</v>
      </c>
      <c r="G166" s="29">
        <v>23996.137617</v>
      </c>
      <c r="H166" s="27" t="str">
        <f t="shared" si="23"/>
        <v>N/A</v>
      </c>
      <c r="I166" s="8">
        <v>3.2210000000000001</v>
      </c>
      <c r="J166" s="8">
        <v>22.63</v>
      </c>
      <c r="K166" s="28" t="s">
        <v>734</v>
      </c>
      <c r="L166" s="105" t="str">
        <f t="shared" si="24"/>
        <v>Yes</v>
      </c>
    </row>
    <row r="167" spans="1:12" x14ac:dyDescent="0.2">
      <c r="A167" s="168" t="s">
        <v>1333</v>
      </c>
      <c r="B167" s="22" t="s">
        <v>213</v>
      </c>
      <c r="C167" s="29">
        <v>5093.0548589</v>
      </c>
      <c r="D167" s="27" t="str">
        <f t="shared" si="21"/>
        <v>N/A</v>
      </c>
      <c r="E167" s="29">
        <v>6361.0566037999997</v>
      </c>
      <c r="F167" s="27" t="str">
        <f t="shared" si="22"/>
        <v>N/A</v>
      </c>
      <c r="G167" s="29">
        <v>4624.9086293999999</v>
      </c>
      <c r="H167" s="27" t="str">
        <f t="shared" si="23"/>
        <v>N/A</v>
      </c>
      <c r="I167" s="8">
        <v>24.9</v>
      </c>
      <c r="J167" s="8">
        <v>-27.3</v>
      </c>
      <c r="K167" s="28" t="s">
        <v>734</v>
      </c>
      <c r="L167" s="105" t="str">
        <f t="shared" si="24"/>
        <v>Yes</v>
      </c>
    </row>
    <row r="168" spans="1:12" x14ac:dyDescent="0.2">
      <c r="A168" s="168" t="s">
        <v>1334</v>
      </c>
      <c r="B168" s="22" t="s">
        <v>213</v>
      </c>
      <c r="C168" s="29">
        <v>24265.224516999999</v>
      </c>
      <c r="D168" s="27" t="str">
        <f t="shared" si="21"/>
        <v>N/A</v>
      </c>
      <c r="E168" s="29">
        <v>23895.602858999999</v>
      </c>
      <c r="F168" s="27" t="str">
        <f t="shared" si="22"/>
        <v>N/A</v>
      </c>
      <c r="G168" s="29">
        <v>26651.667689999998</v>
      </c>
      <c r="H168" s="27" t="str">
        <f t="shared" si="23"/>
        <v>N/A</v>
      </c>
      <c r="I168" s="8">
        <v>-1.52</v>
      </c>
      <c r="J168" s="8">
        <v>11.53</v>
      </c>
      <c r="K168" s="28" t="s">
        <v>734</v>
      </c>
      <c r="L168" s="105" t="str">
        <f t="shared" si="24"/>
        <v>Yes</v>
      </c>
    </row>
    <row r="169" spans="1:12" x14ac:dyDescent="0.2">
      <c r="A169" s="168" t="s">
        <v>1335</v>
      </c>
      <c r="B169" s="22" t="s">
        <v>213</v>
      </c>
      <c r="C169" s="29">
        <v>6532.9700230999997</v>
      </c>
      <c r="D169" s="27" t="str">
        <f t="shared" si="21"/>
        <v>N/A</v>
      </c>
      <c r="E169" s="29">
        <v>8275.7924387999992</v>
      </c>
      <c r="F169" s="27" t="str">
        <f t="shared" si="22"/>
        <v>N/A</v>
      </c>
      <c r="G169" s="29">
        <v>9219.248227</v>
      </c>
      <c r="H169" s="27" t="str">
        <f t="shared" si="23"/>
        <v>N/A</v>
      </c>
      <c r="I169" s="8">
        <v>26.68</v>
      </c>
      <c r="J169" s="8">
        <v>11.4</v>
      </c>
      <c r="K169" s="28" t="s">
        <v>734</v>
      </c>
      <c r="L169" s="105" t="str">
        <f t="shared" si="24"/>
        <v>Yes</v>
      </c>
    </row>
    <row r="170" spans="1:12" x14ac:dyDescent="0.2">
      <c r="A170" s="168" t="s">
        <v>1336</v>
      </c>
      <c r="B170" s="22" t="s">
        <v>213</v>
      </c>
      <c r="C170" s="29">
        <v>2751.3029491000002</v>
      </c>
      <c r="D170" s="27" t="str">
        <f t="shared" si="21"/>
        <v>N/A</v>
      </c>
      <c r="E170" s="29">
        <v>2502.4628099000001</v>
      </c>
      <c r="F170" s="27" t="str">
        <f t="shared" si="22"/>
        <v>N/A</v>
      </c>
      <c r="G170" s="29">
        <v>1021.0596708</v>
      </c>
      <c r="H170" s="27" t="str">
        <f t="shared" si="23"/>
        <v>N/A</v>
      </c>
      <c r="I170" s="8">
        <v>-9.0399999999999991</v>
      </c>
      <c r="J170" s="8">
        <v>-59.2</v>
      </c>
      <c r="K170" s="28" t="s">
        <v>734</v>
      </c>
      <c r="L170" s="105" t="str">
        <f t="shared" si="24"/>
        <v>No</v>
      </c>
    </row>
    <row r="171" spans="1:12" x14ac:dyDescent="0.2">
      <c r="A171" s="168" t="s">
        <v>85</v>
      </c>
      <c r="B171" s="22" t="s">
        <v>213</v>
      </c>
      <c r="C171" s="4">
        <v>21.705831157999999</v>
      </c>
      <c r="D171" s="27" t="str">
        <f t="shared" ref="D171:D202" si="25">IF($B171="N/A","N/A",IF(C171&gt;10,"No",IF(C171&lt;-10,"No","Yes")))</f>
        <v>N/A</v>
      </c>
      <c r="E171" s="4">
        <v>18.878435907</v>
      </c>
      <c r="F171" s="27" t="str">
        <f t="shared" ref="F171:F202" si="26">IF($B171="N/A","N/A",IF(E171&gt;10,"No",IF(E171&lt;-10,"No","Yes")))</f>
        <v>N/A</v>
      </c>
      <c r="G171" s="4">
        <v>13.737496211</v>
      </c>
      <c r="H171" s="27" t="str">
        <f t="shared" ref="H171:H202" si="27">IF($B171="N/A","N/A",IF(G171&gt;10,"No",IF(G171&lt;-10,"No","Yes")))</f>
        <v>N/A</v>
      </c>
      <c r="I171" s="8">
        <v>-13</v>
      </c>
      <c r="J171" s="8">
        <v>-27.2</v>
      </c>
      <c r="K171" s="28" t="s">
        <v>734</v>
      </c>
      <c r="L171" s="105" t="str">
        <f t="shared" ref="L171:L202" si="28">IF(J171="Div by 0", "N/A", IF(K171="N/A","N/A", IF(J171&gt;VALUE(MID(K171,1,2)), "No", IF(J171&lt;-1*VALUE(MID(K171,1,2)), "No", "Yes"))))</f>
        <v>Yes</v>
      </c>
    </row>
    <row r="172" spans="1:12" x14ac:dyDescent="0.2">
      <c r="A172" s="168" t="s">
        <v>462</v>
      </c>
      <c r="B172" s="22" t="s">
        <v>213</v>
      </c>
      <c r="C172" s="4">
        <v>23.667711599</v>
      </c>
      <c r="D172" s="27" t="str">
        <f t="shared" si="25"/>
        <v>N/A</v>
      </c>
      <c r="E172" s="4">
        <v>21.190130623999998</v>
      </c>
      <c r="F172" s="27" t="str">
        <f t="shared" si="26"/>
        <v>N/A</v>
      </c>
      <c r="G172" s="4">
        <v>24.365482234000002</v>
      </c>
      <c r="H172" s="27" t="str">
        <f t="shared" si="27"/>
        <v>N/A</v>
      </c>
      <c r="I172" s="8">
        <v>-10.5</v>
      </c>
      <c r="J172" s="8">
        <v>14.99</v>
      </c>
      <c r="K172" s="28" t="s">
        <v>734</v>
      </c>
      <c r="L172" s="105" t="str">
        <f t="shared" si="28"/>
        <v>Yes</v>
      </c>
    </row>
    <row r="173" spans="1:12" x14ac:dyDescent="0.2">
      <c r="A173" s="168" t="s">
        <v>463</v>
      </c>
      <c r="B173" s="22" t="s">
        <v>213</v>
      </c>
      <c r="C173" s="4">
        <v>21.36381553</v>
      </c>
      <c r="D173" s="27" t="str">
        <f t="shared" si="25"/>
        <v>N/A</v>
      </c>
      <c r="E173" s="4">
        <v>17.808032675</v>
      </c>
      <c r="F173" s="27" t="str">
        <f t="shared" si="26"/>
        <v>N/A</v>
      </c>
      <c r="G173" s="4">
        <v>12.862723214000001</v>
      </c>
      <c r="H173" s="27" t="str">
        <f t="shared" si="27"/>
        <v>N/A</v>
      </c>
      <c r="I173" s="8">
        <v>-16.600000000000001</v>
      </c>
      <c r="J173" s="8">
        <v>-27.8</v>
      </c>
      <c r="K173" s="28" t="s">
        <v>734</v>
      </c>
      <c r="L173" s="105" t="str">
        <f t="shared" si="28"/>
        <v>Yes</v>
      </c>
    </row>
    <row r="174" spans="1:12" x14ac:dyDescent="0.2">
      <c r="A174" s="128" t="s">
        <v>464</v>
      </c>
      <c r="B174" s="22" t="s">
        <v>213</v>
      </c>
      <c r="C174" s="4">
        <v>9.4542659492999999</v>
      </c>
      <c r="D174" s="27" t="str">
        <f t="shared" si="25"/>
        <v>N/A</v>
      </c>
      <c r="E174" s="4">
        <v>17.568569311000001</v>
      </c>
      <c r="F174" s="27" t="str">
        <f t="shared" si="26"/>
        <v>N/A</v>
      </c>
      <c r="G174" s="4">
        <v>18.439716312000002</v>
      </c>
      <c r="H174" s="27" t="str">
        <f t="shared" si="27"/>
        <v>N/A</v>
      </c>
      <c r="I174" s="8">
        <v>85.83</v>
      </c>
      <c r="J174" s="8">
        <v>4.9589999999999996</v>
      </c>
      <c r="K174" s="28" t="s">
        <v>734</v>
      </c>
      <c r="L174" s="105" t="str">
        <f t="shared" si="28"/>
        <v>Yes</v>
      </c>
    </row>
    <row r="175" spans="1:12" x14ac:dyDescent="0.2">
      <c r="A175" s="128" t="s">
        <v>465</v>
      </c>
      <c r="B175" s="22" t="s">
        <v>213</v>
      </c>
      <c r="C175" s="4">
        <v>28.992723094999999</v>
      </c>
      <c r="D175" s="27" t="str">
        <f t="shared" si="25"/>
        <v>N/A</v>
      </c>
      <c r="E175" s="4">
        <v>25.793823401000001</v>
      </c>
      <c r="F175" s="27" t="str">
        <f t="shared" si="26"/>
        <v>N/A</v>
      </c>
      <c r="G175" s="4">
        <v>24.074074073999999</v>
      </c>
      <c r="H175" s="27" t="str">
        <f t="shared" si="27"/>
        <v>N/A</v>
      </c>
      <c r="I175" s="8">
        <v>-11</v>
      </c>
      <c r="J175" s="8">
        <v>-6.67</v>
      </c>
      <c r="K175" s="28" t="s">
        <v>734</v>
      </c>
      <c r="L175" s="105" t="str">
        <f t="shared" si="28"/>
        <v>Yes</v>
      </c>
    </row>
    <row r="176" spans="1:12" x14ac:dyDescent="0.2">
      <c r="A176" s="128" t="s">
        <v>1337</v>
      </c>
      <c r="B176" s="22" t="s">
        <v>213</v>
      </c>
      <c r="C176" s="4">
        <v>9.3588627792000008</v>
      </c>
      <c r="D176" s="27" t="str">
        <f t="shared" si="25"/>
        <v>N/A</v>
      </c>
      <c r="E176" s="4">
        <v>8.4931938823999999</v>
      </c>
      <c r="F176" s="27" t="str">
        <f t="shared" si="26"/>
        <v>N/A</v>
      </c>
      <c r="G176" s="4">
        <v>9.1421642922000004</v>
      </c>
      <c r="H176" s="27" t="str">
        <f t="shared" si="27"/>
        <v>N/A</v>
      </c>
      <c r="I176" s="8">
        <v>-9.25</v>
      </c>
      <c r="J176" s="8">
        <v>7.641</v>
      </c>
      <c r="K176" s="28" t="s">
        <v>734</v>
      </c>
      <c r="L176" s="105" t="str">
        <f t="shared" si="28"/>
        <v>Yes</v>
      </c>
    </row>
    <row r="177" spans="1:12" x14ac:dyDescent="0.2">
      <c r="A177" s="128" t="s">
        <v>1338</v>
      </c>
      <c r="B177" s="22" t="s">
        <v>213</v>
      </c>
      <c r="C177" s="4">
        <v>57.366771159999999</v>
      </c>
      <c r="D177" s="27" t="str">
        <f t="shared" si="25"/>
        <v>N/A</v>
      </c>
      <c r="E177" s="4">
        <v>53.265602321999999</v>
      </c>
      <c r="F177" s="27" t="str">
        <f t="shared" si="26"/>
        <v>N/A</v>
      </c>
      <c r="G177" s="4">
        <v>43.147208122000002</v>
      </c>
      <c r="H177" s="27" t="str">
        <f t="shared" si="27"/>
        <v>N/A</v>
      </c>
      <c r="I177" s="8">
        <v>-7.15</v>
      </c>
      <c r="J177" s="8">
        <v>-19</v>
      </c>
      <c r="K177" s="28" t="s">
        <v>734</v>
      </c>
      <c r="L177" s="105" t="str">
        <f t="shared" si="28"/>
        <v>Yes</v>
      </c>
    </row>
    <row r="178" spans="1:12" x14ac:dyDescent="0.2">
      <c r="A178" s="128" t="s">
        <v>1339</v>
      </c>
      <c r="B178" s="22" t="s">
        <v>213</v>
      </c>
      <c r="C178" s="4">
        <v>9.5151754040000007</v>
      </c>
      <c r="D178" s="27" t="str">
        <f t="shared" si="25"/>
        <v>N/A</v>
      </c>
      <c r="E178" s="4">
        <v>8.2573179033000006</v>
      </c>
      <c r="F178" s="27" t="str">
        <f t="shared" si="26"/>
        <v>N/A</v>
      </c>
      <c r="G178" s="4">
        <v>7.3939732142999999</v>
      </c>
      <c r="H178" s="27" t="str">
        <f t="shared" si="27"/>
        <v>N/A</v>
      </c>
      <c r="I178" s="8">
        <v>-13.2</v>
      </c>
      <c r="J178" s="8">
        <v>-10.5</v>
      </c>
      <c r="K178" s="28" t="s">
        <v>734</v>
      </c>
      <c r="L178" s="105" t="str">
        <f t="shared" si="28"/>
        <v>Yes</v>
      </c>
    </row>
    <row r="179" spans="1:12" x14ac:dyDescent="0.2">
      <c r="A179" s="128" t="s">
        <v>1340</v>
      </c>
      <c r="B179" s="22" t="s">
        <v>213</v>
      </c>
      <c r="C179" s="4">
        <v>1.5372790161000001</v>
      </c>
      <c r="D179" s="27" t="str">
        <f t="shared" si="25"/>
        <v>N/A</v>
      </c>
      <c r="E179" s="4">
        <v>1.1860637509</v>
      </c>
      <c r="F179" s="27" t="str">
        <f t="shared" si="26"/>
        <v>N/A</v>
      </c>
      <c r="G179" s="4">
        <v>0</v>
      </c>
      <c r="H179" s="27" t="str">
        <f t="shared" si="27"/>
        <v>N/A</v>
      </c>
      <c r="I179" s="8">
        <v>-22.8</v>
      </c>
      <c r="J179" s="8">
        <v>-100</v>
      </c>
      <c r="K179" s="28" t="s">
        <v>734</v>
      </c>
      <c r="L179" s="105" t="str">
        <f t="shared" si="28"/>
        <v>No</v>
      </c>
    </row>
    <row r="180" spans="1:12" x14ac:dyDescent="0.2">
      <c r="A180" s="128" t="s">
        <v>1341</v>
      </c>
      <c r="B180" s="22" t="s">
        <v>213</v>
      </c>
      <c r="C180" s="4">
        <v>0.76599004209999999</v>
      </c>
      <c r="D180" s="27" t="str">
        <f t="shared" si="25"/>
        <v>N/A</v>
      </c>
      <c r="E180" s="4">
        <v>0.86994345370000004</v>
      </c>
      <c r="F180" s="27" t="str">
        <f t="shared" si="26"/>
        <v>N/A</v>
      </c>
      <c r="G180" s="4">
        <v>0.41152263369999997</v>
      </c>
      <c r="H180" s="27" t="str">
        <f t="shared" si="27"/>
        <v>N/A</v>
      </c>
      <c r="I180" s="8">
        <v>13.57</v>
      </c>
      <c r="J180" s="8">
        <v>-52.7</v>
      </c>
      <c r="K180" s="28" t="s">
        <v>734</v>
      </c>
      <c r="L180" s="105" t="str">
        <f t="shared" si="28"/>
        <v>No</v>
      </c>
    </row>
    <row r="181" spans="1:12" x14ac:dyDescent="0.2">
      <c r="A181" s="128" t="s">
        <v>86</v>
      </c>
      <c r="B181" s="22" t="s">
        <v>213</v>
      </c>
      <c r="C181" s="4">
        <v>1.9218846868999999</v>
      </c>
      <c r="D181" s="27" t="str">
        <f t="shared" si="25"/>
        <v>N/A</v>
      </c>
      <c r="E181" s="4">
        <v>32.301980198000003</v>
      </c>
      <c r="F181" s="27" t="str">
        <f t="shared" si="26"/>
        <v>N/A</v>
      </c>
      <c r="G181" s="4">
        <v>12.99734748</v>
      </c>
      <c r="H181" s="27" t="str">
        <f t="shared" si="27"/>
        <v>N/A</v>
      </c>
      <c r="I181" s="8">
        <v>1581</v>
      </c>
      <c r="J181" s="8">
        <v>-59.8</v>
      </c>
      <c r="K181" s="28" t="s">
        <v>734</v>
      </c>
      <c r="L181" s="105" t="str">
        <f t="shared" si="28"/>
        <v>No</v>
      </c>
    </row>
    <row r="182" spans="1:12" x14ac:dyDescent="0.2">
      <c r="A182" s="128" t="s">
        <v>87</v>
      </c>
      <c r="B182" s="22" t="s">
        <v>213</v>
      </c>
      <c r="C182" s="4">
        <v>58.700319118000003</v>
      </c>
      <c r="D182" s="27" t="str">
        <f t="shared" si="25"/>
        <v>N/A</v>
      </c>
      <c r="E182" s="4">
        <v>60.440426762000001</v>
      </c>
      <c r="F182" s="27" t="str">
        <f t="shared" si="26"/>
        <v>N/A</v>
      </c>
      <c r="G182" s="4">
        <v>66.668687481000006</v>
      </c>
      <c r="H182" s="27" t="str">
        <f t="shared" si="27"/>
        <v>N/A</v>
      </c>
      <c r="I182" s="8">
        <v>2.964</v>
      </c>
      <c r="J182" s="8">
        <v>10.3</v>
      </c>
      <c r="K182" s="28" t="s">
        <v>734</v>
      </c>
      <c r="L182" s="105" t="str">
        <f t="shared" si="28"/>
        <v>Yes</v>
      </c>
    </row>
    <row r="183" spans="1:12" x14ac:dyDescent="0.2">
      <c r="A183" s="128" t="s">
        <v>466</v>
      </c>
      <c r="B183" s="22" t="s">
        <v>213</v>
      </c>
      <c r="C183" s="4">
        <v>67.241379309999999</v>
      </c>
      <c r="D183" s="27" t="str">
        <f t="shared" si="25"/>
        <v>N/A</v>
      </c>
      <c r="E183" s="4">
        <v>66.473149492000005</v>
      </c>
      <c r="F183" s="27" t="str">
        <f t="shared" si="26"/>
        <v>N/A</v>
      </c>
      <c r="G183" s="4">
        <v>52.284263959</v>
      </c>
      <c r="H183" s="27" t="str">
        <f t="shared" si="27"/>
        <v>N/A</v>
      </c>
      <c r="I183" s="8">
        <v>-1.1399999999999999</v>
      </c>
      <c r="J183" s="8">
        <v>-21.3</v>
      </c>
      <c r="K183" s="28" t="s">
        <v>734</v>
      </c>
      <c r="L183" s="105" t="str">
        <f t="shared" si="28"/>
        <v>Yes</v>
      </c>
    </row>
    <row r="184" spans="1:12" x14ac:dyDescent="0.2">
      <c r="A184" s="128" t="s">
        <v>467</v>
      </c>
      <c r="B184" s="22" t="s">
        <v>213</v>
      </c>
      <c r="C184" s="4">
        <v>72.542372881000006</v>
      </c>
      <c r="D184" s="27" t="str">
        <f t="shared" si="25"/>
        <v>N/A</v>
      </c>
      <c r="E184" s="4">
        <v>70.313138189</v>
      </c>
      <c r="F184" s="27" t="str">
        <f t="shared" si="26"/>
        <v>N/A</v>
      </c>
      <c r="G184" s="4">
        <v>68.415178570999998</v>
      </c>
      <c r="H184" s="27" t="str">
        <f t="shared" si="27"/>
        <v>N/A</v>
      </c>
      <c r="I184" s="8">
        <v>-3.07</v>
      </c>
      <c r="J184" s="8">
        <v>-2.7</v>
      </c>
      <c r="K184" s="28" t="s">
        <v>734</v>
      </c>
      <c r="L184" s="105" t="str">
        <f t="shared" si="28"/>
        <v>Yes</v>
      </c>
    </row>
    <row r="185" spans="1:12" x14ac:dyDescent="0.2">
      <c r="A185" s="128" t="s">
        <v>468</v>
      </c>
      <c r="B185" s="22" t="s">
        <v>213</v>
      </c>
      <c r="C185" s="4">
        <v>20.522674864999999</v>
      </c>
      <c r="D185" s="27" t="str">
        <f t="shared" si="25"/>
        <v>N/A</v>
      </c>
      <c r="E185" s="4">
        <v>30.022238694999999</v>
      </c>
      <c r="F185" s="27" t="str">
        <f t="shared" si="26"/>
        <v>N/A</v>
      </c>
      <c r="G185" s="4">
        <v>26.595744680999999</v>
      </c>
      <c r="H185" s="27" t="str">
        <f t="shared" si="27"/>
        <v>N/A</v>
      </c>
      <c r="I185" s="8">
        <v>46.29</v>
      </c>
      <c r="J185" s="8">
        <v>-11.4</v>
      </c>
      <c r="K185" s="28" t="s">
        <v>734</v>
      </c>
      <c r="L185" s="105" t="str">
        <f t="shared" si="28"/>
        <v>Yes</v>
      </c>
    </row>
    <row r="186" spans="1:12" x14ac:dyDescent="0.2">
      <c r="A186" s="128" t="s">
        <v>469</v>
      </c>
      <c r="B186" s="22" t="s">
        <v>213</v>
      </c>
      <c r="C186" s="4">
        <v>8.3875909613000008</v>
      </c>
      <c r="D186" s="27" t="str">
        <f t="shared" si="25"/>
        <v>N/A</v>
      </c>
      <c r="E186" s="4">
        <v>13.397129187000001</v>
      </c>
      <c r="F186" s="27" t="str">
        <f t="shared" si="26"/>
        <v>N/A</v>
      </c>
      <c r="G186" s="4">
        <v>3.4979423868000001</v>
      </c>
      <c r="H186" s="27" t="str">
        <f t="shared" si="27"/>
        <v>N/A</v>
      </c>
      <c r="I186" s="8">
        <v>59.73</v>
      </c>
      <c r="J186" s="8">
        <v>-73.900000000000006</v>
      </c>
      <c r="K186" s="28" t="s">
        <v>734</v>
      </c>
      <c r="L186" s="105" t="str">
        <f t="shared" si="28"/>
        <v>No</v>
      </c>
    </row>
    <row r="187" spans="1:12" x14ac:dyDescent="0.2">
      <c r="A187" s="128" t="s">
        <v>116</v>
      </c>
      <c r="B187" s="22" t="s">
        <v>213</v>
      </c>
      <c r="C187" s="4">
        <v>88.761241659000007</v>
      </c>
      <c r="D187" s="27" t="str">
        <f t="shared" si="25"/>
        <v>N/A</v>
      </c>
      <c r="E187" s="4">
        <v>87.381090029999996</v>
      </c>
      <c r="F187" s="27" t="str">
        <f t="shared" si="26"/>
        <v>N/A</v>
      </c>
      <c r="G187" s="4">
        <v>83.892088512000001</v>
      </c>
      <c r="H187" s="27" t="str">
        <f t="shared" si="27"/>
        <v>N/A</v>
      </c>
      <c r="I187" s="8">
        <v>-1.55</v>
      </c>
      <c r="J187" s="8">
        <v>-3.99</v>
      </c>
      <c r="K187" s="28" t="s">
        <v>734</v>
      </c>
      <c r="L187" s="105" t="str">
        <f t="shared" si="28"/>
        <v>Yes</v>
      </c>
    </row>
    <row r="188" spans="1:12" x14ac:dyDescent="0.2">
      <c r="A188" s="128" t="s">
        <v>470</v>
      </c>
      <c r="B188" s="22" t="s">
        <v>213</v>
      </c>
      <c r="C188" s="4">
        <v>77.742946708000005</v>
      </c>
      <c r="D188" s="27" t="str">
        <f t="shared" si="25"/>
        <v>N/A</v>
      </c>
      <c r="E188" s="4">
        <v>75.907111756000006</v>
      </c>
      <c r="F188" s="27" t="str">
        <f t="shared" si="26"/>
        <v>N/A</v>
      </c>
      <c r="G188" s="4">
        <v>71.573604060999998</v>
      </c>
      <c r="H188" s="27" t="str">
        <f t="shared" si="27"/>
        <v>N/A</v>
      </c>
      <c r="I188" s="8">
        <v>-2.36</v>
      </c>
      <c r="J188" s="8">
        <v>-5.71</v>
      </c>
      <c r="K188" s="28" t="s">
        <v>734</v>
      </c>
      <c r="L188" s="105" t="str">
        <f t="shared" si="28"/>
        <v>Yes</v>
      </c>
    </row>
    <row r="189" spans="1:12" x14ac:dyDescent="0.2">
      <c r="A189" s="128" t="s">
        <v>471</v>
      </c>
      <c r="B189" s="22" t="s">
        <v>213</v>
      </c>
      <c r="C189" s="4">
        <v>95.301537249000006</v>
      </c>
      <c r="D189" s="27" t="str">
        <f t="shared" si="25"/>
        <v>N/A</v>
      </c>
      <c r="E189" s="4">
        <v>91.797140912000003</v>
      </c>
      <c r="F189" s="27" t="str">
        <f t="shared" si="26"/>
        <v>N/A</v>
      </c>
      <c r="G189" s="4">
        <v>87.583705356999999</v>
      </c>
      <c r="H189" s="27" t="str">
        <f t="shared" si="27"/>
        <v>N/A</v>
      </c>
      <c r="I189" s="8">
        <v>-3.68</v>
      </c>
      <c r="J189" s="8">
        <v>-4.59</v>
      </c>
      <c r="K189" s="28" t="s">
        <v>734</v>
      </c>
      <c r="L189" s="105" t="str">
        <f t="shared" si="28"/>
        <v>Yes</v>
      </c>
    </row>
    <row r="190" spans="1:12" x14ac:dyDescent="0.2">
      <c r="A190" s="128" t="s">
        <v>472</v>
      </c>
      <c r="B190" s="22" t="s">
        <v>213</v>
      </c>
      <c r="C190" s="4">
        <v>44.350499616</v>
      </c>
      <c r="D190" s="27" t="str">
        <f t="shared" si="25"/>
        <v>N/A</v>
      </c>
      <c r="E190" s="4">
        <v>60.711638250999997</v>
      </c>
      <c r="F190" s="27" t="str">
        <f t="shared" si="26"/>
        <v>N/A</v>
      </c>
      <c r="G190" s="4">
        <v>57.092198582000002</v>
      </c>
      <c r="H190" s="27" t="str">
        <f t="shared" si="27"/>
        <v>N/A</v>
      </c>
      <c r="I190" s="8">
        <v>36.89</v>
      </c>
      <c r="J190" s="8">
        <v>-5.96</v>
      </c>
      <c r="K190" s="28" t="s">
        <v>734</v>
      </c>
      <c r="L190" s="105" t="str">
        <f t="shared" si="28"/>
        <v>Yes</v>
      </c>
    </row>
    <row r="191" spans="1:12" x14ac:dyDescent="0.2">
      <c r="A191" s="128" t="s">
        <v>473</v>
      </c>
      <c r="B191" s="22" t="s">
        <v>213</v>
      </c>
      <c r="C191" s="4">
        <v>81.807736499000001</v>
      </c>
      <c r="D191" s="27" t="str">
        <f t="shared" si="25"/>
        <v>N/A</v>
      </c>
      <c r="E191" s="4">
        <v>78.251413658000004</v>
      </c>
      <c r="F191" s="27" t="str">
        <f t="shared" si="26"/>
        <v>N/A</v>
      </c>
      <c r="G191" s="4">
        <v>55.144032922000001</v>
      </c>
      <c r="H191" s="27" t="str">
        <f t="shared" si="27"/>
        <v>N/A</v>
      </c>
      <c r="I191" s="8">
        <v>-4.3499999999999996</v>
      </c>
      <c r="J191" s="8">
        <v>-29.5</v>
      </c>
      <c r="K191" s="28" t="s">
        <v>734</v>
      </c>
      <c r="L191" s="105" t="str">
        <f t="shared" si="28"/>
        <v>Yes</v>
      </c>
    </row>
    <row r="192" spans="1:12" x14ac:dyDescent="0.2">
      <c r="A192" s="128" t="s">
        <v>1342</v>
      </c>
      <c r="B192" s="22" t="s">
        <v>213</v>
      </c>
      <c r="C192" s="23">
        <v>10.280406308</v>
      </c>
      <c r="D192" s="27" t="str">
        <f t="shared" si="25"/>
        <v>N/A</v>
      </c>
      <c r="E192" s="23">
        <v>13.383073497</v>
      </c>
      <c r="F192" s="27" t="str">
        <f t="shared" si="26"/>
        <v>N/A</v>
      </c>
      <c r="G192" s="23">
        <v>11.447925861</v>
      </c>
      <c r="H192" s="27" t="str">
        <f t="shared" si="27"/>
        <v>N/A</v>
      </c>
      <c r="I192" s="8">
        <v>30.18</v>
      </c>
      <c r="J192" s="8">
        <v>-14.5</v>
      </c>
      <c r="K192" s="28" t="s">
        <v>734</v>
      </c>
      <c r="L192" s="105" t="str">
        <f t="shared" si="28"/>
        <v>Yes</v>
      </c>
    </row>
    <row r="193" spans="1:12" x14ac:dyDescent="0.2">
      <c r="A193" s="128" t="s">
        <v>1343</v>
      </c>
      <c r="B193" s="22" t="s">
        <v>213</v>
      </c>
      <c r="C193" s="23">
        <v>9.1788079469999992</v>
      </c>
      <c r="D193" s="27" t="str">
        <f t="shared" si="25"/>
        <v>N/A</v>
      </c>
      <c r="E193" s="23">
        <v>11.01369863</v>
      </c>
      <c r="F193" s="27" t="str">
        <f t="shared" si="26"/>
        <v>N/A</v>
      </c>
      <c r="G193" s="23">
        <v>7.8541666667000003</v>
      </c>
      <c r="H193" s="27" t="str">
        <f t="shared" si="27"/>
        <v>N/A</v>
      </c>
      <c r="I193" s="8">
        <v>19.989999999999998</v>
      </c>
      <c r="J193" s="8">
        <v>-28.7</v>
      </c>
      <c r="K193" s="28" t="s">
        <v>734</v>
      </c>
      <c r="L193" s="105" t="str">
        <f t="shared" si="28"/>
        <v>Yes</v>
      </c>
    </row>
    <row r="194" spans="1:12" x14ac:dyDescent="0.2">
      <c r="A194" s="128" t="s">
        <v>1344</v>
      </c>
      <c r="B194" s="22" t="s">
        <v>213</v>
      </c>
      <c r="C194" s="23">
        <v>11.92804428</v>
      </c>
      <c r="D194" s="27" t="str">
        <f t="shared" si="25"/>
        <v>N/A</v>
      </c>
      <c r="E194" s="23">
        <v>15.922018349</v>
      </c>
      <c r="F194" s="27" t="str">
        <f t="shared" si="26"/>
        <v>N/A</v>
      </c>
      <c r="G194" s="23">
        <v>13.835140998</v>
      </c>
      <c r="H194" s="27" t="str">
        <f t="shared" si="27"/>
        <v>N/A</v>
      </c>
      <c r="I194" s="8">
        <v>33.479999999999997</v>
      </c>
      <c r="J194" s="8">
        <v>-13.1</v>
      </c>
      <c r="K194" s="28" t="s">
        <v>734</v>
      </c>
      <c r="L194" s="105" t="str">
        <f t="shared" si="28"/>
        <v>Yes</v>
      </c>
    </row>
    <row r="195" spans="1:12" x14ac:dyDescent="0.2">
      <c r="A195" s="128" t="s">
        <v>1345</v>
      </c>
      <c r="B195" s="22" t="s">
        <v>213</v>
      </c>
      <c r="C195" s="23">
        <v>7.2195121951000001</v>
      </c>
      <c r="D195" s="27" t="str">
        <f t="shared" si="25"/>
        <v>N/A</v>
      </c>
      <c r="E195" s="23">
        <v>4.3670886076000004</v>
      </c>
      <c r="F195" s="27" t="str">
        <f t="shared" si="26"/>
        <v>N/A</v>
      </c>
      <c r="G195" s="23">
        <v>5.8461538462</v>
      </c>
      <c r="H195" s="27" t="str">
        <f t="shared" si="27"/>
        <v>N/A</v>
      </c>
      <c r="I195" s="8">
        <v>-39.5</v>
      </c>
      <c r="J195" s="8">
        <v>33.869999999999997</v>
      </c>
      <c r="K195" s="28" t="s">
        <v>734</v>
      </c>
      <c r="L195" s="105" t="str">
        <f t="shared" si="28"/>
        <v>No</v>
      </c>
    </row>
    <row r="196" spans="1:12" x14ac:dyDescent="0.2">
      <c r="A196" s="128" t="s">
        <v>1346</v>
      </c>
      <c r="B196" s="22" t="s">
        <v>213</v>
      </c>
      <c r="C196" s="23">
        <v>5.0990752971999997</v>
      </c>
      <c r="D196" s="27" t="str">
        <f t="shared" si="25"/>
        <v>N/A</v>
      </c>
      <c r="E196" s="23">
        <v>6.3693086003000001</v>
      </c>
      <c r="F196" s="27" t="str">
        <f t="shared" si="26"/>
        <v>N/A</v>
      </c>
      <c r="G196" s="23">
        <v>4.9059829060000002</v>
      </c>
      <c r="H196" s="27" t="str">
        <f t="shared" si="27"/>
        <v>N/A</v>
      </c>
      <c r="I196" s="8">
        <v>24.91</v>
      </c>
      <c r="J196" s="8">
        <v>-23</v>
      </c>
      <c r="K196" s="28" t="s">
        <v>734</v>
      </c>
      <c r="L196" s="105" t="str">
        <f t="shared" si="28"/>
        <v>Yes</v>
      </c>
    </row>
    <row r="197" spans="1:12" x14ac:dyDescent="0.2">
      <c r="A197" s="128" t="s">
        <v>1347</v>
      </c>
      <c r="B197" s="22" t="s">
        <v>213</v>
      </c>
      <c r="C197" s="23">
        <v>196.33911964999999</v>
      </c>
      <c r="D197" s="27" t="str">
        <f t="shared" si="25"/>
        <v>N/A</v>
      </c>
      <c r="E197" s="23">
        <v>205.00433168000001</v>
      </c>
      <c r="F197" s="27" t="str">
        <f t="shared" si="26"/>
        <v>N/A</v>
      </c>
      <c r="G197" s="23">
        <v>226.30503979</v>
      </c>
      <c r="H197" s="27" t="str">
        <f t="shared" si="27"/>
        <v>N/A</v>
      </c>
      <c r="I197" s="8">
        <v>4.4130000000000003</v>
      </c>
      <c r="J197" s="8">
        <v>10.39</v>
      </c>
      <c r="K197" s="28" t="s">
        <v>734</v>
      </c>
      <c r="L197" s="105" t="str">
        <f t="shared" si="28"/>
        <v>Yes</v>
      </c>
    </row>
    <row r="198" spans="1:12" x14ac:dyDescent="0.2">
      <c r="A198" s="128" t="s">
        <v>1348</v>
      </c>
      <c r="B198" s="22" t="s">
        <v>213</v>
      </c>
      <c r="C198" s="23">
        <v>203.82513660999999</v>
      </c>
      <c r="D198" s="27" t="str">
        <f t="shared" si="25"/>
        <v>N/A</v>
      </c>
      <c r="E198" s="23">
        <v>209.57765667999999</v>
      </c>
      <c r="F198" s="27" t="str">
        <f t="shared" si="26"/>
        <v>N/A</v>
      </c>
      <c r="G198" s="23">
        <v>147.21176471000001</v>
      </c>
      <c r="H198" s="27" t="str">
        <f t="shared" si="27"/>
        <v>N/A</v>
      </c>
      <c r="I198" s="8">
        <v>2.8220000000000001</v>
      </c>
      <c r="J198" s="8">
        <v>-29.8</v>
      </c>
      <c r="K198" s="28" t="s">
        <v>734</v>
      </c>
      <c r="L198" s="105" t="str">
        <f t="shared" si="28"/>
        <v>Yes</v>
      </c>
    </row>
    <row r="199" spans="1:12" x14ac:dyDescent="0.2">
      <c r="A199" s="128" t="s">
        <v>1349</v>
      </c>
      <c r="B199" s="22" t="s">
        <v>213</v>
      </c>
      <c r="C199" s="23">
        <v>199.23363712</v>
      </c>
      <c r="D199" s="27" t="str">
        <f t="shared" si="25"/>
        <v>N/A</v>
      </c>
      <c r="E199" s="23">
        <v>209.31657049</v>
      </c>
      <c r="F199" s="27" t="str">
        <f t="shared" si="26"/>
        <v>N/A</v>
      </c>
      <c r="G199" s="23">
        <v>200.6</v>
      </c>
      <c r="H199" s="27" t="str">
        <f t="shared" si="27"/>
        <v>N/A</v>
      </c>
      <c r="I199" s="8">
        <v>5.0609999999999999</v>
      </c>
      <c r="J199" s="8">
        <v>-4.16</v>
      </c>
      <c r="K199" s="28" t="s">
        <v>734</v>
      </c>
      <c r="L199" s="105" t="str">
        <f t="shared" si="28"/>
        <v>Yes</v>
      </c>
    </row>
    <row r="200" spans="1:12" x14ac:dyDescent="0.2">
      <c r="A200" s="128" t="s">
        <v>1350</v>
      </c>
      <c r="B200" s="22" t="s">
        <v>213</v>
      </c>
      <c r="C200" s="23">
        <v>69.95</v>
      </c>
      <c r="D200" s="27" t="str">
        <f t="shared" si="25"/>
        <v>N/A</v>
      </c>
      <c r="E200" s="23">
        <v>17.375</v>
      </c>
      <c r="F200" s="27" t="str">
        <f t="shared" si="26"/>
        <v>N/A</v>
      </c>
      <c r="G200" s="23" t="s">
        <v>1748</v>
      </c>
      <c r="H200" s="27" t="str">
        <f t="shared" si="27"/>
        <v>N/A</v>
      </c>
      <c r="I200" s="8">
        <v>-75.2</v>
      </c>
      <c r="J200" s="8" t="s">
        <v>1748</v>
      </c>
      <c r="K200" s="28" t="s">
        <v>734</v>
      </c>
      <c r="L200" s="105" t="str">
        <f t="shared" si="28"/>
        <v>N/A</v>
      </c>
    </row>
    <row r="201" spans="1:12" x14ac:dyDescent="0.2">
      <c r="A201" s="128" t="s">
        <v>1351</v>
      </c>
      <c r="B201" s="22" t="s">
        <v>213</v>
      </c>
      <c r="C201" s="23">
        <v>11.05</v>
      </c>
      <c r="D201" s="27" t="str">
        <f t="shared" si="25"/>
        <v>N/A</v>
      </c>
      <c r="E201" s="23">
        <v>9.65</v>
      </c>
      <c r="F201" s="27" t="str">
        <f t="shared" si="26"/>
        <v>N/A</v>
      </c>
      <c r="G201" s="23">
        <v>243.5</v>
      </c>
      <c r="H201" s="27" t="str">
        <f t="shared" si="27"/>
        <v>N/A</v>
      </c>
      <c r="I201" s="8">
        <v>-12.7</v>
      </c>
      <c r="J201" s="8">
        <v>2423</v>
      </c>
      <c r="K201" s="28" t="s">
        <v>734</v>
      </c>
      <c r="L201" s="105" t="str">
        <f t="shared" si="28"/>
        <v>No</v>
      </c>
    </row>
    <row r="202" spans="1:12" x14ac:dyDescent="0.2">
      <c r="A202" s="128" t="s">
        <v>28</v>
      </c>
      <c r="B202" s="22" t="s">
        <v>213</v>
      </c>
      <c r="C202" s="4">
        <v>0.49318247749999999</v>
      </c>
      <c r="D202" s="27" t="str">
        <f t="shared" si="25"/>
        <v>N/A</v>
      </c>
      <c r="E202" s="4">
        <v>0.3731539391</v>
      </c>
      <c r="F202" s="27" t="str">
        <f t="shared" si="26"/>
        <v>N/A</v>
      </c>
      <c r="G202" s="4">
        <v>0.74568050919999995</v>
      </c>
      <c r="H202" s="27" t="str">
        <f t="shared" si="27"/>
        <v>N/A</v>
      </c>
      <c r="I202" s="8">
        <v>-24.3</v>
      </c>
      <c r="J202" s="8">
        <v>99.83</v>
      </c>
      <c r="K202" s="28" t="s">
        <v>734</v>
      </c>
      <c r="L202" s="105" t="str">
        <f t="shared" si="28"/>
        <v>No</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0</v>
      </c>
      <c r="J203" s="8">
        <v>0</v>
      </c>
      <c r="K203" s="10" t="s">
        <v>213</v>
      </c>
      <c r="L203" s="105" t="str">
        <f t="shared" ref="L203:L213" si="32">IF(J203="Div by 0", "N/A", IF(K203="N/A","N/A", IF(J203&gt;VALUE(MID(K203,1,2)), "No", IF(J203&lt;-1*VALUE(MID(K203,1,2)), "No", "Yes"))))</f>
        <v>N/A</v>
      </c>
    </row>
    <row r="204" spans="1:12" x14ac:dyDescent="0.2">
      <c r="A204" s="128" t="s">
        <v>124</v>
      </c>
      <c r="B204" s="22" t="s">
        <v>213</v>
      </c>
      <c r="C204" s="23">
        <v>11</v>
      </c>
      <c r="D204" s="27" t="str">
        <f t="shared" si="29"/>
        <v>N/A</v>
      </c>
      <c r="E204" s="23">
        <v>29</v>
      </c>
      <c r="F204" s="27" t="str">
        <f t="shared" si="30"/>
        <v>N/A</v>
      </c>
      <c r="G204" s="23">
        <v>17</v>
      </c>
      <c r="H204" s="27" t="str">
        <f t="shared" si="31"/>
        <v>N/A</v>
      </c>
      <c r="I204" s="8">
        <v>1350</v>
      </c>
      <c r="J204" s="8">
        <v>-41.4</v>
      </c>
      <c r="K204" s="10" t="s">
        <v>213</v>
      </c>
      <c r="L204" s="105" t="str">
        <f t="shared" si="32"/>
        <v>N/A</v>
      </c>
    </row>
    <row r="205" spans="1:12" ht="25.5" x14ac:dyDescent="0.2">
      <c r="A205" s="128" t="s">
        <v>1599</v>
      </c>
      <c r="B205" s="22" t="s">
        <v>213</v>
      </c>
      <c r="C205" s="23">
        <v>11</v>
      </c>
      <c r="D205" s="27" t="str">
        <f t="shared" si="29"/>
        <v>N/A</v>
      </c>
      <c r="E205" s="23">
        <v>11</v>
      </c>
      <c r="F205" s="27" t="str">
        <f t="shared" si="30"/>
        <v>N/A</v>
      </c>
      <c r="G205" s="23">
        <v>11</v>
      </c>
      <c r="H205" s="27" t="str">
        <f t="shared" si="31"/>
        <v>N/A</v>
      </c>
      <c r="I205" s="8">
        <v>900</v>
      </c>
      <c r="J205" s="8">
        <v>-70</v>
      </c>
      <c r="K205" s="10" t="s">
        <v>213</v>
      </c>
      <c r="L205" s="105" t="str">
        <f t="shared" si="32"/>
        <v>N/A</v>
      </c>
    </row>
    <row r="206" spans="1:12" ht="25.5" x14ac:dyDescent="0.2">
      <c r="A206" s="128" t="s">
        <v>1352</v>
      </c>
      <c r="B206" s="22" t="s">
        <v>213</v>
      </c>
      <c r="C206" s="23">
        <v>133</v>
      </c>
      <c r="D206" s="27" t="str">
        <f t="shared" si="29"/>
        <v>N/A</v>
      </c>
      <c r="E206" s="23">
        <v>199</v>
      </c>
      <c r="F206" s="27" t="str">
        <f t="shared" si="30"/>
        <v>N/A</v>
      </c>
      <c r="G206" s="23">
        <v>160</v>
      </c>
      <c r="H206" s="27" t="str">
        <f t="shared" si="31"/>
        <v>N/A</v>
      </c>
      <c r="I206" s="8">
        <v>49.62</v>
      </c>
      <c r="J206" s="8">
        <v>-19.600000000000001</v>
      </c>
      <c r="K206" s="10" t="s">
        <v>213</v>
      </c>
      <c r="L206" s="105" t="str">
        <f t="shared" si="32"/>
        <v>N/A</v>
      </c>
    </row>
    <row r="207" spans="1:12" x14ac:dyDescent="0.2">
      <c r="A207" s="128" t="s">
        <v>1600</v>
      </c>
      <c r="B207" s="22" t="s">
        <v>213</v>
      </c>
      <c r="C207" s="23">
        <v>11</v>
      </c>
      <c r="D207" s="27" t="str">
        <f t="shared" si="29"/>
        <v>N/A</v>
      </c>
      <c r="E207" s="23">
        <v>11</v>
      </c>
      <c r="F207" s="27" t="str">
        <f t="shared" si="30"/>
        <v>N/A</v>
      </c>
      <c r="G207" s="23">
        <v>11</v>
      </c>
      <c r="H207" s="27" t="str">
        <f t="shared" si="31"/>
        <v>N/A</v>
      </c>
      <c r="I207" s="8">
        <v>100</v>
      </c>
      <c r="J207" s="8">
        <v>50</v>
      </c>
      <c r="K207" s="10" t="s">
        <v>213</v>
      </c>
      <c r="L207" s="105" t="str">
        <f t="shared" si="32"/>
        <v>N/A</v>
      </c>
    </row>
    <row r="208" spans="1:12" x14ac:dyDescent="0.2">
      <c r="A208" s="128" t="s">
        <v>1601</v>
      </c>
      <c r="B208" s="22" t="s">
        <v>213</v>
      </c>
      <c r="C208" s="23">
        <v>14</v>
      </c>
      <c r="D208" s="27" t="str">
        <f t="shared" si="29"/>
        <v>N/A</v>
      </c>
      <c r="E208" s="23">
        <v>11</v>
      </c>
      <c r="F208" s="27" t="str">
        <f t="shared" si="30"/>
        <v>N/A</v>
      </c>
      <c r="G208" s="23">
        <v>13</v>
      </c>
      <c r="H208" s="27" t="str">
        <f t="shared" si="31"/>
        <v>N/A</v>
      </c>
      <c r="I208" s="8">
        <v>-21.4</v>
      </c>
      <c r="J208" s="8">
        <v>18.18</v>
      </c>
      <c r="K208" s="10" t="s">
        <v>213</v>
      </c>
      <c r="L208" s="105" t="str">
        <f t="shared" si="32"/>
        <v>N/A</v>
      </c>
    </row>
    <row r="209" spans="1:12" x14ac:dyDescent="0.2">
      <c r="A209" s="128" t="s">
        <v>125</v>
      </c>
      <c r="B209" s="22" t="s">
        <v>213</v>
      </c>
      <c r="C209" s="29">
        <v>1073937</v>
      </c>
      <c r="D209" s="27" t="str">
        <f t="shared" si="29"/>
        <v>N/A</v>
      </c>
      <c r="E209" s="29">
        <v>1900334</v>
      </c>
      <c r="F209" s="27" t="str">
        <f t="shared" si="30"/>
        <v>N/A</v>
      </c>
      <c r="G209" s="29">
        <v>1221478</v>
      </c>
      <c r="H209" s="27" t="str">
        <f t="shared" si="31"/>
        <v>N/A</v>
      </c>
      <c r="I209" s="8">
        <v>76.95</v>
      </c>
      <c r="J209" s="8">
        <v>-35.700000000000003</v>
      </c>
      <c r="K209" s="10" t="s">
        <v>213</v>
      </c>
      <c r="L209" s="105" t="str">
        <f t="shared" si="32"/>
        <v>N/A</v>
      </c>
    </row>
    <row r="210" spans="1:12" x14ac:dyDescent="0.2">
      <c r="A210" s="168" t="s">
        <v>1596</v>
      </c>
      <c r="B210" s="22" t="s">
        <v>213</v>
      </c>
      <c r="C210" s="29">
        <v>1006201</v>
      </c>
      <c r="D210" s="27" t="str">
        <f t="shared" si="29"/>
        <v>N/A</v>
      </c>
      <c r="E210" s="29">
        <v>1886788</v>
      </c>
      <c r="F210" s="27" t="str">
        <f t="shared" si="30"/>
        <v>N/A</v>
      </c>
      <c r="G210" s="29">
        <v>1214575</v>
      </c>
      <c r="H210" s="27" t="str">
        <f t="shared" si="31"/>
        <v>N/A</v>
      </c>
      <c r="I210" s="8">
        <v>87.52</v>
      </c>
      <c r="J210" s="8">
        <v>-35.6</v>
      </c>
      <c r="K210" s="10" t="s">
        <v>213</v>
      </c>
      <c r="L210" s="105" t="str">
        <f t="shared" si="32"/>
        <v>N/A</v>
      </c>
    </row>
    <row r="211" spans="1:12" x14ac:dyDescent="0.2">
      <c r="A211" s="168" t="s">
        <v>1353</v>
      </c>
      <c r="B211" s="22" t="s">
        <v>213</v>
      </c>
      <c r="C211" s="29">
        <v>476346</v>
      </c>
      <c r="D211" s="27" t="str">
        <f t="shared" si="29"/>
        <v>N/A</v>
      </c>
      <c r="E211" s="29">
        <v>543434</v>
      </c>
      <c r="F211" s="27" t="str">
        <f t="shared" si="30"/>
        <v>N/A</v>
      </c>
      <c r="G211" s="29">
        <v>563287</v>
      </c>
      <c r="H211" s="27" t="str">
        <f t="shared" si="31"/>
        <v>N/A</v>
      </c>
      <c r="I211" s="8">
        <v>14.08</v>
      </c>
      <c r="J211" s="8">
        <v>3.653</v>
      </c>
      <c r="K211" s="10" t="s">
        <v>213</v>
      </c>
      <c r="L211" s="105" t="str">
        <f t="shared" si="32"/>
        <v>N/A</v>
      </c>
    </row>
    <row r="212" spans="1:12" x14ac:dyDescent="0.2">
      <c r="A212" s="168" t="s">
        <v>1590</v>
      </c>
      <c r="B212" s="22" t="s">
        <v>213</v>
      </c>
      <c r="C212" s="29">
        <v>280553</v>
      </c>
      <c r="D212" s="27" t="str">
        <f t="shared" si="29"/>
        <v>N/A</v>
      </c>
      <c r="E212" s="29">
        <v>553174</v>
      </c>
      <c r="F212" s="27" t="str">
        <f t="shared" si="30"/>
        <v>N/A</v>
      </c>
      <c r="G212" s="29">
        <v>554233</v>
      </c>
      <c r="H212" s="27" t="str">
        <f t="shared" si="31"/>
        <v>N/A</v>
      </c>
      <c r="I212" s="8">
        <v>97.17</v>
      </c>
      <c r="J212" s="8">
        <v>0.19139999999999999</v>
      </c>
      <c r="K212" s="10" t="s">
        <v>213</v>
      </c>
      <c r="L212" s="105" t="str">
        <f t="shared" si="32"/>
        <v>N/A</v>
      </c>
    </row>
    <row r="213" spans="1:12" x14ac:dyDescent="0.2">
      <c r="A213" s="168" t="s">
        <v>1591</v>
      </c>
      <c r="B213" s="22" t="s">
        <v>213</v>
      </c>
      <c r="C213" s="29">
        <v>288301</v>
      </c>
      <c r="D213" s="27" t="str">
        <f t="shared" si="29"/>
        <v>N/A</v>
      </c>
      <c r="E213" s="29">
        <v>245402</v>
      </c>
      <c r="F213" s="27" t="str">
        <f t="shared" si="30"/>
        <v>N/A</v>
      </c>
      <c r="G213" s="29">
        <v>287626</v>
      </c>
      <c r="H213" s="27" t="str">
        <f t="shared" si="31"/>
        <v>N/A</v>
      </c>
      <c r="I213" s="8">
        <v>-14.9</v>
      </c>
      <c r="J213" s="8">
        <v>17.21</v>
      </c>
      <c r="K213" s="10" t="s">
        <v>213</v>
      </c>
      <c r="L213" s="105" t="str">
        <f t="shared" si="32"/>
        <v>N/A</v>
      </c>
    </row>
    <row r="214" spans="1:12" ht="25.5" x14ac:dyDescent="0.2">
      <c r="A214" s="128" t="s">
        <v>1354</v>
      </c>
      <c r="B214" s="22" t="s">
        <v>213</v>
      </c>
      <c r="C214" s="29">
        <v>479535</v>
      </c>
      <c r="D214" s="27" t="str">
        <f t="shared" ref="D214:D228" si="33">IF($B214="N/A","N/A",IF(C214&gt;10,"No",IF(C214&lt;-10,"No","Yes")))</f>
        <v>N/A</v>
      </c>
      <c r="E214" s="29">
        <v>510412</v>
      </c>
      <c r="F214" s="27" t="str">
        <f t="shared" ref="F214:F228" si="34">IF($B214="N/A","N/A",IF(E214&gt;10,"No",IF(E214&lt;-10,"No","Yes")))</f>
        <v>N/A</v>
      </c>
      <c r="G214" s="29">
        <v>314663</v>
      </c>
      <c r="H214" s="27" t="str">
        <f t="shared" ref="H214:H228" si="35">IF($B214="N/A","N/A",IF(G214&gt;10,"No",IF(G214&lt;-10,"No","Yes")))</f>
        <v>N/A</v>
      </c>
      <c r="I214" s="8">
        <v>6.4390000000000001</v>
      </c>
      <c r="J214" s="8">
        <v>-38.4</v>
      </c>
      <c r="K214" s="28" t="s">
        <v>734</v>
      </c>
      <c r="L214" s="105" t="str">
        <f t="shared" ref="L214:L228" si="36">IF(J214="Div by 0", "N/A", IF(K214="N/A","N/A", IF(J214&gt;VALUE(MID(K214,1,2)), "No", IF(J214&lt;-1*VALUE(MID(K214,1,2)), "No", "Yes"))))</f>
        <v>No</v>
      </c>
    </row>
    <row r="215" spans="1:12" x14ac:dyDescent="0.2">
      <c r="A215" s="136" t="s">
        <v>646</v>
      </c>
      <c r="B215" s="22" t="s">
        <v>213</v>
      </c>
      <c r="C215" s="23">
        <v>786</v>
      </c>
      <c r="D215" s="27" t="str">
        <f t="shared" si="33"/>
        <v>N/A</v>
      </c>
      <c r="E215" s="23">
        <v>841</v>
      </c>
      <c r="F215" s="27" t="str">
        <f t="shared" si="34"/>
        <v>N/A</v>
      </c>
      <c r="G215" s="23">
        <v>731</v>
      </c>
      <c r="H215" s="27" t="str">
        <f t="shared" si="35"/>
        <v>N/A</v>
      </c>
      <c r="I215" s="8">
        <v>6.9969999999999999</v>
      </c>
      <c r="J215" s="8">
        <v>-13.1</v>
      </c>
      <c r="K215" s="28" t="s">
        <v>734</v>
      </c>
      <c r="L215" s="105" t="str">
        <f t="shared" si="36"/>
        <v>Yes</v>
      </c>
    </row>
    <row r="216" spans="1:12" ht="25.5" x14ac:dyDescent="0.2">
      <c r="A216" s="137" t="s">
        <v>1355</v>
      </c>
      <c r="B216" s="22" t="s">
        <v>213</v>
      </c>
      <c r="C216" s="29">
        <v>610.09541984999998</v>
      </c>
      <c r="D216" s="27" t="str">
        <f t="shared" si="33"/>
        <v>N/A</v>
      </c>
      <c r="E216" s="29">
        <v>606.91082044999996</v>
      </c>
      <c r="F216" s="27" t="str">
        <f t="shared" si="34"/>
        <v>N/A</v>
      </c>
      <c r="G216" s="29">
        <v>430.45554035999999</v>
      </c>
      <c r="H216" s="27" t="str">
        <f t="shared" si="35"/>
        <v>N/A</v>
      </c>
      <c r="I216" s="8">
        <v>-0.52200000000000002</v>
      </c>
      <c r="J216" s="8">
        <v>-29.1</v>
      </c>
      <c r="K216" s="28" t="s">
        <v>734</v>
      </c>
      <c r="L216" s="105" t="str">
        <f t="shared" si="36"/>
        <v>Yes</v>
      </c>
    </row>
    <row r="217" spans="1:12" ht="25.5" x14ac:dyDescent="0.2">
      <c r="A217" s="128" t="s">
        <v>1356</v>
      </c>
      <c r="B217" s="22" t="s">
        <v>213</v>
      </c>
      <c r="C217" s="29">
        <v>1255095</v>
      </c>
      <c r="D217" s="27" t="str">
        <f t="shared" si="33"/>
        <v>N/A</v>
      </c>
      <c r="E217" s="29">
        <v>1437808</v>
      </c>
      <c r="F217" s="27" t="str">
        <f t="shared" si="34"/>
        <v>N/A</v>
      </c>
      <c r="G217" s="29">
        <v>506050</v>
      </c>
      <c r="H217" s="27" t="str">
        <f t="shared" si="35"/>
        <v>N/A</v>
      </c>
      <c r="I217" s="8">
        <v>14.56</v>
      </c>
      <c r="J217" s="8">
        <v>-64.8</v>
      </c>
      <c r="K217" s="28" t="s">
        <v>734</v>
      </c>
      <c r="L217" s="105" t="str">
        <f t="shared" si="36"/>
        <v>No</v>
      </c>
    </row>
    <row r="218" spans="1:12" x14ac:dyDescent="0.2">
      <c r="A218" s="137" t="s">
        <v>513</v>
      </c>
      <c r="B218" s="22" t="s">
        <v>213</v>
      </c>
      <c r="C218" s="23">
        <v>1513</v>
      </c>
      <c r="D218" s="27" t="str">
        <f t="shared" si="33"/>
        <v>N/A</v>
      </c>
      <c r="E218" s="23">
        <v>1782</v>
      </c>
      <c r="F218" s="27" t="str">
        <f t="shared" si="34"/>
        <v>N/A</v>
      </c>
      <c r="G218" s="23">
        <v>1077</v>
      </c>
      <c r="H218" s="27" t="str">
        <f t="shared" si="35"/>
        <v>N/A</v>
      </c>
      <c r="I218" s="8">
        <v>17.78</v>
      </c>
      <c r="J218" s="8">
        <v>-39.6</v>
      </c>
      <c r="K218" s="28" t="s">
        <v>734</v>
      </c>
      <c r="L218" s="105" t="str">
        <f t="shared" si="36"/>
        <v>No</v>
      </c>
    </row>
    <row r="219" spans="1:12" ht="25.5" x14ac:dyDescent="0.2">
      <c r="A219" s="128" t="s">
        <v>1357</v>
      </c>
      <c r="B219" s="22" t="s">
        <v>213</v>
      </c>
      <c r="C219" s="29">
        <v>829.54064772000004</v>
      </c>
      <c r="D219" s="27" t="str">
        <f t="shared" si="33"/>
        <v>N/A</v>
      </c>
      <c r="E219" s="29">
        <v>806.85072951999996</v>
      </c>
      <c r="F219" s="27" t="str">
        <f t="shared" si="34"/>
        <v>N/A</v>
      </c>
      <c r="G219" s="29">
        <v>469.87000928999998</v>
      </c>
      <c r="H219" s="27" t="str">
        <f t="shared" si="35"/>
        <v>N/A</v>
      </c>
      <c r="I219" s="8">
        <v>-2.74</v>
      </c>
      <c r="J219" s="8">
        <v>-41.8</v>
      </c>
      <c r="K219" s="28" t="s">
        <v>734</v>
      </c>
      <c r="L219" s="105" t="str">
        <f t="shared" si="36"/>
        <v>No</v>
      </c>
    </row>
    <row r="220" spans="1:12" ht="25.5" x14ac:dyDescent="0.2">
      <c r="A220" s="128" t="s">
        <v>1358</v>
      </c>
      <c r="B220" s="22" t="s">
        <v>213</v>
      </c>
      <c r="C220" s="29">
        <v>510131</v>
      </c>
      <c r="D220" s="27" t="str">
        <f t="shared" si="33"/>
        <v>N/A</v>
      </c>
      <c r="E220" s="29">
        <v>625900</v>
      </c>
      <c r="F220" s="27" t="str">
        <f t="shared" si="34"/>
        <v>N/A</v>
      </c>
      <c r="G220" s="29">
        <v>429191</v>
      </c>
      <c r="H220" s="27" t="str">
        <f t="shared" si="35"/>
        <v>N/A</v>
      </c>
      <c r="I220" s="8">
        <v>22.69</v>
      </c>
      <c r="J220" s="8">
        <v>-31.4</v>
      </c>
      <c r="K220" s="28" t="s">
        <v>734</v>
      </c>
      <c r="L220" s="105" t="str">
        <f t="shared" si="36"/>
        <v>No</v>
      </c>
    </row>
    <row r="221" spans="1:12" x14ac:dyDescent="0.2">
      <c r="A221" s="137" t="s">
        <v>514</v>
      </c>
      <c r="B221" s="22" t="s">
        <v>213</v>
      </c>
      <c r="C221" s="23">
        <v>698</v>
      </c>
      <c r="D221" s="27" t="str">
        <f t="shared" si="33"/>
        <v>N/A</v>
      </c>
      <c r="E221" s="23">
        <v>879</v>
      </c>
      <c r="F221" s="27" t="str">
        <f t="shared" si="34"/>
        <v>N/A</v>
      </c>
      <c r="G221" s="23">
        <v>713</v>
      </c>
      <c r="H221" s="27" t="str">
        <f t="shared" si="35"/>
        <v>N/A</v>
      </c>
      <c r="I221" s="8">
        <v>25.93</v>
      </c>
      <c r="J221" s="8">
        <v>-18.899999999999999</v>
      </c>
      <c r="K221" s="28" t="s">
        <v>734</v>
      </c>
      <c r="L221" s="105" t="str">
        <f t="shared" si="36"/>
        <v>Yes</v>
      </c>
    </row>
    <row r="222" spans="1:12" ht="25.5" x14ac:dyDescent="0.2">
      <c r="A222" s="128" t="s">
        <v>1359</v>
      </c>
      <c r="B222" s="22" t="s">
        <v>213</v>
      </c>
      <c r="C222" s="29">
        <v>730.84670487000005</v>
      </c>
      <c r="D222" s="27" t="str">
        <f t="shared" si="33"/>
        <v>N/A</v>
      </c>
      <c r="E222" s="29">
        <v>712.05915813000001</v>
      </c>
      <c r="F222" s="27" t="str">
        <f t="shared" si="34"/>
        <v>N/A</v>
      </c>
      <c r="G222" s="29">
        <v>601.95091163999996</v>
      </c>
      <c r="H222" s="27" t="str">
        <f t="shared" si="35"/>
        <v>N/A</v>
      </c>
      <c r="I222" s="8">
        <v>-2.57</v>
      </c>
      <c r="J222" s="8">
        <v>-15.5</v>
      </c>
      <c r="K222" s="28" t="s">
        <v>734</v>
      </c>
      <c r="L222" s="105" t="str">
        <f t="shared" si="36"/>
        <v>Yes</v>
      </c>
    </row>
    <row r="223" spans="1:12" ht="25.5" x14ac:dyDescent="0.2">
      <c r="A223" s="128" t="s">
        <v>1360</v>
      </c>
      <c r="B223" s="22" t="s">
        <v>213</v>
      </c>
      <c r="C223" s="29">
        <v>0</v>
      </c>
      <c r="D223" s="27" t="str">
        <f t="shared" si="33"/>
        <v>N/A</v>
      </c>
      <c r="E223" s="29">
        <v>0</v>
      </c>
      <c r="F223" s="27" t="str">
        <f t="shared" si="34"/>
        <v>N/A</v>
      </c>
      <c r="G223" s="29">
        <v>0</v>
      </c>
      <c r="H223" s="27" t="str">
        <f t="shared" si="35"/>
        <v>N/A</v>
      </c>
      <c r="I223" s="8" t="s">
        <v>1748</v>
      </c>
      <c r="J223" s="8" t="s">
        <v>1748</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0</v>
      </c>
      <c r="H224" s="27" t="str">
        <f t="shared" si="35"/>
        <v>N/A</v>
      </c>
      <c r="I224" s="8" t="s">
        <v>1748</v>
      </c>
      <c r="J224" s="8" t="s">
        <v>1748</v>
      </c>
      <c r="K224" s="28" t="s">
        <v>734</v>
      </c>
      <c r="L224" s="105" t="str">
        <f t="shared" si="36"/>
        <v>N/A</v>
      </c>
    </row>
    <row r="225" spans="1:12" ht="25.5" x14ac:dyDescent="0.2">
      <c r="A225" s="128" t="s">
        <v>1361</v>
      </c>
      <c r="B225" s="22" t="s">
        <v>213</v>
      </c>
      <c r="C225" s="29" t="s">
        <v>1748</v>
      </c>
      <c r="D225" s="27" t="str">
        <f t="shared" si="33"/>
        <v>N/A</v>
      </c>
      <c r="E225" s="29" t="s">
        <v>1748</v>
      </c>
      <c r="F225" s="27" t="str">
        <f t="shared" si="34"/>
        <v>N/A</v>
      </c>
      <c r="G225" s="29" t="s">
        <v>1748</v>
      </c>
      <c r="H225" s="27" t="str">
        <f t="shared" si="35"/>
        <v>N/A</v>
      </c>
      <c r="I225" s="8" t="s">
        <v>1748</v>
      </c>
      <c r="J225" s="8" t="s">
        <v>1748</v>
      </c>
      <c r="K225" s="28" t="s">
        <v>734</v>
      </c>
      <c r="L225" s="105" t="str">
        <f t="shared" si="36"/>
        <v>N/A</v>
      </c>
    </row>
    <row r="226" spans="1:12" ht="25.5" x14ac:dyDescent="0.2">
      <c r="A226" s="128" t="s">
        <v>1362</v>
      </c>
      <c r="B226" s="22" t="s">
        <v>213</v>
      </c>
      <c r="C226" s="29">
        <v>222764373</v>
      </c>
      <c r="D226" s="27" t="str">
        <f t="shared" si="33"/>
        <v>N/A</v>
      </c>
      <c r="E226" s="29">
        <v>270171356</v>
      </c>
      <c r="F226" s="27" t="str">
        <f t="shared" si="34"/>
        <v>N/A</v>
      </c>
      <c r="G226" s="29">
        <v>304125336</v>
      </c>
      <c r="H226" s="27" t="str">
        <f t="shared" si="35"/>
        <v>N/A</v>
      </c>
      <c r="I226" s="8">
        <v>21.28</v>
      </c>
      <c r="J226" s="8">
        <v>12.57</v>
      </c>
      <c r="K226" s="28" t="s">
        <v>734</v>
      </c>
      <c r="L226" s="105" t="str">
        <f t="shared" si="36"/>
        <v>Yes</v>
      </c>
    </row>
    <row r="227" spans="1:12" ht="25.5" x14ac:dyDescent="0.2">
      <c r="A227" s="128" t="s">
        <v>516</v>
      </c>
      <c r="B227" s="22" t="s">
        <v>213</v>
      </c>
      <c r="C227" s="23">
        <v>7716</v>
      </c>
      <c r="D227" s="27" t="str">
        <f t="shared" si="33"/>
        <v>N/A</v>
      </c>
      <c r="E227" s="23">
        <v>9078</v>
      </c>
      <c r="F227" s="27" t="str">
        <f t="shared" si="34"/>
        <v>N/A</v>
      </c>
      <c r="G227" s="23">
        <v>10025</v>
      </c>
      <c r="H227" s="27" t="str">
        <f t="shared" si="35"/>
        <v>N/A</v>
      </c>
      <c r="I227" s="8">
        <v>17.649999999999999</v>
      </c>
      <c r="J227" s="8">
        <v>10.43</v>
      </c>
      <c r="K227" s="28" t="s">
        <v>734</v>
      </c>
      <c r="L227" s="105" t="str">
        <f t="shared" si="36"/>
        <v>Yes</v>
      </c>
    </row>
    <row r="228" spans="1:12" ht="25.5" x14ac:dyDescent="0.2">
      <c r="A228" s="128" t="s">
        <v>1363</v>
      </c>
      <c r="B228" s="22" t="s">
        <v>213</v>
      </c>
      <c r="C228" s="29">
        <v>28870.447511999999</v>
      </c>
      <c r="D228" s="27" t="str">
        <f t="shared" si="33"/>
        <v>N/A</v>
      </c>
      <c r="E228" s="29">
        <v>29761.109936000001</v>
      </c>
      <c r="F228" s="27" t="str">
        <f t="shared" si="34"/>
        <v>N/A</v>
      </c>
      <c r="G228" s="29">
        <v>30336.691869999999</v>
      </c>
      <c r="H228" s="27" t="str">
        <f t="shared" si="35"/>
        <v>N/A</v>
      </c>
      <c r="I228" s="8">
        <v>3.085</v>
      </c>
      <c r="J228" s="8">
        <v>1.9339999999999999</v>
      </c>
      <c r="K228" s="28" t="s">
        <v>734</v>
      </c>
      <c r="L228" s="105" t="str">
        <f t="shared" si="36"/>
        <v>Yes</v>
      </c>
    </row>
    <row r="229" spans="1:12" x14ac:dyDescent="0.2">
      <c r="A229" s="128" t="s">
        <v>1364</v>
      </c>
      <c r="B229" s="22" t="s">
        <v>213</v>
      </c>
      <c r="C229" s="32">
        <v>224840602</v>
      </c>
      <c r="D229" s="27" t="str">
        <f t="shared" ref="D229:D252" si="37">IF($B229="N/A","N/A",IF(C229&gt;10,"No",IF(C229&lt;-10,"No","Yes")))</f>
        <v>N/A</v>
      </c>
      <c r="E229" s="32">
        <v>272202514</v>
      </c>
      <c r="F229" s="27" t="str">
        <f t="shared" ref="F229:F252" si="38">IF($B229="N/A","N/A",IF(E229&gt;10,"No",IF(E229&lt;-10,"No","Yes")))</f>
        <v>N/A</v>
      </c>
      <c r="G229" s="32">
        <v>305989351</v>
      </c>
      <c r="H229" s="27" t="str">
        <f t="shared" ref="H229:H252" si="39">IF($B229="N/A","N/A",IF(G229&gt;10,"No",IF(G229&lt;-10,"No","Yes")))</f>
        <v>N/A</v>
      </c>
      <c r="I229" s="8">
        <v>21.06</v>
      </c>
      <c r="J229" s="8">
        <v>12.41</v>
      </c>
      <c r="K229" s="28" t="s">
        <v>734</v>
      </c>
      <c r="L229" s="105" t="str">
        <f t="shared" ref="L229:L252" si="40">IF(J229="Div by 0", "N/A", IF(K229="N/A","N/A", IF(J229&gt;VALUE(MID(K229,1,2)), "No", IF(J229&lt;-1*VALUE(MID(K229,1,2)), "No", "Yes"))))</f>
        <v>Yes</v>
      </c>
    </row>
    <row r="230" spans="1:12" x14ac:dyDescent="0.2">
      <c r="A230" s="137" t="s">
        <v>1365</v>
      </c>
      <c r="B230" s="22" t="s">
        <v>213</v>
      </c>
      <c r="C230" s="31">
        <v>7949</v>
      </c>
      <c r="D230" s="27" t="str">
        <f t="shared" si="37"/>
        <v>N/A</v>
      </c>
      <c r="E230" s="31">
        <v>9314</v>
      </c>
      <c r="F230" s="27" t="str">
        <f t="shared" si="38"/>
        <v>N/A</v>
      </c>
      <c r="G230" s="31">
        <v>10189</v>
      </c>
      <c r="H230" s="27" t="str">
        <f t="shared" si="39"/>
        <v>N/A</v>
      </c>
      <c r="I230" s="8">
        <v>17.170000000000002</v>
      </c>
      <c r="J230" s="8">
        <v>9.3940000000000001</v>
      </c>
      <c r="K230" s="28" t="s">
        <v>734</v>
      </c>
      <c r="L230" s="105" t="str">
        <f t="shared" si="40"/>
        <v>Yes</v>
      </c>
    </row>
    <row r="231" spans="1:12" x14ac:dyDescent="0.2">
      <c r="A231" s="137" t="s">
        <v>1366</v>
      </c>
      <c r="B231" s="22" t="s">
        <v>213</v>
      </c>
      <c r="C231" s="32">
        <v>28285.394640999999</v>
      </c>
      <c r="D231" s="27" t="str">
        <f t="shared" si="37"/>
        <v>N/A</v>
      </c>
      <c r="E231" s="32">
        <v>29225.092764000001</v>
      </c>
      <c r="F231" s="27" t="str">
        <f t="shared" si="38"/>
        <v>N/A</v>
      </c>
      <c r="G231" s="32">
        <v>30031.342723000002</v>
      </c>
      <c r="H231" s="27" t="str">
        <f t="shared" si="39"/>
        <v>N/A</v>
      </c>
      <c r="I231" s="8">
        <v>3.3220000000000001</v>
      </c>
      <c r="J231" s="8">
        <v>2.7589999999999999</v>
      </c>
      <c r="K231" s="28" t="s">
        <v>734</v>
      </c>
      <c r="L231" s="105" t="str">
        <f t="shared" si="40"/>
        <v>Yes</v>
      </c>
    </row>
    <row r="232" spans="1:12" ht="25.5" x14ac:dyDescent="0.2">
      <c r="A232" s="137" t="s">
        <v>1367</v>
      </c>
      <c r="B232" s="22" t="s">
        <v>213</v>
      </c>
      <c r="C232" s="32">
        <v>18110.252874000002</v>
      </c>
      <c r="D232" s="27" t="str">
        <f t="shared" si="37"/>
        <v>N/A</v>
      </c>
      <c r="E232" s="32">
        <v>17489.05</v>
      </c>
      <c r="F232" s="27" t="str">
        <f t="shared" si="38"/>
        <v>N/A</v>
      </c>
      <c r="G232" s="32">
        <v>14219.875</v>
      </c>
      <c r="H232" s="27" t="str">
        <f t="shared" si="39"/>
        <v>N/A</v>
      </c>
      <c r="I232" s="8">
        <v>-3.43</v>
      </c>
      <c r="J232" s="8">
        <v>-18.7</v>
      </c>
      <c r="K232" s="28" t="s">
        <v>734</v>
      </c>
      <c r="L232" s="105" t="str">
        <f t="shared" si="40"/>
        <v>Yes</v>
      </c>
    </row>
    <row r="233" spans="1:12" ht="25.5" x14ac:dyDescent="0.2">
      <c r="A233" s="137" t="s">
        <v>1368</v>
      </c>
      <c r="B233" s="22" t="s">
        <v>213</v>
      </c>
      <c r="C233" s="32">
        <v>28629.582262</v>
      </c>
      <c r="D233" s="27" t="str">
        <f t="shared" si="37"/>
        <v>N/A</v>
      </c>
      <c r="E233" s="32">
        <v>29617.1986</v>
      </c>
      <c r="F233" s="27" t="str">
        <f t="shared" si="38"/>
        <v>N/A</v>
      </c>
      <c r="G233" s="32">
        <v>30862.478190999998</v>
      </c>
      <c r="H233" s="27" t="str">
        <f t="shared" si="39"/>
        <v>N/A</v>
      </c>
      <c r="I233" s="8">
        <v>3.45</v>
      </c>
      <c r="J233" s="8">
        <v>4.2050000000000001</v>
      </c>
      <c r="K233" s="28" t="s">
        <v>734</v>
      </c>
      <c r="L233" s="105" t="str">
        <f t="shared" si="40"/>
        <v>Yes</v>
      </c>
    </row>
    <row r="234" spans="1:12" x14ac:dyDescent="0.2">
      <c r="A234" s="137" t="s">
        <v>1369</v>
      </c>
      <c r="B234" s="22" t="s">
        <v>213</v>
      </c>
      <c r="C234" s="32">
        <v>22581.117117000002</v>
      </c>
      <c r="D234" s="27" t="str">
        <f t="shared" si="37"/>
        <v>N/A</v>
      </c>
      <c r="E234" s="32">
        <v>24010.418750000001</v>
      </c>
      <c r="F234" s="27" t="str">
        <f t="shared" si="38"/>
        <v>N/A</v>
      </c>
      <c r="G234" s="32">
        <v>25481.931507000001</v>
      </c>
      <c r="H234" s="27" t="str">
        <f t="shared" si="39"/>
        <v>N/A</v>
      </c>
      <c r="I234" s="8">
        <v>6.33</v>
      </c>
      <c r="J234" s="8">
        <v>6.1289999999999996</v>
      </c>
      <c r="K234" s="28" t="s">
        <v>734</v>
      </c>
      <c r="L234" s="105" t="str">
        <f t="shared" si="40"/>
        <v>Yes</v>
      </c>
    </row>
    <row r="235" spans="1:12" ht="25.5" x14ac:dyDescent="0.2">
      <c r="A235" s="137" t="s">
        <v>1370</v>
      </c>
      <c r="B235" s="22" t="s">
        <v>213</v>
      </c>
      <c r="C235" s="32">
        <v>2073.6666667</v>
      </c>
      <c r="D235" s="27" t="str">
        <f t="shared" si="37"/>
        <v>N/A</v>
      </c>
      <c r="E235" s="32">
        <v>5939.1764706000004</v>
      </c>
      <c r="F235" s="27" t="str">
        <f t="shared" si="38"/>
        <v>N/A</v>
      </c>
      <c r="G235" s="32">
        <v>3193</v>
      </c>
      <c r="H235" s="27" t="str">
        <f t="shared" si="39"/>
        <v>N/A</v>
      </c>
      <c r="I235" s="8">
        <v>186.4</v>
      </c>
      <c r="J235" s="8">
        <v>-46.2</v>
      </c>
      <c r="K235" s="28" t="s">
        <v>734</v>
      </c>
      <c r="L235" s="105" t="str">
        <f t="shared" si="40"/>
        <v>No</v>
      </c>
    </row>
    <row r="236" spans="1:12" x14ac:dyDescent="0.2">
      <c r="A236" s="137" t="s">
        <v>1371</v>
      </c>
      <c r="B236" s="22" t="s">
        <v>213</v>
      </c>
      <c r="C236" s="27">
        <v>46.121264867999997</v>
      </c>
      <c r="D236" s="27" t="str">
        <f t="shared" si="37"/>
        <v>N/A</v>
      </c>
      <c r="E236" s="27">
        <v>48.951489987999999</v>
      </c>
      <c r="F236" s="27" t="str">
        <f t="shared" si="38"/>
        <v>N/A</v>
      </c>
      <c r="G236" s="27">
        <v>61.770233404000003</v>
      </c>
      <c r="H236" s="27" t="str">
        <f t="shared" si="39"/>
        <v>N/A</v>
      </c>
      <c r="I236" s="8">
        <v>6.1360000000000001</v>
      </c>
      <c r="J236" s="8">
        <v>26.19</v>
      </c>
      <c r="K236" s="28" t="s">
        <v>734</v>
      </c>
      <c r="L236" s="105" t="str">
        <f t="shared" si="40"/>
        <v>Yes</v>
      </c>
    </row>
    <row r="237" spans="1:12" x14ac:dyDescent="0.2">
      <c r="A237" s="137" t="s">
        <v>1372</v>
      </c>
      <c r="B237" s="22" t="s">
        <v>213</v>
      </c>
      <c r="C237" s="27">
        <v>13.636363636</v>
      </c>
      <c r="D237" s="27" t="str">
        <f t="shared" si="37"/>
        <v>N/A</v>
      </c>
      <c r="E237" s="27">
        <v>17.416545717999998</v>
      </c>
      <c r="F237" s="27" t="str">
        <f t="shared" si="38"/>
        <v>N/A</v>
      </c>
      <c r="G237" s="27">
        <v>16.243654822</v>
      </c>
      <c r="H237" s="27" t="str">
        <f t="shared" si="39"/>
        <v>N/A</v>
      </c>
      <c r="I237" s="8">
        <v>27.72</v>
      </c>
      <c r="J237" s="8">
        <v>-6.73</v>
      </c>
      <c r="K237" s="28" t="s">
        <v>734</v>
      </c>
      <c r="L237" s="105" t="str">
        <f t="shared" si="40"/>
        <v>Yes</v>
      </c>
    </row>
    <row r="238" spans="1:12" x14ac:dyDescent="0.2">
      <c r="A238" s="136" t="s">
        <v>1373</v>
      </c>
      <c r="B238" s="22" t="s">
        <v>213</v>
      </c>
      <c r="C238" s="27">
        <v>60.086716594000002</v>
      </c>
      <c r="D238" s="27" t="str">
        <f t="shared" si="37"/>
        <v>N/A</v>
      </c>
      <c r="E238" s="27">
        <v>60.292716132999999</v>
      </c>
      <c r="F238" s="27" t="str">
        <f t="shared" si="38"/>
        <v>N/A</v>
      </c>
      <c r="G238" s="27">
        <v>69.7265625</v>
      </c>
      <c r="H238" s="27" t="str">
        <f t="shared" si="39"/>
        <v>N/A</v>
      </c>
      <c r="I238" s="8">
        <v>0.34279999999999999</v>
      </c>
      <c r="J238" s="8">
        <v>15.65</v>
      </c>
      <c r="K238" s="28" t="s">
        <v>734</v>
      </c>
      <c r="L238" s="105" t="str">
        <f t="shared" si="40"/>
        <v>Yes</v>
      </c>
    </row>
    <row r="239" spans="1:12" x14ac:dyDescent="0.2">
      <c r="A239" s="136" t="s">
        <v>1374</v>
      </c>
      <c r="B239" s="22" t="s">
        <v>213</v>
      </c>
      <c r="C239" s="27">
        <v>17.063797079</v>
      </c>
      <c r="D239" s="27" t="str">
        <f t="shared" si="37"/>
        <v>N/A</v>
      </c>
      <c r="E239" s="27">
        <v>23.721275019</v>
      </c>
      <c r="F239" s="27" t="str">
        <f t="shared" si="38"/>
        <v>N/A</v>
      </c>
      <c r="G239" s="27">
        <v>25.886524822999998</v>
      </c>
      <c r="H239" s="27" t="str">
        <f t="shared" si="39"/>
        <v>N/A</v>
      </c>
      <c r="I239" s="8">
        <v>39.020000000000003</v>
      </c>
      <c r="J239" s="8">
        <v>9.1280000000000001</v>
      </c>
      <c r="K239" s="28" t="s">
        <v>734</v>
      </c>
      <c r="L239" s="105" t="str">
        <f t="shared" si="40"/>
        <v>Yes</v>
      </c>
    </row>
    <row r="240" spans="1:12" x14ac:dyDescent="0.2">
      <c r="A240" s="136" t="s">
        <v>1375</v>
      </c>
      <c r="B240" s="22" t="s">
        <v>213</v>
      </c>
      <c r="C240" s="27">
        <v>0.6893910379</v>
      </c>
      <c r="D240" s="27" t="str">
        <f t="shared" si="37"/>
        <v>N/A</v>
      </c>
      <c r="E240" s="27">
        <v>0.7394519356</v>
      </c>
      <c r="F240" s="27" t="str">
        <f t="shared" si="38"/>
        <v>N/A</v>
      </c>
      <c r="G240" s="27">
        <v>0.20576131689999999</v>
      </c>
      <c r="H240" s="27" t="str">
        <f t="shared" si="39"/>
        <v>N/A</v>
      </c>
      <c r="I240" s="8">
        <v>7.2619999999999996</v>
      </c>
      <c r="J240" s="8">
        <v>-72.2</v>
      </c>
      <c r="K240" s="28" t="s">
        <v>734</v>
      </c>
      <c r="L240" s="105" t="str">
        <f t="shared" si="40"/>
        <v>No</v>
      </c>
    </row>
    <row r="241" spans="1:12" ht="25.5" x14ac:dyDescent="0.2">
      <c r="A241" s="136" t="s">
        <v>1376</v>
      </c>
      <c r="B241" s="22" t="s">
        <v>213</v>
      </c>
      <c r="C241" s="32">
        <v>222764373</v>
      </c>
      <c r="D241" s="27" t="str">
        <f t="shared" si="37"/>
        <v>N/A</v>
      </c>
      <c r="E241" s="32">
        <v>270171356</v>
      </c>
      <c r="F241" s="27" t="str">
        <f t="shared" si="38"/>
        <v>N/A</v>
      </c>
      <c r="G241" s="32">
        <v>304125336</v>
      </c>
      <c r="H241" s="27" t="str">
        <f t="shared" si="39"/>
        <v>N/A</v>
      </c>
      <c r="I241" s="8">
        <v>21.28</v>
      </c>
      <c r="J241" s="8">
        <v>12.57</v>
      </c>
      <c r="K241" s="28" t="s">
        <v>734</v>
      </c>
      <c r="L241" s="105" t="str">
        <f t="shared" si="40"/>
        <v>Yes</v>
      </c>
    </row>
    <row r="242" spans="1:12" x14ac:dyDescent="0.2">
      <c r="A242" s="136" t="s">
        <v>1377</v>
      </c>
      <c r="B242" s="22" t="s">
        <v>213</v>
      </c>
      <c r="C242" s="31">
        <v>7716</v>
      </c>
      <c r="D242" s="27" t="str">
        <f t="shared" si="37"/>
        <v>N/A</v>
      </c>
      <c r="E242" s="31">
        <v>9078</v>
      </c>
      <c r="F242" s="27" t="str">
        <f t="shared" si="38"/>
        <v>N/A</v>
      </c>
      <c r="G242" s="31">
        <v>10025</v>
      </c>
      <c r="H242" s="27" t="str">
        <f t="shared" si="39"/>
        <v>N/A</v>
      </c>
      <c r="I242" s="8">
        <v>17.649999999999999</v>
      </c>
      <c r="J242" s="8">
        <v>10.43</v>
      </c>
      <c r="K242" s="28" t="s">
        <v>734</v>
      </c>
      <c r="L242" s="105" t="str">
        <f t="shared" si="40"/>
        <v>Yes</v>
      </c>
    </row>
    <row r="243" spans="1:12" ht="25.5" x14ac:dyDescent="0.2">
      <c r="A243" s="136" t="s">
        <v>1378</v>
      </c>
      <c r="B243" s="22" t="s">
        <v>213</v>
      </c>
      <c r="C243" s="32">
        <v>28870.447511999999</v>
      </c>
      <c r="D243" s="27" t="str">
        <f t="shared" si="37"/>
        <v>N/A</v>
      </c>
      <c r="E243" s="32">
        <v>29761.109936000001</v>
      </c>
      <c r="F243" s="27" t="str">
        <f t="shared" si="38"/>
        <v>N/A</v>
      </c>
      <c r="G243" s="32">
        <v>30336.691869999999</v>
      </c>
      <c r="H243" s="27" t="str">
        <f t="shared" si="39"/>
        <v>N/A</v>
      </c>
      <c r="I243" s="8">
        <v>3.085</v>
      </c>
      <c r="J243" s="8">
        <v>1.9339999999999999</v>
      </c>
      <c r="K243" s="28" t="s">
        <v>734</v>
      </c>
      <c r="L243" s="105" t="str">
        <f t="shared" si="40"/>
        <v>Yes</v>
      </c>
    </row>
    <row r="244" spans="1:12" ht="25.5" x14ac:dyDescent="0.2">
      <c r="A244" s="136" t="s">
        <v>1379</v>
      </c>
      <c r="B244" s="22" t="s">
        <v>213</v>
      </c>
      <c r="C244" s="32">
        <v>18281.963855000002</v>
      </c>
      <c r="D244" s="27" t="str">
        <f t="shared" si="37"/>
        <v>N/A</v>
      </c>
      <c r="E244" s="32">
        <v>18223.036036000001</v>
      </c>
      <c r="F244" s="27" t="str">
        <f t="shared" si="38"/>
        <v>N/A</v>
      </c>
      <c r="G244" s="32">
        <v>15833.285714</v>
      </c>
      <c r="H244" s="27" t="str">
        <f t="shared" si="39"/>
        <v>N/A</v>
      </c>
      <c r="I244" s="8">
        <v>-0.32200000000000001</v>
      </c>
      <c r="J244" s="8">
        <v>-13.1</v>
      </c>
      <c r="K244" s="28" t="s">
        <v>734</v>
      </c>
      <c r="L244" s="105" t="str">
        <f t="shared" si="40"/>
        <v>Yes</v>
      </c>
    </row>
    <row r="245" spans="1:12" ht="25.5" x14ac:dyDescent="0.2">
      <c r="A245" s="136" t="s">
        <v>1380</v>
      </c>
      <c r="B245" s="22" t="s">
        <v>213</v>
      </c>
      <c r="C245" s="32">
        <v>29182.805641999999</v>
      </c>
      <c r="D245" s="27" t="str">
        <f t="shared" si="37"/>
        <v>N/A</v>
      </c>
      <c r="E245" s="32">
        <v>30114.056551000001</v>
      </c>
      <c r="F245" s="27" t="str">
        <f t="shared" si="38"/>
        <v>N/A</v>
      </c>
      <c r="G245" s="32">
        <v>31045.733629999999</v>
      </c>
      <c r="H245" s="27" t="str">
        <f t="shared" si="39"/>
        <v>N/A</v>
      </c>
      <c r="I245" s="8">
        <v>3.1909999999999998</v>
      </c>
      <c r="J245" s="8">
        <v>3.0939999999999999</v>
      </c>
      <c r="K245" s="28" t="s">
        <v>734</v>
      </c>
      <c r="L245" s="105" t="str">
        <f t="shared" si="40"/>
        <v>Yes</v>
      </c>
    </row>
    <row r="246" spans="1:12" ht="25.5" x14ac:dyDescent="0.2">
      <c r="A246" s="136" t="s">
        <v>1381</v>
      </c>
      <c r="B246" s="22" t="s">
        <v>213</v>
      </c>
      <c r="C246" s="32">
        <v>22653.316741999999</v>
      </c>
      <c r="D246" s="27" t="str">
        <f t="shared" si="37"/>
        <v>N/A</v>
      </c>
      <c r="E246" s="32">
        <v>24092.710692000001</v>
      </c>
      <c r="F246" s="27" t="str">
        <f t="shared" si="38"/>
        <v>N/A</v>
      </c>
      <c r="G246" s="32">
        <v>25481.931507000001</v>
      </c>
      <c r="H246" s="27" t="str">
        <f t="shared" si="39"/>
        <v>N/A</v>
      </c>
      <c r="I246" s="8">
        <v>6.3540000000000001</v>
      </c>
      <c r="J246" s="8">
        <v>5.766</v>
      </c>
      <c r="K246" s="28" t="s">
        <v>734</v>
      </c>
      <c r="L246" s="105" t="str">
        <f t="shared" si="40"/>
        <v>Yes</v>
      </c>
    </row>
    <row r="247" spans="1:12" ht="25.5" x14ac:dyDescent="0.2">
      <c r="A247" s="136" t="s">
        <v>1382</v>
      </c>
      <c r="B247" s="22" t="s">
        <v>213</v>
      </c>
      <c r="C247" s="32">
        <v>8393.3333332999991</v>
      </c>
      <c r="D247" s="27" t="str">
        <f t="shared" si="37"/>
        <v>N/A</v>
      </c>
      <c r="E247" s="32">
        <v>45435</v>
      </c>
      <c r="F247" s="27" t="str">
        <f t="shared" si="38"/>
        <v>N/A</v>
      </c>
      <c r="G247" s="32">
        <v>3193</v>
      </c>
      <c r="H247" s="27" t="str">
        <f t="shared" si="39"/>
        <v>N/A</v>
      </c>
      <c r="I247" s="8">
        <v>441.3</v>
      </c>
      <c r="J247" s="8">
        <v>-93</v>
      </c>
      <c r="K247" s="28" t="s">
        <v>734</v>
      </c>
      <c r="L247" s="105" t="str">
        <f t="shared" si="40"/>
        <v>No</v>
      </c>
    </row>
    <row r="248" spans="1:12" ht="25.5" x14ac:dyDescent="0.2">
      <c r="A248" s="136" t="s">
        <v>1383</v>
      </c>
      <c r="B248" s="22" t="s">
        <v>213</v>
      </c>
      <c r="C248" s="27">
        <v>44.769364664999998</v>
      </c>
      <c r="D248" s="27" t="str">
        <f t="shared" si="37"/>
        <v>N/A</v>
      </c>
      <c r="E248" s="27">
        <v>47.711147316999998</v>
      </c>
      <c r="F248" s="27" t="str">
        <f t="shared" si="38"/>
        <v>N/A</v>
      </c>
      <c r="G248" s="27">
        <v>60.775992725000002</v>
      </c>
      <c r="H248" s="27" t="str">
        <f t="shared" si="39"/>
        <v>N/A</v>
      </c>
      <c r="I248" s="8">
        <v>6.5709999999999997</v>
      </c>
      <c r="J248" s="8">
        <v>27.38</v>
      </c>
      <c r="K248" s="28" t="s">
        <v>734</v>
      </c>
      <c r="L248" s="105" t="str">
        <f t="shared" si="40"/>
        <v>Yes</v>
      </c>
    </row>
    <row r="249" spans="1:12" ht="25.5" x14ac:dyDescent="0.2">
      <c r="A249" s="136" t="s">
        <v>1384</v>
      </c>
      <c r="B249" s="22" t="s">
        <v>213</v>
      </c>
      <c r="C249" s="27">
        <v>13.009404389</v>
      </c>
      <c r="D249" s="27" t="str">
        <f t="shared" si="37"/>
        <v>N/A</v>
      </c>
      <c r="E249" s="27">
        <v>16.110304790000001</v>
      </c>
      <c r="F249" s="27" t="str">
        <f t="shared" si="38"/>
        <v>N/A</v>
      </c>
      <c r="G249" s="27">
        <v>14.21319797</v>
      </c>
      <c r="H249" s="27" t="str">
        <f t="shared" si="39"/>
        <v>N/A</v>
      </c>
      <c r="I249" s="8">
        <v>23.84</v>
      </c>
      <c r="J249" s="8">
        <v>-11.8</v>
      </c>
      <c r="K249" s="28" t="s">
        <v>734</v>
      </c>
      <c r="L249" s="105" t="str">
        <f t="shared" si="40"/>
        <v>Yes</v>
      </c>
    </row>
    <row r="250" spans="1:12" ht="25.5" x14ac:dyDescent="0.2">
      <c r="A250" s="136" t="s">
        <v>1385</v>
      </c>
      <c r="B250" s="22" t="s">
        <v>213</v>
      </c>
      <c r="C250" s="27">
        <v>58.407567993999997</v>
      </c>
      <c r="D250" s="27" t="str">
        <f t="shared" si="37"/>
        <v>N/A</v>
      </c>
      <c r="E250" s="27">
        <v>58.863172226000003</v>
      </c>
      <c r="F250" s="27" t="str">
        <f t="shared" si="38"/>
        <v>N/A</v>
      </c>
      <c r="G250" s="27">
        <v>69.029017856999999</v>
      </c>
      <c r="H250" s="27" t="str">
        <f t="shared" si="39"/>
        <v>N/A</v>
      </c>
      <c r="I250" s="8">
        <v>0.78</v>
      </c>
      <c r="J250" s="8">
        <v>17.27</v>
      </c>
      <c r="K250" s="28" t="s">
        <v>734</v>
      </c>
      <c r="L250" s="105" t="str">
        <f t="shared" si="40"/>
        <v>Yes</v>
      </c>
    </row>
    <row r="251" spans="1:12" ht="25.5" x14ac:dyDescent="0.2">
      <c r="A251" s="136" t="s">
        <v>1386</v>
      </c>
      <c r="B251" s="22" t="s">
        <v>213</v>
      </c>
      <c r="C251" s="27">
        <v>16.986933128</v>
      </c>
      <c r="D251" s="27" t="str">
        <f t="shared" si="37"/>
        <v>N/A</v>
      </c>
      <c r="E251" s="27">
        <v>23.573017050000001</v>
      </c>
      <c r="F251" s="27" t="str">
        <f t="shared" si="38"/>
        <v>N/A</v>
      </c>
      <c r="G251" s="27">
        <v>25.886524822999998</v>
      </c>
      <c r="H251" s="27" t="str">
        <f t="shared" si="39"/>
        <v>N/A</v>
      </c>
      <c r="I251" s="8">
        <v>38.770000000000003</v>
      </c>
      <c r="J251" s="8">
        <v>9.8140000000000001</v>
      </c>
      <c r="K251" s="28" t="s">
        <v>734</v>
      </c>
      <c r="L251" s="105" t="str">
        <f t="shared" si="40"/>
        <v>Yes</v>
      </c>
    </row>
    <row r="252" spans="1:12" ht="25.5" x14ac:dyDescent="0.2">
      <c r="A252" s="171" t="s">
        <v>1387</v>
      </c>
      <c r="B252" s="113" t="s">
        <v>213</v>
      </c>
      <c r="C252" s="145">
        <v>0.11489850629999999</v>
      </c>
      <c r="D252" s="145" t="str">
        <f t="shared" si="37"/>
        <v>N/A</v>
      </c>
      <c r="E252" s="145">
        <v>8.6994345400000006E-2</v>
      </c>
      <c r="F252" s="145" t="str">
        <f t="shared" si="38"/>
        <v>N/A</v>
      </c>
      <c r="G252" s="145">
        <v>0.20576131689999999</v>
      </c>
      <c r="H252" s="145" t="str">
        <f t="shared" si="39"/>
        <v>N/A</v>
      </c>
      <c r="I252" s="146">
        <v>-24.3</v>
      </c>
      <c r="J252" s="146">
        <v>136.5</v>
      </c>
      <c r="K252" s="161" t="s">
        <v>734</v>
      </c>
      <c r="L252" s="116" t="str">
        <f t="shared" si="40"/>
        <v>No</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34434</v>
      </c>
      <c r="D6" s="27" t="str">
        <f t="shared" ref="D6:D37" si="0">IF($B6="N/A","N/A",IF(C6&gt;10,"No",IF(C6&lt;-10,"No","Yes")))</f>
        <v>N/A</v>
      </c>
      <c r="E6" s="23">
        <v>34483</v>
      </c>
      <c r="F6" s="27" t="str">
        <f t="shared" ref="F6:F37" si="1">IF($B6="N/A","N/A",IF(E6&gt;10,"No",IF(E6&lt;-10,"No","Yes")))</f>
        <v>N/A</v>
      </c>
      <c r="G6" s="23">
        <v>34814</v>
      </c>
      <c r="H6" s="27" t="str">
        <f t="shared" ref="H6:H37" si="2">IF($B6="N/A","N/A",IF(G6&gt;10,"No",IF(G6&lt;-10,"No","Yes")))</f>
        <v>N/A</v>
      </c>
      <c r="I6" s="8">
        <v>0.14230000000000001</v>
      </c>
      <c r="J6" s="8">
        <v>0.95989999999999998</v>
      </c>
      <c r="K6" s="28" t="s">
        <v>734</v>
      </c>
      <c r="L6" s="105" t="str">
        <f t="shared" ref="L6:L39" si="3">IF(J6="Div by 0", "N/A", IF(K6="N/A","N/A", IF(J6&gt;VALUE(MID(K6,1,2)), "No", IF(J6&lt;-1*VALUE(MID(K6,1,2)), "No", "Yes"))))</f>
        <v>Yes</v>
      </c>
    </row>
    <row r="7" spans="1:12" x14ac:dyDescent="0.2">
      <c r="A7" s="168" t="s">
        <v>6</v>
      </c>
      <c r="B7" s="22" t="s">
        <v>213</v>
      </c>
      <c r="C7" s="23">
        <v>32035</v>
      </c>
      <c r="D7" s="27" t="str">
        <f t="shared" si="0"/>
        <v>N/A</v>
      </c>
      <c r="E7" s="23">
        <v>31568</v>
      </c>
      <c r="F7" s="27" t="str">
        <f t="shared" si="1"/>
        <v>N/A</v>
      </c>
      <c r="G7" s="23">
        <v>32687</v>
      </c>
      <c r="H7" s="27" t="str">
        <f t="shared" si="2"/>
        <v>N/A</v>
      </c>
      <c r="I7" s="8">
        <v>-1.46</v>
      </c>
      <c r="J7" s="8">
        <v>3.5449999999999999</v>
      </c>
      <c r="K7" s="28" t="s">
        <v>734</v>
      </c>
      <c r="L7" s="105" t="str">
        <f t="shared" si="3"/>
        <v>Yes</v>
      </c>
    </row>
    <row r="8" spans="1:12" x14ac:dyDescent="0.2">
      <c r="A8" s="168" t="s">
        <v>360</v>
      </c>
      <c r="B8" s="22" t="s">
        <v>213</v>
      </c>
      <c r="C8" s="4">
        <v>93.033048730999994</v>
      </c>
      <c r="D8" s="27" t="str">
        <f t="shared" si="0"/>
        <v>N/A</v>
      </c>
      <c r="E8" s="4">
        <v>91.546559173999995</v>
      </c>
      <c r="F8" s="27" t="str">
        <f t="shared" si="1"/>
        <v>N/A</v>
      </c>
      <c r="G8" s="4">
        <v>93.890388924000007</v>
      </c>
      <c r="H8" s="27" t="str">
        <f t="shared" si="2"/>
        <v>N/A</v>
      </c>
      <c r="I8" s="8">
        <v>-1.6</v>
      </c>
      <c r="J8" s="8">
        <v>2.56</v>
      </c>
      <c r="K8" s="28" t="s">
        <v>734</v>
      </c>
      <c r="L8" s="105" t="str">
        <f t="shared" si="3"/>
        <v>Yes</v>
      </c>
    </row>
    <row r="9" spans="1:12" x14ac:dyDescent="0.2">
      <c r="A9" s="137" t="s">
        <v>88</v>
      </c>
      <c r="B9" s="30" t="s">
        <v>213</v>
      </c>
      <c r="C9" s="1">
        <v>28480.86</v>
      </c>
      <c r="D9" s="7" t="str">
        <f t="shared" si="0"/>
        <v>N/A</v>
      </c>
      <c r="E9" s="1">
        <v>28276.13</v>
      </c>
      <c r="F9" s="7" t="str">
        <f t="shared" si="1"/>
        <v>N/A</v>
      </c>
      <c r="G9" s="1">
        <v>28765.51</v>
      </c>
      <c r="H9" s="7" t="str">
        <f t="shared" si="2"/>
        <v>N/A</v>
      </c>
      <c r="I9" s="8">
        <v>-0.71899999999999997</v>
      </c>
      <c r="J9" s="8">
        <v>1.7310000000000001</v>
      </c>
      <c r="K9" s="30" t="s">
        <v>734</v>
      </c>
      <c r="L9" s="105" t="str">
        <f t="shared" si="3"/>
        <v>Yes</v>
      </c>
    </row>
    <row r="10" spans="1:12" x14ac:dyDescent="0.2">
      <c r="A10" s="137" t="s">
        <v>1388</v>
      </c>
      <c r="B10" s="22" t="s">
        <v>213</v>
      </c>
      <c r="C10" s="4">
        <v>4.6494743566999999</v>
      </c>
      <c r="D10" s="27" t="str">
        <f t="shared" si="0"/>
        <v>N/A</v>
      </c>
      <c r="E10" s="4">
        <v>4.2426703012999996</v>
      </c>
      <c r="F10" s="27" t="str">
        <f t="shared" si="1"/>
        <v>N/A</v>
      </c>
      <c r="G10" s="4">
        <v>4.2368012867999996</v>
      </c>
      <c r="H10" s="27" t="str">
        <f t="shared" si="2"/>
        <v>N/A</v>
      </c>
      <c r="I10" s="8">
        <v>-8.75</v>
      </c>
      <c r="J10" s="8">
        <v>-0.13800000000000001</v>
      </c>
      <c r="K10" s="28" t="s">
        <v>734</v>
      </c>
      <c r="L10" s="105" t="str">
        <f t="shared" si="3"/>
        <v>Yes</v>
      </c>
    </row>
    <row r="11" spans="1:12" x14ac:dyDescent="0.2">
      <c r="A11" s="137" t="s">
        <v>1389</v>
      </c>
      <c r="B11" s="22" t="s">
        <v>213</v>
      </c>
      <c r="C11" s="4">
        <v>2.0299703780999998</v>
      </c>
      <c r="D11" s="27" t="str">
        <f t="shared" si="0"/>
        <v>N/A</v>
      </c>
      <c r="E11" s="4">
        <v>2.0705855059</v>
      </c>
      <c r="F11" s="27" t="str">
        <f t="shared" si="1"/>
        <v>N/A</v>
      </c>
      <c r="G11" s="4">
        <v>1.8469581203000001</v>
      </c>
      <c r="H11" s="27" t="str">
        <f t="shared" si="2"/>
        <v>N/A</v>
      </c>
      <c r="I11" s="8">
        <v>2.0009999999999999</v>
      </c>
      <c r="J11" s="8">
        <v>-10.8</v>
      </c>
      <c r="K11" s="28" t="s">
        <v>734</v>
      </c>
      <c r="L11" s="105" t="str">
        <f t="shared" si="3"/>
        <v>Yes</v>
      </c>
    </row>
    <row r="12" spans="1:12" x14ac:dyDescent="0.2">
      <c r="A12" s="137" t="s">
        <v>1390</v>
      </c>
      <c r="B12" s="22" t="s">
        <v>213</v>
      </c>
      <c r="C12" s="4">
        <v>40.462914560999998</v>
      </c>
      <c r="D12" s="27" t="str">
        <f t="shared" si="0"/>
        <v>N/A</v>
      </c>
      <c r="E12" s="4">
        <v>41.223211438</v>
      </c>
      <c r="F12" s="27" t="str">
        <f t="shared" si="1"/>
        <v>N/A</v>
      </c>
      <c r="G12" s="4">
        <v>41.813638191999999</v>
      </c>
      <c r="H12" s="27" t="str">
        <f t="shared" si="2"/>
        <v>N/A</v>
      </c>
      <c r="I12" s="8">
        <v>1.879</v>
      </c>
      <c r="J12" s="8">
        <v>1.4319999999999999</v>
      </c>
      <c r="K12" s="28" t="s">
        <v>734</v>
      </c>
      <c r="L12" s="105" t="str">
        <f t="shared" si="3"/>
        <v>Yes</v>
      </c>
    </row>
    <row r="13" spans="1:12" x14ac:dyDescent="0.2">
      <c r="A13" s="137" t="s">
        <v>1391</v>
      </c>
      <c r="B13" s="22" t="s">
        <v>213</v>
      </c>
      <c r="C13" s="4">
        <v>3.6562699657</v>
      </c>
      <c r="D13" s="27" t="str">
        <f t="shared" si="0"/>
        <v>N/A</v>
      </c>
      <c r="E13" s="4">
        <v>4.2049705652</v>
      </c>
      <c r="F13" s="27" t="str">
        <f t="shared" si="1"/>
        <v>N/A</v>
      </c>
      <c r="G13" s="4">
        <v>1.4017349342000001</v>
      </c>
      <c r="H13" s="27" t="str">
        <f t="shared" si="2"/>
        <v>N/A</v>
      </c>
      <c r="I13" s="8">
        <v>15.01</v>
      </c>
      <c r="J13" s="8">
        <v>-66.7</v>
      </c>
      <c r="K13" s="28" t="s">
        <v>734</v>
      </c>
      <c r="L13" s="105" t="str">
        <f t="shared" si="3"/>
        <v>No</v>
      </c>
    </row>
    <row r="14" spans="1:12" x14ac:dyDescent="0.2">
      <c r="A14" s="137" t="s">
        <v>1392</v>
      </c>
      <c r="B14" s="22" t="s">
        <v>213</v>
      </c>
      <c r="C14" s="4">
        <v>10.507056979</v>
      </c>
      <c r="D14" s="27" t="str">
        <f t="shared" si="0"/>
        <v>N/A</v>
      </c>
      <c r="E14" s="4">
        <v>10.486326596</v>
      </c>
      <c r="F14" s="27" t="str">
        <f t="shared" si="1"/>
        <v>N/A</v>
      </c>
      <c r="G14" s="4">
        <v>10.625035905000001</v>
      </c>
      <c r="H14" s="27" t="str">
        <f t="shared" si="2"/>
        <v>N/A</v>
      </c>
      <c r="I14" s="8">
        <v>-0.19700000000000001</v>
      </c>
      <c r="J14" s="8">
        <v>1.323</v>
      </c>
      <c r="K14" s="28" t="s">
        <v>734</v>
      </c>
      <c r="L14" s="105" t="str">
        <f t="shared" si="3"/>
        <v>Yes</v>
      </c>
    </row>
    <row r="15" spans="1:12" x14ac:dyDescent="0.2">
      <c r="A15" s="137" t="s">
        <v>1393</v>
      </c>
      <c r="B15" s="22" t="s">
        <v>213</v>
      </c>
      <c r="C15" s="4">
        <v>0</v>
      </c>
      <c r="D15" s="27" t="str">
        <f t="shared" si="0"/>
        <v>N/A</v>
      </c>
      <c r="E15" s="4">
        <v>0</v>
      </c>
      <c r="F15" s="27" t="str">
        <f t="shared" si="1"/>
        <v>N/A</v>
      </c>
      <c r="G15" s="4">
        <v>0</v>
      </c>
      <c r="H15" s="27" t="str">
        <f t="shared" si="2"/>
        <v>N/A</v>
      </c>
      <c r="I15" s="8" t="s">
        <v>1748</v>
      </c>
      <c r="J15" s="8" t="s">
        <v>1748</v>
      </c>
      <c r="K15" s="28" t="s">
        <v>734</v>
      </c>
      <c r="L15" s="105" t="str">
        <f t="shared" si="3"/>
        <v>N/A</v>
      </c>
    </row>
    <row r="16" spans="1:12" x14ac:dyDescent="0.2">
      <c r="A16" s="137" t="s">
        <v>1394</v>
      </c>
      <c r="B16" s="22" t="s">
        <v>213</v>
      </c>
      <c r="C16" s="4">
        <v>1.7918336528000001</v>
      </c>
      <c r="D16" s="27" t="str">
        <f t="shared" si="0"/>
        <v>N/A</v>
      </c>
      <c r="E16" s="4">
        <v>2.1285850999</v>
      </c>
      <c r="F16" s="27" t="str">
        <f t="shared" si="1"/>
        <v>N/A</v>
      </c>
      <c r="G16" s="4">
        <v>0.66352616760000005</v>
      </c>
      <c r="H16" s="27" t="str">
        <f t="shared" si="2"/>
        <v>N/A</v>
      </c>
      <c r="I16" s="8">
        <v>18.79</v>
      </c>
      <c r="J16" s="8">
        <v>-68.8</v>
      </c>
      <c r="K16" s="28" t="s">
        <v>734</v>
      </c>
      <c r="L16" s="105" t="str">
        <f t="shared" si="3"/>
        <v>No</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36.902480107000002</v>
      </c>
      <c r="D18" s="27" t="str">
        <f t="shared" si="0"/>
        <v>N/A</v>
      </c>
      <c r="E18" s="4">
        <v>35.643650493999999</v>
      </c>
      <c r="F18" s="27" t="str">
        <f t="shared" si="1"/>
        <v>N/A</v>
      </c>
      <c r="G18" s="4">
        <v>39.412305394000001</v>
      </c>
      <c r="H18" s="27" t="str">
        <f t="shared" si="2"/>
        <v>N/A</v>
      </c>
      <c r="I18" s="8">
        <v>-3.41</v>
      </c>
      <c r="J18" s="8">
        <v>10.57</v>
      </c>
      <c r="K18" s="28" t="s">
        <v>734</v>
      </c>
      <c r="L18" s="105" t="str">
        <f t="shared" si="3"/>
        <v>Yes</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92.521926003000004</v>
      </c>
      <c r="D20" s="27" t="str">
        <f t="shared" si="0"/>
        <v>N/A</v>
      </c>
      <c r="E20" s="4">
        <v>91.595858828999994</v>
      </c>
      <c r="F20" s="27" t="str">
        <f t="shared" si="1"/>
        <v>N/A</v>
      </c>
      <c r="G20" s="4">
        <v>96.087780777999996</v>
      </c>
      <c r="H20" s="27" t="str">
        <f t="shared" si="2"/>
        <v>N/A</v>
      </c>
      <c r="I20" s="8">
        <v>-1</v>
      </c>
      <c r="J20" s="8">
        <v>4.9039999999999999</v>
      </c>
      <c r="K20" s="28" t="s">
        <v>734</v>
      </c>
      <c r="L20" s="105" t="str">
        <f t="shared" si="3"/>
        <v>Yes</v>
      </c>
    </row>
    <row r="21" spans="1:12" x14ac:dyDescent="0.2">
      <c r="A21" s="128" t="s">
        <v>960</v>
      </c>
      <c r="B21" s="22" t="s">
        <v>213</v>
      </c>
      <c r="C21" s="4">
        <v>7.4780739966000001</v>
      </c>
      <c r="D21" s="27" t="str">
        <f t="shared" si="0"/>
        <v>N/A</v>
      </c>
      <c r="E21" s="4">
        <v>8.4041411709999991</v>
      </c>
      <c r="F21" s="27" t="str">
        <f t="shared" si="1"/>
        <v>N/A</v>
      </c>
      <c r="G21" s="4">
        <v>3.9122192222000001</v>
      </c>
      <c r="H21" s="27" t="str">
        <f t="shared" si="2"/>
        <v>N/A</v>
      </c>
      <c r="I21" s="8">
        <v>12.38</v>
      </c>
      <c r="J21" s="8">
        <v>-53.4</v>
      </c>
      <c r="K21" s="28" t="s">
        <v>734</v>
      </c>
      <c r="L21" s="105" t="str">
        <f t="shared" si="3"/>
        <v>No</v>
      </c>
    </row>
    <row r="22" spans="1:12" x14ac:dyDescent="0.2">
      <c r="A22" s="104" t="s">
        <v>1691</v>
      </c>
      <c r="B22" s="22" t="s">
        <v>213</v>
      </c>
      <c r="C22" s="23">
        <v>24089</v>
      </c>
      <c r="D22" s="27" t="str">
        <f t="shared" si="0"/>
        <v>N/A</v>
      </c>
      <c r="E22" s="23">
        <v>23644</v>
      </c>
      <c r="F22" s="27" t="str">
        <f t="shared" si="1"/>
        <v>N/A</v>
      </c>
      <c r="G22" s="23">
        <v>6076</v>
      </c>
      <c r="H22" s="27" t="str">
        <f t="shared" si="2"/>
        <v>N/A</v>
      </c>
      <c r="I22" s="8">
        <v>-1.85</v>
      </c>
      <c r="J22" s="8">
        <v>-74.3</v>
      </c>
      <c r="K22" s="28" t="s">
        <v>734</v>
      </c>
      <c r="L22" s="105" t="str">
        <f t="shared" si="3"/>
        <v>No</v>
      </c>
    </row>
    <row r="23" spans="1:12" x14ac:dyDescent="0.2">
      <c r="A23" s="104" t="s">
        <v>975</v>
      </c>
      <c r="B23" s="22" t="s">
        <v>213</v>
      </c>
      <c r="C23" s="23">
        <v>3179</v>
      </c>
      <c r="D23" s="27" t="str">
        <f t="shared" si="0"/>
        <v>N/A</v>
      </c>
      <c r="E23" s="23">
        <v>3213</v>
      </c>
      <c r="F23" s="27" t="str">
        <f t="shared" si="1"/>
        <v>N/A</v>
      </c>
      <c r="G23" s="23">
        <v>831</v>
      </c>
      <c r="H23" s="27" t="str">
        <f t="shared" si="2"/>
        <v>N/A</v>
      </c>
      <c r="I23" s="8">
        <v>1.07</v>
      </c>
      <c r="J23" s="8">
        <v>-74.099999999999994</v>
      </c>
      <c r="K23" s="28" t="s">
        <v>734</v>
      </c>
      <c r="L23" s="105" t="str">
        <f t="shared" si="3"/>
        <v>No</v>
      </c>
    </row>
    <row r="24" spans="1:12" x14ac:dyDescent="0.2">
      <c r="A24" s="104" t="s">
        <v>976</v>
      </c>
      <c r="B24" s="22" t="s">
        <v>213</v>
      </c>
      <c r="C24" s="23">
        <v>609</v>
      </c>
      <c r="D24" s="27" t="str">
        <f t="shared" si="0"/>
        <v>N/A</v>
      </c>
      <c r="E24" s="23">
        <v>544</v>
      </c>
      <c r="F24" s="27" t="str">
        <f t="shared" si="1"/>
        <v>N/A</v>
      </c>
      <c r="G24" s="23">
        <v>432</v>
      </c>
      <c r="H24" s="27" t="str">
        <f t="shared" si="2"/>
        <v>N/A</v>
      </c>
      <c r="I24" s="8">
        <v>-10.7</v>
      </c>
      <c r="J24" s="8">
        <v>-20.6</v>
      </c>
      <c r="K24" s="28" t="s">
        <v>734</v>
      </c>
      <c r="L24" s="105" t="str">
        <f t="shared" si="3"/>
        <v>Yes</v>
      </c>
    </row>
    <row r="25" spans="1:12" x14ac:dyDescent="0.2">
      <c r="A25" s="104" t="s">
        <v>977</v>
      </c>
      <c r="B25" s="22" t="s">
        <v>213</v>
      </c>
      <c r="C25" s="23">
        <v>1641</v>
      </c>
      <c r="D25" s="27" t="str">
        <f t="shared" si="0"/>
        <v>N/A</v>
      </c>
      <c r="E25" s="23">
        <v>1775</v>
      </c>
      <c r="F25" s="27" t="str">
        <f t="shared" si="1"/>
        <v>N/A</v>
      </c>
      <c r="G25" s="23">
        <v>332</v>
      </c>
      <c r="H25" s="27" t="str">
        <f t="shared" si="2"/>
        <v>N/A</v>
      </c>
      <c r="I25" s="8">
        <v>8.1660000000000004</v>
      </c>
      <c r="J25" s="8">
        <v>-81.3</v>
      </c>
      <c r="K25" s="28" t="s">
        <v>734</v>
      </c>
      <c r="L25" s="105" t="str">
        <f t="shared" si="3"/>
        <v>No</v>
      </c>
    </row>
    <row r="26" spans="1:12" x14ac:dyDescent="0.2">
      <c r="A26" s="104" t="s">
        <v>978</v>
      </c>
      <c r="B26" s="22" t="s">
        <v>213</v>
      </c>
      <c r="C26" s="23">
        <v>18660</v>
      </c>
      <c r="D26" s="27" t="str">
        <f t="shared" si="0"/>
        <v>N/A</v>
      </c>
      <c r="E26" s="23">
        <v>18112</v>
      </c>
      <c r="F26" s="27" t="str">
        <f t="shared" si="1"/>
        <v>N/A</v>
      </c>
      <c r="G26" s="23">
        <v>4481</v>
      </c>
      <c r="H26" s="27" t="str">
        <f t="shared" si="2"/>
        <v>N/A</v>
      </c>
      <c r="I26" s="8">
        <v>-2.94</v>
      </c>
      <c r="J26" s="8">
        <v>-75.3</v>
      </c>
      <c r="K26" s="28" t="s">
        <v>734</v>
      </c>
      <c r="L26" s="105" t="str">
        <f t="shared" si="3"/>
        <v>No</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10303</v>
      </c>
      <c r="D28" s="27" t="str">
        <f t="shared" si="0"/>
        <v>N/A</v>
      </c>
      <c r="E28" s="23">
        <v>10806</v>
      </c>
      <c r="F28" s="27" t="str">
        <f t="shared" si="1"/>
        <v>N/A</v>
      </c>
      <c r="G28" s="23">
        <v>2604</v>
      </c>
      <c r="H28" s="27" t="str">
        <f t="shared" si="2"/>
        <v>N/A</v>
      </c>
      <c r="I28" s="8">
        <v>4.8819999999999997</v>
      </c>
      <c r="J28" s="8">
        <v>-75.900000000000006</v>
      </c>
      <c r="K28" s="28" t="s">
        <v>734</v>
      </c>
      <c r="L28" s="105" t="str">
        <f t="shared" si="3"/>
        <v>No</v>
      </c>
    </row>
    <row r="29" spans="1:12" x14ac:dyDescent="0.2">
      <c r="A29" s="104" t="s">
        <v>980</v>
      </c>
      <c r="B29" s="22" t="s">
        <v>213</v>
      </c>
      <c r="C29" s="23">
        <v>2840</v>
      </c>
      <c r="D29" s="27" t="str">
        <f t="shared" si="0"/>
        <v>N/A</v>
      </c>
      <c r="E29" s="23">
        <v>3285</v>
      </c>
      <c r="F29" s="27" t="str">
        <f t="shared" si="1"/>
        <v>N/A</v>
      </c>
      <c r="G29" s="23">
        <v>997</v>
      </c>
      <c r="H29" s="27" t="str">
        <f t="shared" si="2"/>
        <v>N/A</v>
      </c>
      <c r="I29" s="8">
        <v>15.67</v>
      </c>
      <c r="J29" s="8">
        <v>-69.599999999999994</v>
      </c>
      <c r="K29" s="28" t="s">
        <v>734</v>
      </c>
      <c r="L29" s="105" t="str">
        <f t="shared" si="3"/>
        <v>No</v>
      </c>
    </row>
    <row r="30" spans="1:12" x14ac:dyDescent="0.2">
      <c r="A30" s="104" t="s">
        <v>981</v>
      </c>
      <c r="B30" s="22" t="s">
        <v>213</v>
      </c>
      <c r="C30" s="23">
        <v>545</v>
      </c>
      <c r="D30" s="27" t="str">
        <f t="shared" si="0"/>
        <v>N/A</v>
      </c>
      <c r="E30" s="23">
        <v>389</v>
      </c>
      <c r="F30" s="27" t="str">
        <f t="shared" si="1"/>
        <v>N/A</v>
      </c>
      <c r="G30" s="23">
        <v>212</v>
      </c>
      <c r="H30" s="27" t="str">
        <f t="shared" si="2"/>
        <v>N/A</v>
      </c>
      <c r="I30" s="8">
        <v>-28.6</v>
      </c>
      <c r="J30" s="8">
        <v>-45.5</v>
      </c>
      <c r="K30" s="28" t="s">
        <v>734</v>
      </c>
      <c r="L30" s="105" t="str">
        <f t="shared" si="3"/>
        <v>No</v>
      </c>
    </row>
    <row r="31" spans="1:12" x14ac:dyDescent="0.2">
      <c r="A31" s="104" t="s">
        <v>982</v>
      </c>
      <c r="B31" s="22" t="s">
        <v>213</v>
      </c>
      <c r="C31" s="23">
        <v>1753</v>
      </c>
      <c r="D31" s="27" t="str">
        <f t="shared" si="0"/>
        <v>N/A</v>
      </c>
      <c r="E31" s="23">
        <v>1820</v>
      </c>
      <c r="F31" s="27" t="str">
        <f t="shared" si="1"/>
        <v>N/A</v>
      </c>
      <c r="G31" s="23">
        <v>215</v>
      </c>
      <c r="H31" s="27" t="str">
        <f t="shared" si="2"/>
        <v>N/A</v>
      </c>
      <c r="I31" s="8">
        <v>3.8220000000000001</v>
      </c>
      <c r="J31" s="8">
        <v>-88.2</v>
      </c>
      <c r="K31" s="28" t="s">
        <v>734</v>
      </c>
      <c r="L31" s="105" t="str">
        <f t="shared" si="3"/>
        <v>No</v>
      </c>
    </row>
    <row r="32" spans="1:12" x14ac:dyDescent="0.2">
      <c r="A32" s="104" t="s">
        <v>983</v>
      </c>
      <c r="B32" s="22" t="s">
        <v>213</v>
      </c>
      <c r="C32" s="23">
        <v>5165</v>
      </c>
      <c r="D32" s="27" t="str">
        <f t="shared" si="0"/>
        <v>N/A</v>
      </c>
      <c r="E32" s="23">
        <v>5312</v>
      </c>
      <c r="F32" s="27" t="str">
        <f t="shared" si="1"/>
        <v>N/A</v>
      </c>
      <c r="G32" s="23">
        <v>1180</v>
      </c>
      <c r="H32" s="27" t="str">
        <f t="shared" si="2"/>
        <v>N/A</v>
      </c>
      <c r="I32" s="8">
        <v>2.8460000000000001</v>
      </c>
      <c r="J32" s="8">
        <v>-77.8</v>
      </c>
      <c r="K32" s="28" t="s">
        <v>734</v>
      </c>
      <c r="L32" s="105" t="str">
        <f t="shared" si="3"/>
        <v>No</v>
      </c>
    </row>
    <row r="33" spans="1:12" x14ac:dyDescent="0.2">
      <c r="A33" s="104" t="s">
        <v>984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84</v>
      </c>
      <c r="B34" s="22" t="s">
        <v>213</v>
      </c>
      <c r="C34" s="29">
        <v>1173526659</v>
      </c>
      <c r="D34" s="27" t="str">
        <f t="shared" si="0"/>
        <v>N/A</v>
      </c>
      <c r="E34" s="29">
        <v>1276034586</v>
      </c>
      <c r="F34" s="27" t="str">
        <f t="shared" si="1"/>
        <v>N/A</v>
      </c>
      <c r="G34" s="29">
        <v>1233587299</v>
      </c>
      <c r="H34" s="27" t="str">
        <f t="shared" si="2"/>
        <v>N/A</v>
      </c>
      <c r="I34" s="8">
        <v>8.7349999999999994</v>
      </c>
      <c r="J34" s="8">
        <v>-3.33</v>
      </c>
      <c r="K34" s="28" t="s">
        <v>734</v>
      </c>
      <c r="L34" s="105" t="str">
        <f t="shared" si="3"/>
        <v>Yes</v>
      </c>
    </row>
    <row r="35" spans="1:12" x14ac:dyDescent="0.2">
      <c r="A35" s="168" t="s">
        <v>1398</v>
      </c>
      <c r="B35" s="22" t="s">
        <v>213</v>
      </c>
      <c r="C35" s="29">
        <v>34080.462886000001</v>
      </c>
      <c r="D35" s="27" t="str">
        <f t="shared" si="0"/>
        <v>N/A</v>
      </c>
      <c r="E35" s="29">
        <v>37004.743961</v>
      </c>
      <c r="F35" s="27" t="str">
        <f t="shared" si="1"/>
        <v>N/A</v>
      </c>
      <c r="G35" s="29">
        <v>35433.655972</v>
      </c>
      <c r="H35" s="27" t="str">
        <f t="shared" si="2"/>
        <v>N/A</v>
      </c>
      <c r="I35" s="8">
        <v>8.5809999999999995</v>
      </c>
      <c r="J35" s="8">
        <v>-4.25</v>
      </c>
      <c r="K35" s="28" t="s">
        <v>734</v>
      </c>
      <c r="L35" s="105" t="str">
        <f t="shared" si="3"/>
        <v>Yes</v>
      </c>
    </row>
    <row r="36" spans="1:12" x14ac:dyDescent="0.2">
      <c r="A36" s="168" t="s">
        <v>1399</v>
      </c>
      <c r="B36" s="22" t="s">
        <v>213</v>
      </c>
      <c r="C36" s="29">
        <v>36632.641143000001</v>
      </c>
      <c r="D36" s="27" t="str">
        <f t="shared" si="0"/>
        <v>N/A</v>
      </c>
      <c r="E36" s="29">
        <v>40421.774771999997</v>
      </c>
      <c r="F36" s="27" t="str">
        <f t="shared" si="1"/>
        <v>N/A</v>
      </c>
      <c r="G36" s="29">
        <v>37739.385657999999</v>
      </c>
      <c r="H36" s="27" t="str">
        <f t="shared" si="2"/>
        <v>N/A</v>
      </c>
      <c r="I36" s="8">
        <v>10.34</v>
      </c>
      <c r="J36" s="8">
        <v>-6.64</v>
      </c>
      <c r="K36" s="28" t="s">
        <v>734</v>
      </c>
      <c r="L36" s="105" t="str">
        <f t="shared" si="3"/>
        <v>Yes</v>
      </c>
    </row>
    <row r="37" spans="1:12" x14ac:dyDescent="0.2">
      <c r="A37" s="137" t="s">
        <v>107</v>
      </c>
      <c r="B37" s="22" t="s">
        <v>213</v>
      </c>
      <c r="C37" s="29">
        <v>2258569</v>
      </c>
      <c r="D37" s="27" t="str">
        <f t="shared" si="0"/>
        <v>N/A</v>
      </c>
      <c r="E37" s="29">
        <v>2254057</v>
      </c>
      <c r="F37" s="27" t="str">
        <f t="shared" si="1"/>
        <v>N/A</v>
      </c>
      <c r="G37" s="29">
        <v>2797717</v>
      </c>
      <c r="H37" s="27" t="str">
        <f t="shared" si="2"/>
        <v>N/A</v>
      </c>
      <c r="I37" s="8">
        <v>-0.2</v>
      </c>
      <c r="J37" s="8">
        <v>24.12</v>
      </c>
      <c r="K37" s="28" t="s">
        <v>734</v>
      </c>
      <c r="L37" s="105" t="str">
        <f t="shared" si="3"/>
        <v>Yes</v>
      </c>
    </row>
    <row r="38" spans="1:12" x14ac:dyDescent="0.2">
      <c r="A38" s="168" t="s">
        <v>158</v>
      </c>
      <c r="B38" s="30" t="s">
        <v>217</v>
      </c>
      <c r="C38" s="1">
        <v>46</v>
      </c>
      <c r="D38" s="27" t="str">
        <f>IF($B38="N/A","N/A",IF(C38&gt;0,"No",IF(C38&lt;0,"No","Yes")))</f>
        <v>No</v>
      </c>
      <c r="E38" s="1">
        <v>50</v>
      </c>
      <c r="F38" s="27" t="str">
        <f>IF($B38="N/A","N/A",IF(E38&gt;0,"No",IF(E38&lt;0,"No","Yes")))</f>
        <v>No</v>
      </c>
      <c r="G38" s="1">
        <v>312</v>
      </c>
      <c r="H38" s="27" t="str">
        <f>IF($B38="N/A","N/A",IF(G38&gt;0,"No",IF(G38&lt;0,"No","Yes")))</f>
        <v>No</v>
      </c>
      <c r="I38" s="8">
        <v>8.6959999999999997</v>
      </c>
      <c r="J38" s="8">
        <v>524</v>
      </c>
      <c r="K38" s="28" t="s">
        <v>734</v>
      </c>
      <c r="L38" s="105" t="str">
        <f t="shared" si="3"/>
        <v>No</v>
      </c>
    </row>
    <row r="39" spans="1:12" x14ac:dyDescent="0.2">
      <c r="A39" s="168" t="s">
        <v>156</v>
      </c>
      <c r="B39" s="22" t="s">
        <v>213</v>
      </c>
      <c r="C39" s="29">
        <v>71205</v>
      </c>
      <c r="D39" s="27" t="str">
        <f t="shared" ref="D39:D40" si="4">IF($B39="N/A","N/A",IF(C39&gt;10,"No",IF(C39&lt;-10,"No","Yes")))</f>
        <v>N/A</v>
      </c>
      <c r="E39" s="29">
        <v>56992</v>
      </c>
      <c r="F39" s="27" t="str">
        <f t="shared" ref="F39:F40" si="5">IF($B39="N/A","N/A",IF(E39&gt;10,"No",IF(E39&lt;-10,"No","Yes")))</f>
        <v>N/A</v>
      </c>
      <c r="G39" s="29">
        <v>419297</v>
      </c>
      <c r="H39" s="27" t="str">
        <f t="shared" ref="H39:H40" si="6">IF($B39="N/A","N/A",IF(G39&gt;10,"No",IF(G39&lt;-10,"No","Yes")))</f>
        <v>N/A</v>
      </c>
      <c r="I39" s="8">
        <v>-20</v>
      </c>
      <c r="J39" s="8">
        <v>635.70000000000005</v>
      </c>
      <c r="K39" s="28" t="s">
        <v>734</v>
      </c>
      <c r="L39" s="105" t="str">
        <f t="shared" si="3"/>
        <v>No</v>
      </c>
    </row>
    <row r="40" spans="1:12" x14ac:dyDescent="0.2">
      <c r="A40" s="168" t="s">
        <v>1278</v>
      </c>
      <c r="B40" s="22" t="s">
        <v>213</v>
      </c>
      <c r="C40" s="29">
        <v>1547.9347826000001</v>
      </c>
      <c r="D40" s="27" t="str">
        <f t="shared" si="4"/>
        <v>N/A</v>
      </c>
      <c r="E40" s="29">
        <v>1139.8399999999999</v>
      </c>
      <c r="F40" s="27" t="str">
        <f t="shared" si="5"/>
        <v>N/A</v>
      </c>
      <c r="G40" s="29">
        <v>1343.900641</v>
      </c>
      <c r="H40" s="27" t="str">
        <f t="shared" si="6"/>
        <v>N/A</v>
      </c>
      <c r="I40" s="8">
        <v>-26.4</v>
      </c>
      <c r="J40" s="8">
        <v>17.899999999999999</v>
      </c>
      <c r="K40" s="28" t="s">
        <v>734</v>
      </c>
      <c r="L40" s="105" t="str">
        <f>IF(J40="Div by 0", "N/A", IF(OR(J40="N/A",K40="N/A"),"N/A", IF(J40&gt;VALUE(MID(K40,1,2)), "No", IF(J40&lt;-1*VALUE(MID(K40,1,2)), "No", "Yes"))))</f>
        <v>Yes</v>
      </c>
    </row>
    <row r="41" spans="1:12" x14ac:dyDescent="0.2">
      <c r="A41" s="104" t="s">
        <v>1400</v>
      </c>
      <c r="B41" s="22" t="s">
        <v>213</v>
      </c>
      <c r="C41" s="29">
        <v>31722.805015000002</v>
      </c>
      <c r="D41" s="27" t="str">
        <f t="shared" ref="D41:D52" si="7">IF($B41="N/A","N/A",IF(C41&gt;10,"No",IF(C41&lt;-10,"No","Yes")))</f>
        <v>N/A</v>
      </c>
      <c r="E41" s="29">
        <v>35143.386017999997</v>
      </c>
      <c r="F41" s="27" t="str">
        <f t="shared" ref="F41:F52" si="8">IF($B41="N/A","N/A",IF(E41&gt;10,"No",IF(E41&lt;-10,"No","Yes")))</f>
        <v>N/A</v>
      </c>
      <c r="G41" s="29">
        <v>24141.287853999998</v>
      </c>
      <c r="H41" s="27" t="str">
        <f t="shared" ref="H41:H52" si="9">IF($B41="N/A","N/A",IF(G41&gt;10,"No",IF(G41&lt;-10,"No","Yes")))</f>
        <v>N/A</v>
      </c>
      <c r="I41" s="8">
        <v>10.78</v>
      </c>
      <c r="J41" s="8">
        <v>-31.3</v>
      </c>
      <c r="K41" s="28" t="s">
        <v>734</v>
      </c>
      <c r="L41" s="105" t="str">
        <f t="shared" ref="L41:L52" si="10">IF(J41="Div by 0", "N/A", IF(K41="N/A","N/A", IF(J41&gt;VALUE(MID(K41,1,2)), "No", IF(J41&lt;-1*VALUE(MID(K41,1,2)), "No", "Yes"))))</f>
        <v>No</v>
      </c>
    </row>
    <row r="42" spans="1:12" x14ac:dyDescent="0.2">
      <c r="A42" s="104" t="s">
        <v>1401</v>
      </c>
      <c r="B42" s="22" t="s">
        <v>213</v>
      </c>
      <c r="C42" s="29">
        <v>27285.830135</v>
      </c>
      <c r="D42" s="27" t="str">
        <f t="shared" si="7"/>
        <v>N/A</v>
      </c>
      <c r="E42" s="29">
        <v>30594.424524999999</v>
      </c>
      <c r="F42" s="27" t="str">
        <f t="shared" si="8"/>
        <v>N/A</v>
      </c>
      <c r="G42" s="29">
        <v>26196.120337</v>
      </c>
      <c r="H42" s="27" t="str">
        <f t="shared" si="9"/>
        <v>N/A</v>
      </c>
      <c r="I42" s="8">
        <v>12.13</v>
      </c>
      <c r="J42" s="8">
        <v>-14.4</v>
      </c>
      <c r="K42" s="28" t="s">
        <v>734</v>
      </c>
      <c r="L42" s="105" t="str">
        <f t="shared" si="10"/>
        <v>Yes</v>
      </c>
    </row>
    <row r="43" spans="1:12" x14ac:dyDescent="0.2">
      <c r="A43" s="104" t="s">
        <v>1402</v>
      </c>
      <c r="B43" s="22" t="s">
        <v>213</v>
      </c>
      <c r="C43" s="29">
        <v>8363.5484400999994</v>
      </c>
      <c r="D43" s="27" t="str">
        <f t="shared" si="7"/>
        <v>N/A</v>
      </c>
      <c r="E43" s="29">
        <v>15577.808824</v>
      </c>
      <c r="F43" s="27" t="str">
        <f t="shared" si="8"/>
        <v>N/A</v>
      </c>
      <c r="G43" s="29">
        <v>6375.6828704</v>
      </c>
      <c r="H43" s="27" t="str">
        <f t="shared" si="9"/>
        <v>N/A</v>
      </c>
      <c r="I43" s="8">
        <v>86.26</v>
      </c>
      <c r="J43" s="8">
        <v>-59.1</v>
      </c>
      <c r="K43" s="28" t="s">
        <v>734</v>
      </c>
      <c r="L43" s="105" t="str">
        <f t="shared" si="10"/>
        <v>No</v>
      </c>
    </row>
    <row r="44" spans="1:12" x14ac:dyDescent="0.2">
      <c r="A44" s="104" t="s">
        <v>1403</v>
      </c>
      <c r="B44" s="22" t="s">
        <v>213</v>
      </c>
      <c r="C44" s="29">
        <v>3254.7915905</v>
      </c>
      <c r="D44" s="27" t="str">
        <f t="shared" si="7"/>
        <v>N/A</v>
      </c>
      <c r="E44" s="29">
        <v>2944.8135210999999</v>
      </c>
      <c r="F44" s="27" t="str">
        <f t="shared" si="8"/>
        <v>N/A</v>
      </c>
      <c r="G44" s="29">
        <v>8145.7469879999999</v>
      </c>
      <c r="H44" s="27" t="str">
        <f t="shared" si="9"/>
        <v>N/A</v>
      </c>
      <c r="I44" s="8">
        <v>-9.52</v>
      </c>
      <c r="J44" s="8">
        <v>176.6</v>
      </c>
      <c r="K44" s="28" t="s">
        <v>734</v>
      </c>
      <c r="L44" s="105" t="str">
        <f t="shared" si="10"/>
        <v>No</v>
      </c>
    </row>
    <row r="45" spans="1:12" x14ac:dyDescent="0.2">
      <c r="A45" s="104" t="s">
        <v>1404</v>
      </c>
      <c r="B45" s="22" t="s">
        <v>213</v>
      </c>
      <c r="C45" s="29">
        <v>35744.613183000001</v>
      </c>
      <c r="D45" s="27" t="str">
        <f t="shared" si="7"/>
        <v>N/A</v>
      </c>
      <c r="E45" s="29">
        <v>39693.515956000003</v>
      </c>
      <c r="F45" s="27" t="str">
        <f t="shared" si="8"/>
        <v>N/A</v>
      </c>
      <c r="G45" s="29">
        <v>26658.068735000001</v>
      </c>
      <c r="H45" s="27" t="str">
        <f t="shared" si="9"/>
        <v>N/A</v>
      </c>
      <c r="I45" s="8">
        <v>11.05</v>
      </c>
      <c r="J45" s="8">
        <v>-32.799999999999997</v>
      </c>
      <c r="K45" s="28" t="s">
        <v>734</v>
      </c>
      <c r="L45" s="105" t="str">
        <f t="shared" si="10"/>
        <v>No</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39723.319033</v>
      </c>
      <c r="D47" s="27" t="str">
        <f t="shared" si="7"/>
        <v>N/A</v>
      </c>
      <c r="E47" s="29">
        <v>41175.316121000003</v>
      </c>
      <c r="F47" s="27" t="str">
        <f t="shared" si="8"/>
        <v>N/A</v>
      </c>
      <c r="G47" s="29">
        <v>40553.391705000002</v>
      </c>
      <c r="H47" s="27" t="str">
        <f t="shared" si="9"/>
        <v>N/A</v>
      </c>
      <c r="I47" s="8">
        <v>3.6549999999999998</v>
      </c>
      <c r="J47" s="8">
        <v>-1.51</v>
      </c>
      <c r="K47" s="28" t="s">
        <v>734</v>
      </c>
      <c r="L47" s="105" t="str">
        <f t="shared" si="10"/>
        <v>Yes</v>
      </c>
    </row>
    <row r="48" spans="1:12" x14ac:dyDescent="0.2">
      <c r="A48" s="104" t="s">
        <v>1407</v>
      </c>
      <c r="B48" s="30" t="s">
        <v>213</v>
      </c>
      <c r="C48" s="10">
        <v>39133.725703999997</v>
      </c>
      <c r="D48" s="7" t="str">
        <f t="shared" si="7"/>
        <v>N/A</v>
      </c>
      <c r="E48" s="10">
        <v>37137.853577000002</v>
      </c>
      <c r="F48" s="7" t="str">
        <f t="shared" si="8"/>
        <v>N/A</v>
      </c>
      <c r="G48" s="10">
        <v>38156.479438000002</v>
      </c>
      <c r="H48" s="7" t="str">
        <f t="shared" si="9"/>
        <v>N/A</v>
      </c>
      <c r="I48" s="36">
        <v>-5.0999999999999996</v>
      </c>
      <c r="J48" s="36">
        <v>2.7429999999999999</v>
      </c>
      <c r="K48" s="30" t="s">
        <v>734</v>
      </c>
      <c r="L48" s="105" t="str">
        <f t="shared" si="10"/>
        <v>Yes</v>
      </c>
    </row>
    <row r="49" spans="1:12" ht="25.5" x14ac:dyDescent="0.2">
      <c r="A49" s="104" t="s">
        <v>1408</v>
      </c>
      <c r="B49" s="30" t="s">
        <v>213</v>
      </c>
      <c r="C49" s="10">
        <v>5936.2715595999998</v>
      </c>
      <c r="D49" s="7" t="str">
        <f t="shared" si="7"/>
        <v>N/A</v>
      </c>
      <c r="E49" s="10">
        <v>8730.3624679000004</v>
      </c>
      <c r="F49" s="7" t="str">
        <f t="shared" si="8"/>
        <v>N/A</v>
      </c>
      <c r="G49" s="10">
        <v>1432.9764150999999</v>
      </c>
      <c r="H49" s="7" t="str">
        <f t="shared" si="9"/>
        <v>N/A</v>
      </c>
      <c r="I49" s="36">
        <v>47.07</v>
      </c>
      <c r="J49" s="36">
        <v>-83.6</v>
      </c>
      <c r="K49" s="30" t="s">
        <v>734</v>
      </c>
      <c r="L49" s="105" t="str">
        <f t="shared" si="10"/>
        <v>No</v>
      </c>
    </row>
    <row r="50" spans="1:12" x14ac:dyDescent="0.2">
      <c r="A50" s="104" t="s">
        <v>1409</v>
      </c>
      <c r="B50" s="30" t="s">
        <v>213</v>
      </c>
      <c r="C50" s="10">
        <v>3480.0193952999998</v>
      </c>
      <c r="D50" s="7" t="str">
        <f t="shared" si="7"/>
        <v>N/A</v>
      </c>
      <c r="E50" s="10">
        <v>3326.5472527000002</v>
      </c>
      <c r="F50" s="7" t="str">
        <f t="shared" si="8"/>
        <v>N/A</v>
      </c>
      <c r="G50" s="10">
        <v>9297.4279069999993</v>
      </c>
      <c r="H50" s="7" t="str">
        <f t="shared" si="9"/>
        <v>N/A</v>
      </c>
      <c r="I50" s="36">
        <v>-4.41</v>
      </c>
      <c r="J50" s="36">
        <v>179.5</v>
      </c>
      <c r="K50" s="30" t="s">
        <v>734</v>
      </c>
      <c r="L50" s="105" t="str">
        <f t="shared" si="10"/>
        <v>No</v>
      </c>
    </row>
    <row r="51" spans="1:12" x14ac:dyDescent="0.2">
      <c r="A51" s="104" t="s">
        <v>1410</v>
      </c>
      <c r="B51" s="30" t="s">
        <v>213</v>
      </c>
      <c r="C51" s="10">
        <v>55913.617230999997</v>
      </c>
      <c r="D51" s="7" t="str">
        <f t="shared" si="7"/>
        <v>N/A</v>
      </c>
      <c r="E51" s="10">
        <v>59015.849021000002</v>
      </c>
      <c r="F51" s="7" t="str">
        <f t="shared" si="8"/>
        <v>N/A</v>
      </c>
      <c r="G51" s="10">
        <v>55301.935593000002</v>
      </c>
      <c r="H51" s="7" t="str">
        <f t="shared" si="9"/>
        <v>N/A</v>
      </c>
      <c r="I51" s="36">
        <v>5.548</v>
      </c>
      <c r="J51" s="36">
        <v>-6.29</v>
      </c>
      <c r="K51" s="30" t="s">
        <v>734</v>
      </c>
      <c r="L51" s="105" t="str">
        <f t="shared" si="10"/>
        <v>Yes</v>
      </c>
    </row>
    <row r="52" spans="1:12" x14ac:dyDescent="0.2">
      <c r="A52" s="104" t="s">
        <v>1411</v>
      </c>
      <c r="B52" s="30" t="s">
        <v>213</v>
      </c>
      <c r="C52" s="10" t="s">
        <v>1748</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15788621</v>
      </c>
      <c r="D53" s="27" t="str">
        <f t="shared" ref="D53:D122" si="11">IF($B53="N/A","N/A",IF(C53&gt;10,"No",IF(C53&lt;-10,"No","Yes")))</f>
        <v>N/A</v>
      </c>
      <c r="E53" s="29">
        <v>24354409</v>
      </c>
      <c r="F53" s="27" t="str">
        <f t="shared" ref="F53:F122" si="12">IF($B53="N/A","N/A",IF(E53&gt;10,"No",IF(E53&lt;-10,"No","Yes")))</f>
        <v>N/A</v>
      </c>
      <c r="G53" s="29">
        <v>13536751</v>
      </c>
      <c r="H53" s="27" t="str">
        <f t="shared" ref="H53:H122" si="13">IF($B53="N/A","N/A",IF(G53&gt;10,"No",IF(G53&lt;-10,"No","Yes")))</f>
        <v>N/A</v>
      </c>
      <c r="I53" s="8">
        <v>54.25</v>
      </c>
      <c r="J53" s="8">
        <v>-44.4</v>
      </c>
      <c r="K53" s="28" t="s">
        <v>734</v>
      </c>
      <c r="L53" s="105" t="str">
        <f t="shared" ref="L53:L113" si="14">IF(J53="Div by 0", "N/A", IF(K53="N/A","N/A", IF(J53&gt;VALUE(MID(K53,1,2)), "No", IF(J53&lt;-1*VALUE(MID(K53,1,2)), "No", "Yes"))))</f>
        <v>No</v>
      </c>
    </row>
    <row r="54" spans="1:12" x14ac:dyDescent="0.2">
      <c r="A54" s="168" t="s">
        <v>595</v>
      </c>
      <c r="B54" s="22" t="s">
        <v>213</v>
      </c>
      <c r="C54" s="23">
        <v>4087</v>
      </c>
      <c r="D54" s="27" t="str">
        <f t="shared" si="11"/>
        <v>N/A</v>
      </c>
      <c r="E54" s="23">
        <v>4175</v>
      </c>
      <c r="F54" s="27" t="str">
        <f t="shared" si="12"/>
        <v>N/A</v>
      </c>
      <c r="G54" s="23">
        <v>3998</v>
      </c>
      <c r="H54" s="27" t="str">
        <f t="shared" si="13"/>
        <v>N/A</v>
      </c>
      <c r="I54" s="8">
        <v>2.153</v>
      </c>
      <c r="J54" s="8">
        <v>-4.24</v>
      </c>
      <c r="K54" s="28" t="s">
        <v>734</v>
      </c>
      <c r="L54" s="105" t="str">
        <f t="shared" si="14"/>
        <v>Yes</v>
      </c>
    </row>
    <row r="55" spans="1:12" x14ac:dyDescent="0.2">
      <c r="A55" s="168" t="s">
        <v>1412</v>
      </c>
      <c r="B55" s="22" t="s">
        <v>213</v>
      </c>
      <c r="C55" s="29">
        <v>3863.1321263</v>
      </c>
      <c r="D55" s="27" t="str">
        <f t="shared" si="11"/>
        <v>N/A</v>
      </c>
      <c r="E55" s="29">
        <v>5833.3913771999996</v>
      </c>
      <c r="F55" s="27" t="str">
        <f t="shared" si="12"/>
        <v>N/A</v>
      </c>
      <c r="G55" s="29">
        <v>3385.8806903</v>
      </c>
      <c r="H55" s="27" t="str">
        <f t="shared" si="13"/>
        <v>N/A</v>
      </c>
      <c r="I55" s="8">
        <v>51</v>
      </c>
      <c r="J55" s="8">
        <v>-42</v>
      </c>
      <c r="K55" s="28" t="s">
        <v>734</v>
      </c>
      <c r="L55" s="105" t="str">
        <f t="shared" si="14"/>
        <v>No</v>
      </c>
    </row>
    <row r="56" spans="1:12" x14ac:dyDescent="0.2">
      <c r="A56" s="168" t="s">
        <v>1413</v>
      </c>
      <c r="B56" s="22" t="s">
        <v>213</v>
      </c>
      <c r="C56" s="23">
        <v>1.4702715929000001</v>
      </c>
      <c r="D56" s="27" t="str">
        <f t="shared" si="11"/>
        <v>N/A</v>
      </c>
      <c r="E56" s="23">
        <v>1.508742515</v>
      </c>
      <c r="F56" s="27" t="str">
        <f t="shared" si="12"/>
        <v>N/A</v>
      </c>
      <c r="G56" s="23">
        <v>0.83791895949999995</v>
      </c>
      <c r="H56" s="27" t="str">
        <f t="shared" si="13"/>
        <v>N/A</v>
      </c>
      <c r="I56" s="8">
        <v>2.617</v>
      </c>
      <c r="J56" s="8">
        <v>-44.5</v>
      </c>
      <c r="K56" s="28" t="s">
        <v>734</v>
      </c>
      <c r="L56" s="105" t="str">
        <f t="shared" si="14"/>
        <v>No</v>
      </c>
    </row>
    <row r="57" spans="1:12" ht="25.5" x14ac:dyDescent="0.2">
      <c r="A57" s="168" t="s">
        <v>596</v>
      </c>
      <c r="B57" s="22" t="s">
        <v>213</v>
      </c>
      <c r="C57" s="29">
        <v>641362</v>
      </c>
      <c r="D57" s="27" t="str">
        <f t="shared" si="11"/>
        <v>N/A</v>
      </c>
      <c r="E57" s="29">
        <v>402953</v>
      </c>
      <c r="F57" s="27" t="str">
        <f t="shared" si="12"/>
        <v>N/A</v>
      </c>
      <c r="G57" s="29">
        <v>283459</v>
      </c>
      <c r="H57" s="27" t="str">
        <f t="shared" si="13"/>
        <v>N/A</v>
      </c>
      <c r="I57" s="8">
        <v>-37.200000000000003</v>
      </c>
      <c r="J57" s="8">
        <v>-29.7</v>
      </c>
      <c r="K57" s="28" t="s">
        <v>734</v>
      </c>
      <c r="L57" s="105" t="str">
        <f t="shared" si="14"/>
        <v>Yes</v>
      </c>
    </row>
    <row r="58" spans="1:12" x14ac:dyDescent="0.2">
      <c r="A58" s="168" t="s">
        <v>597</v>
      </c>
      <c r="B58" s="22" t="s">
        <v>213</v>
      </c>
      <c r="C58" s="23">
        <v>171</v>
      </c>
      <c r="D58" s="27" t="str">
        <f t="shared" si="11"/>
        <v>N/A</v>
      </c>
      <c r="E58" s="23">
        <v>176</v>
      </c>
      <c r="F58" s="27" t="str">
        <f t="shared" si="12"/>
        <v>N/A</v>
      </c>
      <c r="G58" s="23">
        <v>74</v>
      </c>
      <c r="H58" s="27" t="str">
        <f t="shared" si="13"/>
        <v>N/A</v>
      </c>
      <c r="I58" s="8">
        <v>2.9239999999999999</v>
      </c>
      <c r="J58" s="8">
        <v>-58</v>
      </c>
      <c r="K58" s="28" t="s">
        <v>734</v>
      </c>
      <c r="L58" s="105" t="str">
        <f t="shared" si="14"/>
        <v>No</v>
      </c>
    </row>
    <row r="59" spans="1:12" x14ac:dyDescent="0.2">
      <c r="A59" s="168" t="s">
        <v>1414</v>
      </c>
      <c r="B59" s="22" t="s">
        <v>213</v>
      </c>
      <c r="C59" s="29">
        <v>3750.6549707999998</v>
      </c>
      <c r="D59" s="27" t="str">
        <f t="shared" si="11"/>
        <v>N/A</v>
      </c>
      <c r="E59" s="29">
        <v>2289.5056817999998</v>
      </c>
      <c r="F59" s="27" t="str">
        <f t="shared" si="12"/>
        <v>N/A</v>
      </c>
      <c r="G59" s="29">
        <v>3830.5270270000001</v>
      </c>
      <c r="H59" s="27" t="str">
        <f t="shared" si="13"/>
        <v>N/A</v>
      </c>
      <c r="I59" s="8">
        <v>-39</v>
      </c>
      <c r="J59" s="8">
        <v>67.31</v>
      </c>
      <c r="K59" s="28" t="s">
        <v>734</v>
      </c>
      <c r="L59" s="105" t="str">
        <f t="shared" si="14"/>
        <v>No</v>
      </c>
    </row>
    <row r="60" spans="1:12" ht="25.5" x14ac:dyDescent="0.2">
      <c r="A60" s="168" t="s">
        <v>598</v>
      </c>
      <c r="B60" s="22" t="s">
        <v>213</v>
      </c>
      <c r="C60" s="29">
        <v>5717</v>
      </c>
      <c r="D60" s="27" t="str">
        <f t="shared" si="11"/>
        <v>N/A</v>
      </c>
      <c r="E60" s="29">
        <v>2638</v>
      </c>
      <c r="F60" s="27" t="str">
        <f t="shared" si="12"/>
        <v>N/A</v>
      </c>
      <c r="G60" s="29">
        <v>0</v>
      </c>
      <c r="H60" s="27" t="str">
        <f t="shared" si="13"/>
        <v>N/A</v>
      </c>
      <c r="I60" s="8">
        <v>-53.9</v>
      </c>
      <c r="J60" s="8">
        <v>-100</v>
      </c>
      <c r="K60" s="28" t="s">
        <v>734</v>
      </c>
      <c r="L60" s="105" t="str">
        <f t="shared" si="14"/>
        <v>No</v>
      </c>
    </row>
    <row r="61" spans="1:12" x14ac:dyDescent="0.2">
      <c r="A61" s="137" t="s">
        <v>599</v>
      </c>
      <c r="B61" s="30" t="s">
        <v>213</v>
      </c>
      <c r="C61" s="1">
        <v>11</v>
      </c>
      <c r="D61" s="7" t="str">
        <f t="shared" si="11"/>
        <v>N/A</v>
      </c>
      <c r="E61" s="1">
        <v>11</v>
      </c>
      <c r="F61" s="7" t="str">
        <f t="shared" si="12"/>
        <v>N/A</v>
      </c>
      <c r="G61" s="1">
        <v>0</v>
      </c>
      <c r="H61" s="7" t="str">
        <f t="shared" si="13"/>
        <v>N/A</v>
      </c>
      <c r="I61" s="36">
        <v>-25</v>
      </c>
      <c r="J61" s="36">
        <v>-100</v>
      </c>
      <c r="K61" s="30" t="s">
        <v>734</v>
      </c>
      <c r="L61" s="105" t="str">
        <f t="shared" si="14"/>
        <v>No</v>
      </c>
    </row>
    <row r="62" spans="1:12" ht="25.5" x14ac:dyDescent="0.2">
      <c r="A62" s="137" t="s">
        <v>1415</v>
      </c>
      <c r="B62" s="30" t="s">
        <v>213</v>
      </c>
      <c r="C62" s="10">
        <v>1429.25</v>
      </c>
      <c r="D62" s="7" t="str">
        <f t="shared" si="11"/>
        <v>N/A</v>
      </c>
      <c r="E62" s="10">
        <v>879.33333332999996</v>
      </c>
      <c r="F62" s="7" t="str">
        <f t="shared" si="12"/>
        <v>N/A</v>
      </c>
      <c r="G62" s="10" t="s">
        <v>1748</v>
      </c>
      <c r="H62" s="7" t="str">
        <f t="shared" si="13"/>
        <v>N/A</v>
      </c>
      <c r="I62" s="36">
        <v>-38.5</v>
      </c>
      <c r="J62" s="36" t="s">
        <v>1748</v>
      </c>
      <c r="K62" s="30" t="s">
        <v>734</v>
      </c>
      <c r="L62" s="105" t="str">
        <f t="shared" si="14"/>
        <v>N/A</v>
      </c>
    </row>
    <row r="63" spans="1:12" x14ac:dyDescent="0.2">
      <c r="A63" s="137" t="s">
        <v>600</v>
      </c>
      <c r="B63" s="30" t="s">
        <v>213</v>
      </c>
      <c r="C63" s="10">
        <v>99478877</v>
      </c>
      <c r="D63" s="7" t="str">
        <f t="shared" si="11"/>
        <v>N/A</v>
      </c>
      <c r="E63" s="10">
        <v>108489213</v>
      </c>
      <c r="F63" s="7" t="str">
        <f t="shared" si="12"/>
        <v>N/A</v>
      </c>
      <c r="G63" s="10">
        <v>108267736</v>
      </c>
      <c r="H63" s="7" t="str">
        <f t="shared" si="13"/>
        <v>N/A</v>
      </c>
      <c r="I63" s="36">
        <v>9.0579999999999998</v>
      </c>
      <c r="J63" s="36">
        <v>-0.20399999999999999</v>
      </c>
      <c r="K63" s="30" t="s">
        <v>734</v>
      </c>
      <c r="L63" s="105" t="str">
        <f t="shared" si="14"/>
        <v>Yes</v>
      </c>
    </row>
    <row r="64" spans="1:12" x14ac:dyDescent="0.2">
      <c r="A64" s="137" t="s">
        <v>601</v>
      </c>
      <c r="B64" s="30" t="s">
        <v>213</v>
      </c>
      <c r="C64" s="1">
        <v>355</v>
      </c>
      <c r="D64" s="7" t="str">
        <f t="shared" si="11"/>
        <v>N/A</v>
      </c>
      <c r="E64" s="1">
        <v>331</v>
      </c>
      <c r="F64" s="7" t="str">
        <f t="shared" si="12"/>
        <v>N/A</v>
      </c>
      <c r="G64" s="1">
        <v>328</v>
      </c>
      <c r="H64" s="7" t="str">
        <f t="shared" si="13"/>
        <v>N/A</v>
      </c>
      <c r="I64" s="36">
        <v>-6.76</v>
      </c>
      <c r="J64" s="36">
        <v>-0.90600000000000003</v>
      </c>
      <c r="K64" s="30" t="s">
        <v>734</v>
      </c>
      <c r="L64" s="105" t="str">
        <f t="shared" si="14"/>
        <v>Yes</v>
      </c>
    </row>
    <row r="65" spans="1:12" x14ac:dyDescent="0.2">
      <c r="A65" s="137" t="s">
        <v>1416</v>
      </c>
      <c r="B65" s="30" t="s">
        <v>213</v>
      </c>
      <c r="C65" s="10">
        <v>280222.18872999999</v>
      </c>
      <c r="D65" s="7" t="str">
        <f t="shared" si="11"/>
        <v>N/A</v>
      </c>
      <c r="E65" s="10">
        <v>327761.97281000001</v>
      </c>
      <c r="F65" s="7" t="str">
        <f t="shared" si="12"/>
        <v>N/A</v>
      </c>
      <c r="G65" s="10">
        <v>330084.56098000001</v>
      </c>
      <c r="H65" s="7" t="str">
        <f t="shared" si="13"/>
        <v>N/A</v>
      </c>
      <c r="I65" s="36">
        <v>16.97</v>
      </c>
      <c r="J65" s="36">
        <v>0.70860000000000001</v>
      </c>
      <c r="K65" s="30" t="s">
        <v>734</v>
      </c>
      <c r="L65" s="105" t="str">
        <f t="shared" si="14"/>
        <v>Yes</v>
      </c>
    </row>
    <row r="66" spans="1:12" x14ac:dyDescent="0.2">
      <c r="A66" s="137" t="s">
        <v>602</v>
      </c>
      <c r="B66" s="30" t="s">
        <v>213</v>
      </c>
      <c r="C66" s="10">
        <v>730828793</v>
      </c>
      <c r="D66" s="7" t="str">
        <f t="shared" si="11"/>
        <v>N/A</v>
      </c>
      <c r="E66" s="10">
        <v>790641471</v>
      </c>
      <c r="F66" s="7" t="str">
        <f t="shared" si="12"/>
        <v>N/A</v>
      </c>
      <c r="G66" s="10">
        <v>744680197</v>
      </c>
      <c r="H66" s="7" t="str">
        <f t="shared" si="13"/>
        <v>N/A</v>
      </c>
      <c r="I66" s="36">
        <v>8.1839999999999993</v>
      </c>
      <c r="J66" s="36">
        <v>-5.81</v>
      </c>
      <c r="K66" s="30" t="s">
        <v>734</v>
      </c>
      <c r="L66" s="105" t="str">
        <f t="shared" si="14"/>
        <v>Yes</v>
      </c>
    </row>
    <row r="67" spans="1:12" x14ac:dyDescent="0.2">
      <c r="A67" s="137" t="s">
        <v>603</v>
      </c>
      <c r="B67" s="30" t="s">
        <v>213</v>
      </c>
      <c r="C67" s="1">
        <v>19027</v>
      </c>
      <c r="D67" s="7" t="str">
        <f t="shared" si="11"/>
        <v>N/A</v>
      </c>
      <c r="E67" s="1">
        <v>18542</v>
      </c>
      <c r="F67" s="7" t="str">
        <f t="shared" si="12"/>
        <v>N/A</v>
      </c>
      <c r="G67" s="1">
        <v>19316</v>
      </c>
      <c r="H67" s="7" t="str">
        <f t="shared" si="13"/>
        <v>N/A</v>
      </c>
      <c r="I67" s="36">
        <v>-2.5499999999999998</v>
      </c>
      <c r="J67" s="36">
        <v>4.1740000000000004</v>
      </c>
      <c r="K67" s="30" t="s">
        <v>734</v>
      </c>
      <c r="L67" s="105" t="str">
        <f t="shared" si="14"/>
        <v>Yes</v>
      </c>
    </row>
    <row r="68" spans="1:12" x14ac:dyDescent="0.2">
      <c r="A68" s="137" t="s">
        <v>1417</v>
      </c>
      <c r="B68" s="30" t="s">
        <v>213</v>
      </c>
      <c r="C68" s="10">
        <v>38410.090556000003</v>
      </c>
      <c r="D68" s="7" t="str">
        <f t="shared" si="11"/>
        <v>N/A</v>
      </c>
      <c r="E68" s="10">
        <v>42640.571190000002</v>
      </c>
      <c r="F68" s="7" t="str">
        <f t="shared" si="12"/>
        <v>N/A</v>
      </c>
      <c r="G68" s="10">
        <v>38552.505538999998</v>
      </c>
      <c r="H68" s="7" t="str">
        <f t="shared" si="13"/>
        <v>N/A</v>
      </c>
      <c r="I68" s="36">
        <v>11.01</v>
      </c>
      <c r="J68" s="36">
        <v>-9.59</v>
      </c>
      <c r="K68" s="30" t="s">
        <v>734</v>
      </c>
      <c r="L68" s="105" t="str">
        <f t="shared" si="14"/>
        <v>Yes</v>
      </c>
    </row>
    <row r="69" spans="1:12" ht="25.5" x14ac:dyDescent="0.2">
      <c r="A69" s="137" t="s">
        <v>604</v>
      </c>
      <c r="B69" s="30" t="s">
        <v>213</v>
      </c>
      <c r="C69" s="10">
        <v>3505890</v>
      </c>
      <c r="D69" s="7" t="str">
        <f t="shared" si="11"/>
        <v>N/A</v>
      </c>
      <c r="E69" s="10">
        <v>3132575</v>
      </c>
      <c r="F69" s="7" t="str">
        <f t="shared" si="12"/>
        <v>N/A</v>
      </c>
      <c r="G69" s="10">
        <v>3072216</v>
      </c>
      <c r="H69" s="7" t="str">
        <f t="shared" si="13"/>
        <v>N/A</v>
      </c>
      <c r="I69" s="36">
        <v>-10.6</v>
      </c>
      <c r="J69" s="36">
        <v>-1.93</v>
      </c>
      <c r="K69" s="30" t="s">
        <v>734</v>
      </c>
      <c r="L69" s="105" t="str">
        <f t="shared" si="14"/>
        <v>Yes</v>
      </c>
    </row>
    <row r="70" spans="1:12" x14ac:dyDescent="0.2">
      <c r="A70" s="137" t="s">
        <v>605</v>
      </c>
      <c r="B70" s="30" t="s">
        <v>213</v>
      </c>
      <c r="C70" s="1">
        <v>21939</v>
      </c>
      <c r="D70" s="7" t="str">
        <f t="shared" si="11"/>
        <v>N/A</v>
      </c>
      <c r="E70" s="1">
        <v>21673</v>
      </c>
      <c r="F70" s="7" t="str">
        <f t="shared" si="12"/>
        <v>N/A</v>
      </c>
      <c r="G70" s="1">
        <v>22713</v>
      </c>
      <c r="H70" s="7" t="str">
        <f t="shared" si="13"/>
        <v>N/A</v>
      </c>
      <c r="I70" s="36">
        <v>-1.21</v>
      </c>
      <c r="J70" s="36">
        <v>4.7990000000000004</v>
      </c>
      <c r="K70" s="30" t="s">
        <v>734</v>
      </c>
      <c r="L70" s="105" t="str">
        <f t="shared" si="14"/>
        <v>Yes</v>
      </c>
    </row>
    <row r="71" spans="1:12" x14ac:dyDescent="0.2">
      <c r="A71" s="137" t="s">
        <v>1418</v>
      </c>
      <c r="B71" s="30" t="s">
        <v>213</v>
      </c>
      <c r="C71" s="10">
        <v>159.80172296000001</v>
      </c>
      <c r="D71" s="7" t="str">
        <f t="shared" si="11"/>
        <v>N/A</v>
      </c>
      <c r="E71" s="10">
        <v>144.53813500999999</v>
      </c>
      <c r="F71" s="7" t="str">
        <f t="shared" si="12"/>
        <v>N/A</v>
      </c>
      <c r="G71" s="10">
        <v>135.26244882</v>
      </c>
      <c r="H71" s="7" t="str">
        <f t="shared" si="13"/>
        <v>N/A</v>
      </c>
      <c r="I71" s="36">
        <v>-9.5500000000000007</v>
      </c>
      <c r="J71" s="36">
        <v>-6.42</v>
      </c>
      <c r="K71" s="30" t="s">
        <v>734</v>
      </c>
      <c r="L71" s="105" t="str">
        <f t="shared" si="14"/>
        <v>Yes</v>
      </c>
    </row>
    <row r="72" spans="1:12" x14ac:dyDescent="0.2">
      <c r="A72" s="137" t="s">
        <v>606</v>
      </c>
      <c r="B72" s="30" t="s">
        <v>213</v>
      </c>
      <c r="C72" s="10">
        <v>972639</v>
      </c>
      <c r="D72" s="7" t="str">
        <f t="shared" si="11"/>
        <v>N/A</v>
      </c>
      <c r="E72" s="10">
        <v>996473</v>
      </c>
      <c r="F72" s="7" t="str">
        <f t="shared" si="12"/>
        <v>N/A</v>
      </c>
      <c r="G72" s="10">
        <v>931348</v>
      </c>
      <c r="H72" s="7" t="str">
        <f t="shared" si="13"/>
        <v>N/A</v>
      </c>
      <c r="I72" s="36">
        <v>2.4500000000000002</v>
      </c>
      <c r="J72" s="36">
        <v>-6.54</v>
      </c>
      <c r="K72" s="30" t="s">
        <v>734</v>
      </c>
      <c r="L72" s="105" t="str">
        <f t="shared" si="14"/>
        <v>Yes</v>
      </c>
    </row>
    <row r="73" spans="1:12" x14ac:dyDescent="0.2">
      <c r="A73" s="137" t="s">
        <v>607</v>
      </c>
      <c r="B73" s="30" t="s">
        <v>213</v>
      </c>
      <c r="C73" s="1">
        <v>6677</v>
      </c>
      <c r="D73" s="7" t="str">
        <f t="shared" si="11"/>
        <v>N/A</v>
      </c>
      <c r="E73" s="1">
        <v>6769</v>
      </c>
      <c r="F73" s="7" t="str">
        <f t="shared" si="12"/>
        <v>N/A</v>
      </c>
      <c r="G73" s="1">
        <v>6940</v>
      </c>
      <c r="H73" s="7" t="str">
        <f t="shared" si="13"/>
        <v>N/A</v>
      </c>
      <c r="I73" s="36">
        <v>1.3779999999999999</v>
      </c>
      <c r="J73" s="36">
        <v>2.5259999999999998</v>
      </c>
      <c r="K73" s="30" t="s">
        <v>734</v>
      </c>
      <c r="L73" s="105" t="str">
        <f t="shared" si="14"/>
        <v>Yes</v>
      </c>
    </row>
    <row r="74" spans="1:12" x14ac:dyDescent="0.2">
      <c r="A74" s="137" t="s">
        <v>1419</v>
      </c>
      <c r="B74" s="30" t="s">
        <v>213</v>
      </c>
      <c r="C74" s="10">
        <v>145.67006140000001</v>
      </c>
      <c r="D74" s="7" t="str">
        <f t="shared" si="11"/>
        <v>N/A</v>
      </c>
      <c r="E74" s="10">
        <v>147.21125720000001</v>
      </c>
      <c r="F74" s="7" t="str">
        <f t="shared" si="12"/>
        <v>N/A</v>
      </c>
      <c r="G74" s="10">
        <v>134.19999999999999</v>
      </c>
      <c r="H74" s="7" t="str">
        <f t="shared" si="13"/>
        <v>N/A</v>
      </c>
      <c r="I74" s="36">
        <v>1.0580000000000001</v>
      </c>
      <c r="J74" s="36">
        <v>-8.84</v>
      </c>
      <c r="K74" s="30" t="s">
        <v>734</v>
      </c>
      <c r="L74" s="105" t="str">
        <f t="shared" si="14"/>
        <v>Yes</v>
      </c>
    </row>
    <row r="75" spans="1:12" ht="25.5" x14ac:dyDescent="0.2">
      <c r="A75" s="137" t="s">
        <v>608</v>
      </c>
      <c r="B75" s="30" t="s">
        <v>213</v>
      </c>
      <c r="C75" s="10">
        <v>471689</v>
      </c>
      <c r="D75" s="7" t="str">
        <f t="shared" si="11"/>
        <v>N/A</v>
      </c>
      <c r="E75" s="10">
        <v>498392</v>
      </c>
      <c r="F75" s="7" t="str">
        <f t="shared" si="12"/>
        <v>N/A</v>
      </c>
      <c r="G75" s="10">
        <v>345343</v>
      </c>
      <c r="H75" s="7" t="str">
        <f t="shared" si="13"/>
        <v>N/A</v>
      </c>
      <c r="I75" s="36">
        <v>5.6609999999999996</v>
      </c>
      <c r="J75" s="36">
        <v>-30.7</v>
      </c>
      <c r="K75" s="30" t="s">
        <v>734</v>
      </c>
      <c r="L75" s="105" t="str">
        <f t="shared" si="14"/>
        <v>No</v>
      </c>
    </row>
    <row r="76" spans="1:12" x14ac:dyDescent="0.2">
      <c r="A76" s="168" t="s">
        <v>609</v>
      </c>
      <c r="B76" s="22" t="s">
        <v>213</v>
      </c>
      <c r="C76" s="23">
        <v>10591</v>
      </c>
      <c r="D76" s="27" t="str">
        <f t="shared" si="11"/>
        <v>N/A</v>
      </c>
      <c r="E76" s="23">
        <v>10864</v>
      </c>
      <c r="F76" s="27" t="str">
        <f t="shared" si="12"/>
        <v>N/A</v>
      </c>
      <c r="G76" s="23">
        <v>7488</v>
      </c>
      <c r="H76" s="27" t="str">
        <f t="shared" si="13"/>
        <v>N/A</v>
      </c>
      <c r="I76" s="8">
        <v>2.5779999999999998</v>
      </c>
      <c r="J76" s="8">
        <v>-31.1</v>
      </c>
      <c r="K76" s="28" t="s">
        <v>734</v>
      </c>
      <c r="L76" s="105" t="str">
        <f t="shared" si="14"/>
        <v>No</v>
      </c>
    </row>
    <row r="77" spans="1:12" ht="25.5" x14ac:dyDescent="0.2">
      <c r="A77" s="168" t="s">
        <v>1420</v>
      </c>
      <c r="B77" s="22" t="s">
        <v>213</v>
      </c>
      <c r="C77" s="29">
        <v>44.536776508000003</v>
      </c>
      <c r="D77" s="27" t="str">
        <f t="shared" si="11"/>
        <v>N/A</v>
      </c>
      <c r="E77" s="29">
        <v>45.875552282999998</v>
      </c>
      <c r="F77" s="27" t="str">
        <f t="shared" si="12"/>
        <v>N/A</v>
      </c>
      <c r="G77" s="29">
        <v>46.119524573</v>
      </c>
      <c r="H77" s="27" t="str">
        <f t="shared" si="13"/>
        <v>N/A</v>
      </c>
      <c r="I77" s="8">
        <v>3.0059999999999998</v>
      </c>
      <c r="J77" s="8">
        <v>0.53180000000000005</v>
      </c>
      <c r="K77" s="28" t="s">
        <v>734</v>
      </c>
      <c r="L77" s="105" t="str">
        <f t="shared" si="14"/>
        <v>Yes</v>
      </c>
    </row>
    <row r="78" spans="1:12" ht="25.5" x14ac:dyDescent="0.2">
      <c r="A78" s="168" t="s">
        <v>610</v>
      </c>
      <c r="B78" s="22" t="s">
        <v>213</v>
      </c>
      <c r="C78" s="29">
        <v>7570030</v>
      </c>
      <c r="D78" s="27" t="str">
        <f t="shared" si="11"/>
        <v>N/A</v>
      </c>
      <c r="E78" s="29">
        <v>6476349</v>
      </c>
      <c r="F78" s="27" t="str">
        <f t="shared" si="12"/>
        <v>N/A</v>
      </c>
      <c r="G78" s="29">
        <v>5722761</v>
      </c>
      <c r="H78" s="27" t="str">
        <f t="shared" si="13"/>
        <v>N/A</v>
      </c>
      <c r="I78" s="8">
        <v>-14.4</v>
      </c>
      <c r="J78" s="8">
        <v>-11.6</v>
      </c>
      <c r="K78" s="28" t="s">
        <v>734</v>
      </c>
      <c r="L78" s="105" t="str">
        <f t="shared" si="14"/>
        <v>Yes</v>
      </c>
    </row>
    <row r="79" spans="1:12" x14ac:dyDescent="0.2">
      <c r="A79" s="168" t="s">
        <v>611</v>
      </c>
      <c r="B79" s="22" t="s">
        <v>213</v>
      </c>
      <c r="C79" s="23">
        <v>13467</v>
      </c>
      <c r="D79" s="27" t="str">
        <f t="shared" si="11"/>
        <v>N/A</v>
      </c>
      <c r="E79" s="23">
        <v>12063</v>
      </c>
      <c r="F79" s="27" t="str">
        <f t="shared" si="12"/>
        <v>N/A</v>
      </c>
      <c r="G79" s="23">
        <v>10417</v>
      </c>
      <c r="H79" s="27" t="str">
        <f t="shared" si="13"/>
        <v>N/A</v>
      </c>
      <c r="I79" s="8">
        <v>-10.4</v>
      </c>
      <c r="J79" s="8">
        <v>-13.6</v>
      </c>
      <c r="K79" s="28" t="s">
        <v>734</v>
      </c>
      <c r="L79" s="105" t="str">
        <f t="shared" si="14"/>
        <v>Yes</v>
      </c>
    </row>
    <row r="80" spans="1:12" x14ac:dyDescent="0.2">
      <c r="A80" s="168" t="s">
        <v>1421</v>
      </c>
      <c r="B80" s="22" t="s">
        <v>213</v>
      </c>
      <c r="C80" s="29">
        <v>562.11702680999997</v>
      </c>
      <c r="D80" s="27" t="str">
        <f t="shared" si="11"/>
        <v>N/A</v>
      </c>
      <c r="E80" s="29">
        <v>536.87714499000003</v>
      </c>
      <c r="F80" s="27" t="str">
        <f t="shared" si="12"/>
        <v>N/A</v>
      </c>
      <c r="G80" s="29">
        <v>549.36747623999997</v>
      </c>
      <c r="H80" s="27" t="str">
        <f t="shared" si="13"/>
        <v>N/A</v>
      </c>
      <c r="I80" s="8">
        <v>-4.49</v>
      </c>
      <c r="J80" s="8">
        <v>2.3260000000000001</v>
      </c>
      <c r="K80" s="28" t="s">
        <v>734</v>
      </c>
      <c r="L80" s="105" t="str">
        <f t="shared" si="14"/>
        <v>Yes</v>
      </c>
    </row>
    <row r="81" spans="1:12" x14ac:dyDescent="0.2">
      <c r="A81" s="168" t="s">
        <v>612</v>
      </c>
      <c r="B81" s="22" t="s">
        <v>213</v>
      </c>
      <c r="C81" s="29">
        <v>3517288</v>
      </c>
      <c r="D81" s="27" t="str">
        <f t="shared" si="11"/>
        <v>N/A</v>
      </c>
      <c r="E81" s="29">
        <v>2363861</v>
      </c>
      <c r="F81" s="27" t="str">
        <f t="shared" si="12"/>
        <v>N/A</v>
      </c>
      <c r="G81" s="29">
        <v>1652491</v>
      </c>
      <c r="H81" s="27" t="str">
        <f t="shared" si="13"/>
        <v>N/A</v>
      </c>
      <c r="I81" s="8">
        <v>-32.799999999999997</v>
      </c>
      <c r="J81" s="8">
        <v>-30.1</v>
      </c>
      <c r="K81" s="28" t="s">
        <v>734</v>
      </c>
      <c r="L81" s="105" t="str">
        <f t="shared" si="14"/>
        <v>No</v>
      </c>
    </row>
    <row r="82" spans="1:12" x14ac:dyDescent="0.2">
      <c r="A82" s="168" t="s">
        <v>613</v>
      </c>
      <c r="B82" s="22" t="s">
        <v>213</v>
      </c>
      <c r="C82" s="23">
        <v>8282</v>
      </c>
      <c r="D82" s="27" t="str">
        <f t="shared" si="11"/>
        <v>N/A</v>
      </c>
      <c r="E82" s="23">
        <v>8576</v>
      </c>
      <c r="F82" s="27" t="str">
        <f t="shared" si="12"/>
        <v>N/A</v>
      </c>
      <c r="G82" s="23">
        <v>7177</v>
      </c>
      <c r="H82" s="27" t="str">
        <f t="shared" si="13"/>
        <v>N/A</v>
      </c>
      <c r="I82" s="8">
        <v>3.55</v>
      </c>
      <c r="J82" s="8">
        <v>-16.3</v>
      </c>
      <c r="K82" s="28" t="s">
        <v>734</v>
      </c>
      <c r="L82" s="105" t="str">
        <f t="shared" si="14"/>
        <v>Yes</v>
      </c>
    </row>
    <row r="83" spans="1:12" x14ac:dyDescent="0.2">
      <c r="A83" s="168" t="s">
        <v>1422</v>
      </c>
      <c r="B83" s="22" t="s">
        <v>213</v>
      </c>
      <c r="C83" s="29">
        <v>424.69065443</v>
      </c>
      <c r="D83" s="27" t="str">
        <f t="shared" si="11"/>
        <v>N/A</v>
      </c>
      <c r="E83" s="29">
        <v>275.63677704999998</v>
      </c>
      <c r="F83" s="27" t="str">
        <f t="shared" si="12"/>
        <v>N/A</v>
      </c>
      <c r="G83" s="29">
        <v>230.24815382</v>
      </c>
      <c r="H83" s="27" t="str">
        <f t="shared" si="13"/>
        <v>N/A</v>
      </c>
      <c r="I83" s="8">
        <v>-35.1</v>
      </c>
      <c r="J83" s="8">
        <v>-16.5</v>
      </c>
      <c r="K83" s="28" t="s">
        <v>734</v>
      </c>
      <c r="L83" s="105" t="str">
        <f t="shared" si="14"/>
        <v>Yes</v>
      </c>
    </row>
    <row r="84" spans="1:12" ht="25.5" x14ac:dyDescent="0.2">
      <c r="A84" s="168" t="s">
        <v>614</v>
      </c>
      <c r="B84" s="22" t="s">
        <v>213</v>
      </c>
      <c r="C84" s="29">
        <v>2318825</v>
      </c>
      <c r="D84" s="27" t="str">
        <f t="shared" si="11"/>
        <v>N/A</v>
      </c>
      <c r="E84" s="29">
        <v>2217544</v>
      </c>
      <c r="F84" s="27" t="str">
        <f t="shared" si="12"/>
        <v>N/A</v>
      </c>
      <c r="G84" s="29">
        <v>1585823</v>
      </c>
      <c r="H84" s="27" t="str">
        <f t="shared" si="13"/>
        <v>N/A</v>
      </c>
      <c r="I84" s="8">
        <v>-4.37</v>
      </c>
      <c r="J84" s="8">
        <v>-28.5</v>
      </c>
      <c r="K84" s="28" t="s">
        <v>734</v>
      </c>
      <c r="L84" s="105" t="str">
        <f t="shared" si="14"/>
        <v>Yes</v>
      </c>
    </row>
    <row r="85" spans="1:12" x14ac:dyDescent="0.2">
      <c r="A85" s="168" t="s">
        <v>615</v>
      </c>
      <c r="B85" s="22" t="s">
        <v>213</v>
      </c>
      <c r="C85" s="23">
        <v>867</v>
      </c>
      <c r="D85" s="27" t="str">
        <f t="shared" si="11"/>
        <v>N/A</v>
      </c>
      <c r="E85" s="23">
        <v>725</v>
      </c>
      <c r="F85" s="27" t="str">
        <f t="shared" si="12"/>
        <v>N/A</v>
      </c>
      <c r="G85" s="23">
        <v>626</v>
      </c>
      <c r="H85" s="27" t="str">
        <f t="shared" si="13"/>
        <v>N/A</v>
      </c>
      <c r="I85" s="8">
        <v>-16.399999999999999</v>
      </c>
      <c r="J85" s="8">
        <v>-13.7</v>
      </c>
      <c r="K85" s="28" t="s">
        <v>734</v>
      </c>
      <c r="L85" s="105" t="str">
        <f t="shared" si="14"/>
        <v>Yes</v>
      </c>
    </row>
    <row r="86" spans="1:12" ht="25.5" x14ac:dyDescent="0.2">
      <c r="A86" s="168" t="s">
        <v>1423</v>
      </c>
      <c r="B86" s="22" t="s">
        <v>213</v>
      </c>
      <c r="C86" s="29">
        <v>2674.5386389999999</v>
      </c>
      <c r="D86" s="27" t="str">
        <f t="shared" si="11"/>
        <v>N/A</v>
      </c>
      <c r="E86" s="29">
        <v>3058.6813793000001</v>
      </c>
      <c r="F86" s="27" t="str">
        <f t="shared" si="12"/>
        <v>N/A</v>
      </c>
      <c r="G86" s="29">
        <v>2533.2635783000001</v>
      </c>
      <c r="H86" s="27" t="str">
        <f t="shared" si="13"/>
        <v>N/A</v>
      </c>
      <c r="I86" s="8">
        <v>14.36</v>
      </c>
      <c r="J86" s="8">
        <v>-17.2</v>
      </c>
      <c r="K86" s="28" t="s">
        <v>734</v>
      </c>
      <c r="L86" s="105" t="str">
        <f t="shared" si="14"/>
        <v>Yes</v>
      </c>
    </row>
    <row r="87" spans="1:12" ht="25.5" x14ac:dyDescent="0.2">
      <c r="A87" s="168" t="s">
        <v>616</v>
      </c>
      <c r="B87" s="22" t="s">
        <v>213</v>
      </c>
      <c r="C87" s="29">
        <v>3276971</v>
      </c>
      <c r="D87" s="27" t="str">
        <f t="shared" si="11"/>
        <v>N/A</v>
      </c>
      <c r="E87" s="29">
        <v>4249214</v>
      </c>
      <c r="F87" s="27" t="str">
        <f t="shared" si="12"/>
        <v>N/A</v>
      </c>
      <c r="G87" s="29">
        <v>3551090</v>
      </c>
      <c r="H87" s="27" t="str">
        <f t="shared" si="13"/>
        <v>N/A</v>
      </c>
      <c r="I87" s="8">
        <v>29.67</v>
      </c>
      <c r="J87" s="8">
        <v>-16.399999999999999</v>
      </c>
      <c r="K87" s="28" t="s">
        <v>734</v>
      </c>
      <c r="L87" s="105" t="str">
        <f t="shared" si="14"/>
        <v>Yes</v>
      </c>
    </row>
    <row r="88" spans="1:12" x14ac:dyDescent="0.2">
      <c r="A88" s="168" t="s">
        <v>617</v>
      </c>
      <c r="B88" s="22" t="s">
        <v>213</v>
      </c>
      <c r="C88" s="23">
        <v>21018</v>
      </c>
      <c r="D88" s="27" t="str">
        <f t="shared" si="11"/>
        <v>N/A</v>
      </c>
      <c r="E88" s="23">
        <v>20925</v>
      </c>
      <c r="F88" s="27" t="str">
        <f t="shared" si="12"/>
        <v>N/A</v>
      </c>
      <c r="G88" s="23">
        <v>20838</v>
      </c>
      <c r="H88" s="27" t="str">
        <f t="shared" si="13"/>
        <v>N/A</v>
      </c>
      <c r="I88" s="8">
        <v>-0.442</v>
      </c>
      <c r="J88" s="8">
        <v>-0.41599999999999998</v>
      </c>
      <c r="K88" s="28" t="s">
        <v>734</v>
      </c>
      <c r="L88" s="105" t="str">
        <f t="shared" si="14"/>
        <v>Yes</v>
      </c>
    </row>
    <row r="89" spans="1:12" x14ac:dyDescent="0.2">
      <c r="A89" s="168" t="s">
        <v>1424</v>
      </c>
      <c r="B89" s="22" t="s">
        <v>213</v>
      </c>
      <c r="C89" s="29">
        <v>155.91259872000001</v>
      </c>
      <c r="D89" s="27" t="str">
        <f t="shared" si="11"/>
        <v>N/A</v>
      </c>
      <c r="E89" s="29">
        <v>203.06876940999999</v>
      </c>
      <c r="F89" s="27" t="str">
        <f t="shared" si="12"/>
        <v>N/A</v>
      </c>
      <c r="G89" s="29">
        <v>170.41414723</v>
      </c>
      <c r="H89" s="27" t="str">
        <f t="shared" si="13"/>
        <v>N/A</v>
      </c>
      <c r="I89" s="8">
        <v>30.25</v>
      </c>
      <c r="J89" s="8">
        <v>-16.100000000000001</v>
      </c>
      <c r="K89" s="28" t="s">
        <v>734</v>
      </c>
      <c r="L89" s="105" t="str">
        <f t="shared" si="14"/>
        <v>Yes</v>
      </c>
    </row>
    <row r="90" spans="1:12" x14ac:dyDescent="0.2">
      <c r="A90" s="168" t="s">
        <v>618</v>
      </c>
      <c r="B90" s="22" t="s">
        <v>213</v>
      </c>
      <c r="C90" s="29">
        <v>4572121</v>
      </c>
      <c r="D90" s="27" t="str">
        <f t="shared" si="11"/>
        <v>N/A</v>
      </c>
      <c r="E90" s="29">
        <v>3629961</v>
      </c>
      <c r="F90" s="27" t="str">
        <f t="shared" si="12"/>
        <v>N/A</v>
      </c>
      <c r="G90" s="29">
        <v>4138576</v>
      </c>
      <c r="H90" s="27" t="str">
        <f t="shared" si="13"/>
        <v>N/A</v>
      </c>
      <c r="I90" s="8">
        <v>-20.6</v>
      </c>
      <c r="J90" s="8">
        <v>14.01</v>
      </c>
      <c r="K90" s="28" t="s">
        <v>734</v>
      </c>
      <c r="L90" s="105" t="str">
        <f t="shared" si="14"/>
        <v>Yes</v>
      </c>
    </row>
    <row r="91" spans="1:12" x14ac:dyDescent="0.2">
      <c r="A91" s="168" t="s">
        <v>619</v>
      </c>
      <c r="B91" s="22" t="s">
        <v>213</v>
      </c>
      <c r="C91" s="23">
        <v>24337</v>
      </c>
      <c r="D91" s="27" t="str">
        <f t="shared" si="11"/>
        <v>N/A</v>
      </c>
      <c r="E91" s="23">
        <v>22519</v>
      </c>
      <c r="F91" s="27" t="str">
        <f t="shared" si="12"/>
        <v>N/A</v>
      </c>
      <c r="G91" s="23">
        <v>23411</v>
      </c>
      <c r="H91" s="27" t="str">
        <f t="shared" si="13"/>
        <v>N/A</v>
      </c>
      <c r="I91" s="8">
        <v>-7.47</v>
      </c>
      <c r="J91" s="8">
        <v>3.9609999999999999</v>
      </c>
      <c r="K91" s="28" t="s">
        <v>734</v>
      </c>
      <c r="L91" s="105" t="str">
        <f t="shared" si="14"/>
        <v>Yes</v>
      </c>
    </row>
    <row r="92" spans="1:12" x14ac:dyDescent="0.2">
      <c r="A92" s="168" t="s">
        <v>1425</v>
      </c>
      <c r="B92" s="22" t="s">
        <v>213</v>
      </c>
      <c r="C92" s="29">
        <v>187.86707482</v>
      </c>
      <c r="D92" s="27" t="str">
        <f t="shared" si="11"/>
        <v>N/A</v>
      </c>
      <c r="E92" s="29">
        <v>161.19547936999999</v>
      </c>
      <c r="F92" s="27" t="str">
        <f t="shared" si="12"/>
        <v>N/A</v>
      </c>
      <c r="G92" s="29">
        <v>176.77912093</v>
      </c>
      <c r="H92" s="27" t="str">
        <f t="shared" si="13"/>
        <v>N/A</v>
      </c>
      <c r="I92" s="8">
        <v>-14.2</v>
      </c>
      <c r="J92" s="8">
        <v>9.6679999999999993</v>
      </c>
      <c r="K92" s="28" t="s">
        <v>734</v>
      </c>
      <c r="L92" s="105" t="str">
        <f t="shared" si="14"/>
        <v>Yes</v>
      </c>
    </row>
    <row r="93" spans="1:12" ht="25.5" x14ac:dyDescent="0.2">
      <c r="A93" s="168" t="s">
        <v>620</v>
      </c>
      <c r="B93" s="22" t="s">
        <v>213</v>
      </c>
      <c r="C93" s="29">
        <v>98349964</v>
      </c>
      <c r="D93" s="27" t="str">
        <f t="shared" si="11"/>
        <v>N/A</v>
      </c>
      <c r="E93" s="29">
        <v>115001004</v>
      </c>
      <c r="F93" s="27" t="str">
        <f t="shared" si="12"/>
        <v>N/A</v>
      </c>
      <c r="G93" s="29">
        <v>124563507</v>
      </c>
      <c r="H93" s="27" t="str">
        <f t="shared" si="13"/>
        <v>N/A</v>
      </c>
      <c r="I93" s="8">
        <v>16.93</v>
      </c>
      <c r="J93" s="8">
        <v>8.3149999999999995</v>
      </c>
      <c r="K93" s="28" t="s">
        <v>734</v>
      </c>
      <c r="L93" s="105" t="str">
        <f t="shared" si="14"/>
        <v>Yes</v>
      </c>
    </row>
    <row r="94" spans="1:12" x14ac:dyDescent="0.2">
      <c r="A94" s="172" t="s">
        <v>621</v>
      </c>
      <c r="B94" s="23" t="s">
        <v>213</v>
      </c>
      <c r="C94" s="23">
        <v>10689</v>
      </c>
      <c r="D94" s="27" t="str">
        <f t="shared" si="11"/>
        <v>N/A</v>
      </c>
      <c r="E94" s="23">
        <v>10973</v>
      </c>
      <c r="F94" s="27" t="str">
        <f t="shared" si="12"/>
        <v>N/A</v>
      </c>
      <c r="G94" s="23">
        <v>13459</v>
      </c>
      <c r="H94" s="27" t="str">
        <f t="shared" si="13"/>
        <v>N/A</v>
      </c>
      <c r="I94" s="8">
        <v>2.657</v>
      </c>
      <c r="J94" s="8">
        <v>22.66</v>
      </c>
      <c r="K94" s="31" t="s">
        <v>734</v>
      </c>
      <c r="L94" s="105" t="str">
        <f t="shared" si="14"/>
        <v>Yes</v>
      </c>
    </row>
    <row r="95" spans="1:12" ht="25.5" x14ac:dyDescent="0.2">
      <c r="A95" s="168" t="s">
        <v>1426</v>
      </c>
      <c r="B95" s="22" t="s">
        <v>213</v>
      </c>
      <c r="C95" s="29">
        <v>9201.0444382000005</v>
      </c>
      <c r="D95" s="27" t="str">
        <f t="shared" si="11"/>
        <v>N/A</v>
      </c>
      <c r="E95" s="29">
        <v>10480.36125</v>
      </c>
      <c r="F95" s="27" t="str">
        <f t="shared" si="12"/>
        <v>N/A</v>
      </c>
      <c r="G95" s="29">
        <v>9255.0343264999992</v>
      </c>
      <c r="H95" s="27" t="str">
        <f t="shared" si="13"/>
        <v>N/A</v>
      </c>
      <c r="I95" s="8">
        <v>13.9</v>
      </c>
      <c r="J95" s="8">
        <v>-11.7</v>
      </c>
      <c r="K95" s="28" t="s">
        <v>734</v>
      </c>
      <c r="L95" s="105" t="str">
        <f t="shared" si="14"/>
        <v>Yes</v>
      </c>
    </row>
    <row r="96" spans="1:12" ht="25.5" x14ac:dyDescent="0.2">
      <c r="A96" s="168" t="s">
        <v>622</v>
      </c>
      <c r="B96" s="22" t="s">
        <v>213</v>
      </c>
      <c r="C96" s="29">
        <v>1278331</v>
      </c>
      <c r="D96" s="27" t="str">
        <f t="shared" si="11"/>
        <v>N/A</v>
      </c>
      <c r="E96" s="29">
        <v>1199342</v>
      </c>
      <c r="F96" s="27" t="str">
        <f t="shared" si="12"/>
        <v>N/A</v>
      </c>
      <c r="G96" s="29">
        <v>1114083</v>
      </c>
      <c r="H96" s="27" t="str">
        <f t="shared" si="13"/>
        <v>N/A</v>
      </c>
      <c r="I96" s="8">
        <v>-6.18</v>
      </c>
      <c r="J96" s="8">
        <v>-7.11</v>
      </c>
      <c r="K96" s="28" t="s">
        <v>734</v>
      </c>
      <c r="L96" s="105" t="str">
        <f t="shared" si="14"/>
        <v>Yes</v>
      </c>
    </row>
    <row r="97" spans="1:12" x14ac:dyDescent="0.2">
      <c r="A97" s="168" t="s">
        <v>623</v>
      </c>
      <c r="B97" s="22" t="s">
        <v>213</v>
      </c>
      <c r="C97" s="23">
        <v>3514</v>
      </c>
      <c r="D97" s="27" t="str">
        <f t="shared" si="11"/>
        <v>N/A</v>
      </c>
      <c r="E97" s="23">
        <v>2676</v>
      </c>
      <c r="F97" s="27" t="str">
        <f t="shared" si="12"/>
        <v>N/A</v>
      </c>
      <c r="G97" s="23">
        <v>2578</v>
      </c>
      <c r="H97" s="27" t="str">
        <f t="shared" si="13"/>
        <v>N/A</v>
      </c>
      <c r="I97" s="8">
        <v>-23.8</v>
      </c>
      <c r="J97" s="8">
        <v>-3.66</v>
      </c>
      <c r="K97" s="28" t="s">
        <v>734</v>
      </c>
      <c r="L97" s="105" t="str">
        <f t="shared" si="14"/>
        <v>Yes</v>
      </c>
    </row>
    <row r="98" spans="1:12" ht="25.5" x14ac:dyDescent="0.2">
      <c r="A98" s="168" t="s">
        <v>1427</v>
      </c>
      <c r="B98" s="22" t="s">
        <v>213</v>
      </c>
      <c r="C98" s="29">
        <v>363.78229936999998</v>
      </c>
      <c r="D98" s="27" t="str">
        <f t="shared" si="11"/>
        <v>N/A</v>
      </c>
      <c r="E98" s="29">
        <v>448.18460389000001</v>
      </c>
      <c r="F98" s="27" t="str">
        <f t="shared" si="12"/>
        <v>N/A</v>
      </c>
      <c r="G98" s="29">
        <v>432.15011636999998</v>
      </c>
      <c r="H98" s="27" t="str">
        <f t="shared" si="13"/>
        <v>N/A</v>
      </c>
      <c r="I98" s="8">
        <v>23.2</v>
      </c>
      <c r="J98" s="8">
        <v>-3.58</v>
      </c>
      <c r="K98" s="28" t="s">
        <v>734</v>
      </c>
      <c r="L98" s="105" t="str">
        <f t="shared" si="14"/>
        <v>Yes</v>
      </c>
    </row>
    <row r="99" spans="1:12" ht="25.5" x14ac:dyDescent="0.2">
      <c r="A99" s="168" t="s">
        <v>624</v>
      </c>
      <c r="B99" s="22" t="s">
        <v>213</v>
      </c>
      <c r="C99" s="29">
        <v>0</v>
      </c>
      <c r="D99" s="27" t="str">
        <f t="shared" si="11"/>
        <v>N/A</v>
      </c>
      <c r="E99" s="29">
        <v>0</v>
      </c>
      <c r="F99" s="27" t="str">
        <f t="shared" si="12"/>
        <v>N/A</v>
      </c>
      <c r="G99" s="29">
        <v>0</v>
      </c>
      <c r="H99" s="27" t="str">
        <f t="shared" si="13"/>
        <v>N/A</v>
      </c>
      <c r="I99" s="8" t="s">
        <v>1748</v>
      </c>
      <c r="J99" s="8" t="s">
        <v>1748</v>
      </c>
      <c r="K99" s="28" t="s">
        <v>734</v>
      </c>
      <c r="L99" s="105" t="str">
        <f t="shared" si="14"/>
        <v>N/A</v>
      </c>
    </row>
    <row r="100" spans="1:12" x14ac:dyDescent="0.2">
      <c r="A100" s="168" t="s">
        <v>625</v>
      </c>
      <c r="B100" s="22" t="s">
        <v>213</v>
      </c>
      <c r="C100" s="23">
        <v>0</v>
      </c>
      <c r="D100" s="27" t="str">
        <f t="shared" si="11"/>
        <v>N/A</v>
      </c>
      <c r="E100" s="23">
        <v>0</v>
      </c>
      <c r="F100" s="27" t="str">
        <f t="shared" si="12"/>
        <v>N/A</v>
      </c>
      <c r="G100" s="23">
        <v>0</v>
      </c>
      <c r="H100" s="27" t="str">
        <f t="shared" si="13"/>
        <v>N/A</v>
      </c>
      <c r="I100" s="8" t="s">
        <v>1748</v>
      </c>
      <c r="J100" s="8" t="s">
        <v>1748</v>
      </c>
      <c r="K100" s="28" t="s">
        <v>734</v>
      </c>
      <c r="L100" s="105" t="str">
        <f t="shared" si="14"/>
        <v>N/A</v>
      </c>
    </row>
    <row r="101" spans="1:12" ht="25.5" x14ac:dyDescent="0.2">
      <c r="A101" s="168" t="s">
        <v>1428</v>
      </c>
      <c r="B101" s="22" t="s">
        <v>213</v>
      </c>
      <c r="C101" s="29" t="s">
        <v>1748</v>
      </c>
      <c r="D101" s="27" t="str">
        <f t="shared" si="11"/>
        <v>N/A</v>
      </c>
      <c r="E101" s="29" t="s">
        <v>1748</v>
      </c>
      <c r="F101" s="27" t="str">
        <f t="shared" si="12"/>
        <v>N/A</v>
      </c>
      <c r="G101" s="29" t="s">
        <v>1748</v>
      </c>
      <c r="H101" s="27" t="str">
        <f t="shared" si="13"/>
        <v>N/A</v>
      </c>
      <c r="I101" s="8" t="s">
        <v>1748</v>
      </c>
      <c r="J101" s="8" t="s">
        <v>1748</v>
      </c>
      <c r="K101" s="28" t="s">
        <v>734</v>
      </c>
      <c r="L101" s="105" t="str">
        <f t="shared" si="14"/>
        <v>N/A</v>
      </c>
    </row>
    <row r="102" spans="1:12" ht="25.5" x14ac:dyDescent="0.2">
      <c r="A102" s="168" t="s">
        <v>626</v>
      </c>
      <c r="B102" s="22" t="s">
        <v>213</v>
      </c>
      <c r="C102" s="29">
        <v>418743</v>
      </c>
      <c r="D102" s="27" t="str">
        <f t="shared" si="11"/>
        <v>N/A</v>
      </c>
      <c r="E102" s="29">
        <v>411204</v>
      </c>
      <c r="F102" s="27" t="str">
        <f t="shared" si="12"/>
        <v>N/A</v>
      </c>
      <c r="G102" s="29">
        <v>347665</v>
      </c>
      <c r="H102" s="27" t="str">
        <f t="shared" si="13"/>
        <v>N/A</v>
      </c>
      <c r="I102" s="8">
        <v>-1.8</v>
      </c>
      <c r="J102" s="8">
        <v>-15.5</v>
      </c>
      <c r="K102" s="28" t="s">
        <v>734</v>
      </c>
      <c r="L102" s="105" t="str">
        <f t="shared" si="14"/>
        <v>Yes</v>
      </c>
    </row>
    <row r="103" spans="1:12" ht="25.5" x14ac:dyDescent="0.2">
      <c r="A103" s="168" t="s">
        <v>627</v>
      </c>
      <c r="B103" s="22" t="s">
        <v>213</v>
      </c>
      <c r="C103" s="23">
        <v>191</v>
      </c>
      <c r="D103" s="27" t="str">
        <f t="shared" si="11"/>
        <v>N/A</v>
      </c>
      <c r="E103" s="23">
        <v>214</v>
      </c>
      <c r="F103" s="27" t="str">
        <f t="shared" si="12"/>
        <v>N/A</v>
      </c>
      <c r="G103" s="23">
        <v>186</v>
      </c>
      <c r="H103" s="27" t="str">
        <f t="shared" si="13"/>
        <v>N/A</v>
      </c>
      <c r="I103" s="8">
        <v>12.04</v>
      </c>
      <c r="J103" s="8">
        <v>-13.1</v>
      </c>
      <c r="K103" s="28" t="s">
        <v>734</v>
      </c>
      <c r="L103" s="105" t="str">
        <f t="shared" si="14"/>
        <v>Yes</v>
      </c>
    </row>
    <row r="104" spans="1:12" ht="25.5" x14ac:dyDescent="0.2">
      <c r="A104" s="168" t="s">
        <v>1429</v>
      </c>
      <c r="B104" s="22" t="s">
        <v>213</v>
      </c>
      <c r="C104" s="29">
        <v>2192.3717277000001</v>
      </c>
      <c r="D104" s="27" t="str">
        <f t="shared" si="11"/>
        <v>N/A</v>
      </c>
      <c r="E104" s="29">
        <v>1921.5140187</v>
      </c>
      <c r="F104" s="27" t="str">
        <f t="shared" si="12"/>
        <v>N/A</v>
      </c>
      <c r="G104" s="29">
        <v>1869.1666667</v>
      </c>
      <c r="H104" s="27" t="str">
        <f t="shared" si="13"/>
        <v>N/A</v>
      </c>
      <c r="I104" s="8">
        <v>-12.4</v>
      </c>
      <c r="J104" s="8">
        <v>-2.72</v>
      </c>
      <c r="K104" s="28" t="s">
        <v>734</v>
      </c>
      <c r="L104" s="105" t="str">
        <f t="shared" si="14"/>
        <v>Yes</v>
      </c>
    </row>
    <row r="105" spans="1:12" ht="25.5" x14ac:dyDescent="0.2">
      <c r="A105" s="168" t="s">
        <v>628</v>
      </c>
      <c r="B105" s="22" t="s">
        <v>213</v>
      </c>
      <c r="C105" s="29">
        <v>3111</v>
      </c>
      <c r="D105" s="27" t="str">
        <f t="shared" si="11"/>
        <v>N/A</v>
      </c>
      <c r="E105" s="29">
        <v>2976</v>
      </c>
      <c r="F105" s="27" t="str">
        <f t="shared" si="12"/>
        <v>N/A</v>
      </c>
      <c r="G105" s="29">
        <v>285477</v>
      </c>
      <c r="H105" s="27" t="str">
        <f t="shared" si="13"/>
        <v>N/A</v>
      </c>
      <c r="I105" s="8">
        <v>-4.34</v>
      </c>
      <c r="J105" s="8">
        <v>9493</v>
      </c>
      <c r="K105" s="28" t="s">
        <v>734</v>
      </c>
      <c r="L105" s="105" t="str">
        <f t="shared" si="14"/>
        <v>No</v>
      </c>
    </row>
    <row r="106" spans="1:12" x14ac:dyDescent="0.2">
      <c r="A106" s="168" t="s">
        <v>629</v>
      </c>
      <c r="B106" s="22" t="s">
        <v>213</v>
      </c>
      <c r="C106" s="23">
        <v>13</v>
      </c>
      <c r="D106" s="27" t="str">
        <f t="shared" si="11"/>
        <v>N/A</v>
      </c>
      <c r="E106" s="23">
        <v>94</v>
      </c>
      <c r="F106" s="27" t="str">
        <f t="shared" si="12"/>
        <v>N/A</v>
      </c>
      <c r="G106" s="23">
        <v>1169</v>
      </c>
      <c r="H106" s="27" t="str">
        <f t="shared" si="13"/>
        <v>N/A</v>
      </c>
      <c r="I106" s="8">
        <v>623.1</v>
      </c>
      <c r="J106" s="8">
        <v>1144</v>
      </c>
      <c r="K106" s="28" t="s">
        <v>734</v>
      </c>
      <c r="L106" s="105" t="str">
        <f t="shared" si="14"/>
        <v>No</v>
      </c>
    </row>
    <row r="107" spans="1:12" ht="25.5" x14ac:dyDescent="0.2">
      <c r="A107" s="168" t="s">
        <v>1430</v>
      </c>
      <c r="B107" s="22" t="s">
        <v>213</v>
      </c>
      <c r="C107" s="29">
        <v>239.30769230999999</v>
      </c>
      <c r="D107" s="27" t="str">
        <f t="shared" si="11"/>
        <v>N/A</v>
      </c>
      <c r="E107" s="29">
        <v>31.659574467999999</v>
      </c>
      <c r="F107" s="27" t="str">
        <f t="shared" si="12"/>
        <v>N/A</v>
      </c>
      <c r="G107" s="29">
        <v>244.20615910999999</v>
      </c>
      <c r="H107" s="27" t="str">
        <f t="shared" si="13"/>
        <v>N/A</v>
      </c>
      <c r="I107" s="8">
        <v>-86.8</v>
      </c>
      <c r="J107" s="8">
        <v>671.4</v>
      </c>
      <c r="K107" s="28" t="s">
        <v>734</v>
      </c>
      <c r="L107" s="105" t="str">
        <f t="shared" si="14"/>
        <v>No</v>
      </c>
    </row>
    <row r="108" spans="1:12" ht="25.5" x14ac:dyDescent="0.2">
      <c r="A108" s="168" t="s">
        <v>630</v>
      </c>
      <c r="B108" s="22" t="s">
        <v>213</v>
      </c>
      <c r="C108" s="29">
        <v>21101</v>
      </c>
      <c r="D108" s="27" t="str">
        <f t="shared" si="11"/>
        <v>N/A</v>
      </c>
      <c r="E108" s="29">
        <v>22656</v>
      </c>
      <c r="F108" s="27" t="str">
        <f t="shared" si="12"/>
        <v>N/A</v>
      </c>
      <c r="G108" s="29">
        <v>7911</v>
      </c>
      <c r="H108" s="27" t="str">
        <f t="shared" si="13"/>
        <v>N/A</v>
      </c>
      <c r="I108" s="8">
        <v>7.3689999999999998</v>
      </c>
      <c r="J108" s="8">
        <v>-65.099999999999994</v>
      </c>
      <c r="K108" s="28" t="s">
        <v>734</v>
      </c>
      <c r="L108" s="105" t="str">
        <f t="shared" si="14"/>
        <v>No</v>
      </c>
    </row>
    <row r="109" spans="1:12" x14ac:dyDescent="0.2">
      <c r="A109" s="168" t="s">
        <v>631</v>
      </c>
      <c r="B109" s="22" t="s">
        <v>213</v>
      </c>
      <c r="C109" s="23">
        <v>340</v>
      </c>
      <c r="D109" s="27" t="str">
        <f t="shared" si="11"/>
        <v>N/A</v>
      </c>
      <c r="E109" s="23">
        <v>382</v>
      </c>
      <c r="F109" s="27" t="str">
        <f t="shared" si="12"/>
        <v>N/A</v>
      </c>
      <c r="G109" s="23">
        <v>157</v>
      </c>
      <c r="H109" s="27" t="str">
        <f t="shared" si="13"/>
        <v>N/A</v>
      </c>
      <c r="I109" s="8">
        <v>12.35</v>
      </c>
      <c r="J109" s="8">
        <v>-58.9</v>
      </c>
      <c r="K109" s="28" t="s">
        <v>734</v>
      </c>
      <c r="L109" s="105" t="str">
        <f t="shared" si="14"/>
        <v>No</v>
      </c>
    </row>
    <row r="110" spans="1:12" ht="25.5" x14ac:dyDescent="0.2">
      <c r="A110" s="168" t="s">
        <v>1431</v>
      </c>
      <c r="B110" s="22" t="s">
        <v>213</v>
      </c>
      <c r="C110" s="29">
        <v>62.061764705999998</v>
      </c>
      <c r="D110" s="27" t="str">
        <f t="shared" si="11"/>
        <v>N/A</v>
      </c>
      <c r="E110" s="29">
        <v>59.308900524000002</v>
      </c>
      <c r="F110" s="27" t="str">
        <f t="shared" si="12"/>
        <v>N/A</v>
      </c>
      <c r="G110" s="29">
        <v>50.388535032</v>
      </c>
      <c r="H110" s="27" t="str">
        <f t="shared" si="13"/>
        <v>N/A</v>
      </c>
      <c r="I110" s="8">
        <v>-4.4400000000000004</v>
      </c>
      <c r="J110" s="8">
        <v>-15</v>
      </c>
      <c r="K110" s="28" t="s">
        <v>734</v>
      </c>
      <c r="L110" s="105" t="str">
        <f t="shared" si="14"/>
        <v>Yes</v>
      </c>
    </row>
    <row r="111" spans="1:12" ht="25.5" x14ac:dyDescent="0.2">
      <c r="A111" s="168" t="s">
        <v>632</v>
      </c>
      <c r="B111" s="22" t="s">
        <v>213</v>
      </c>
      <c r="C111" s="29">
        <v>17984952</v>
      </c>
      <c r="D111" s="27" t="str">
        <f t="shared" si="11"/>
        <v>N/A</v>
      </c>
      <c r="E111" s="29">
        <v>18215873</v>
      </c>
      <c r="F111" s="27" t="str">
        <f t="shared" si="12"/>
        <v>N/A</v>
      </c>
      <c r="G111" s="29">
        <v>15493210</v>
      </c>
      <c r="H111" s="27" t="str">
        <f t="shared" si="13"/>
        <v>N/A</v>
      </c>
      <c r="I111" s="8">
        <v>1.284</v>
      </c>
      <c r="J111" s="8">
        <v>-14.9</v>
      </c>
      <c r="K111" s="28" t="s">
        <v>734</v>
      </c>
      <c r="L111" s="105" t="str">
        <f t="shared" si="14"/>
        <v>Yes</v>
      </c>
    </row>
    <row r="112" spans="1:12" x14ac:dyDescent="0.2">
      <c r="A112" s="168" t="s">
        <v>633</v>
      </c>
      <c r="B112" s="22" t="s">
        <v>213</v>
      </c>
      <c r="C112" s="23">
        <v>1465</v>
      </c>
      <c r="D112" s="27" t="str">
        <f t="shared" si="11"/>
        <v>N/A</v>
      </c>
      <c r="E112" s="23">
        <v>1573</v>
      </c>
      <c r="F112" s="27" t="str">
        <f t="shared" si="12"/>
        <v>N/A</v>
      </c>
      <c r="G112" s="23">
        <v>1534</v>
      </c>
      <c r="H112" s="27" t="str">
        <f t="shared" si="13"/>
        <v>N/A</v>
      </c>
      <c r="I112" s="8">
        <v>7.3719999999999999</v>
      </c>
      <c r="J112" s="8">
        <v>-2.48</v>
      </c>
      <c r="K112" s="28" t="s">
        <v>734</v>
      </c>
      <c r="L112" s="105" t="str">
        <f t="shared" si="14"/>
        <v>Yes</v>
      </c>
    </row>
    <row r="113" spans="1:12" x14ac:dyDescent="0.2">
      <c r="A113" s="168" t="s">
        <v>1432</v>
      </c>
      <c r="B113" s="22" t="s">
        <v>213</v>
      </c>
      <c r="C113" s="29">
        <v>12276.417747</v>
      </c>
      <c r="D113" s="27" t="str">
        <f t="shared" si="11"/>
        <v>N/A</v>
      </c>
      <c r="E113" s="29">
        <v>11580.338843</v>
      </c>
      <c r="F113" s="27" t="str">
        <f t="shared" si="12"/>
        <v>N/A</v>
      </c>
      <c r="G113" s="29">
        <v>10099.876141000001</v>
      </c>
      <c r="H113" s="27" t="str">
        <f t="shared" si="13"/>
        <v>N/A</v>
      </c>
      <c r="I113" s="8">
        <v>-5.67</v>
      </c>
      <c r="J113" s="8">
        <v>-12.8</v>
      </c>
      <c r="K113" s="28" t="s">
        <v>734</v>
      </c>
      <c r="L113" s="105" t="str">
        <f t="shared" si="14"/>
        <v>Yes</v>
      </c>
    </row>
    <row r="114" spans="1:12" ht="25.5" x14ac:dyDescent="0.2">
      <c r="A114" s="168" t="s">
        <v>634</v>
      </c>
      <c r="B114" s="22" t="s">
        <v>213</v>
      </c>
      <c r="C114" s="29">
        <v>204546</v>
      </c>
      <c r="D114" s="27" t="str">
        <f t="shared" si="11"/>
        <v>N/A</v>
      </c>
      <c r="E114" s="29">
        <v>303148</v>
      </c>
      <c r="F114" s="27" t="str">
        <f t="shared" si="12"/>
        <v>N/A</v>
      </c>
      <c r="G114" s="29">
        <v>327750</v>
      </c>
      <c r="H114" s="27" t="str">
        <f t="shared" si="13"/>
        <v>N/A</v>
      </c>
      <c r="I114" s="8">
        <v>48.21</v>
      </c>
      <c r="J114" s="8">
        <v>8.1159999999999997</v>
      </c>
      <c r="K114" s="28" t="s">
        <v>734</v>
      </c>
      <c r="L114" s="105" t="str">
        <f>IF(J114="Div by 0", "N/A", IF(OR(J114="N/A",K114="N/A"),"N/A", IF(J114&gt;VALUE(MID(K114,1,2)), "No", IF(J114&lt;-1*VALUE(MID(K114,1,2)), "No", "Yes"))))</f>
        <v>Yes</v>
      </c>
    </row>
    <row r="115" spans="1:12" x14ac:dyDescent="0.2">
      <c r="A115" s="168" t="s">
        <v>635</v>
      </c>
      <c r="B115" s="22" t="s">
        <v>213</v>
      </c>
      <c r="C115" s="23">
        <v>3995</v>
      </c>
      <c r="D115" s="27" t="str">
        <f t="shared" si="11"/>
        <v>N/A</v>
      </c>
      <c r="E115" s="23">
        <v>4733</v>
      </c>
      <c r="F115" s="27" t="str">
        <f t="shared" si="12"/>
        <v>N/A</v>
      </c>
      <c r="G115" s="23">
        <v>5155</v>
      </c>
      <c r="H115" s="27" t="str">
        <f t="shared" si="13"/>
        <v>N/A</v>
      </c>
      <c r="I115" s="8">
        <v>18.47</v>
      </c>
      <c r="J115" s="8">
        <v>8.9160000000000004</v>
      </c>
      <c r="K115" s="28" t="s">
        <v>734</v>
      </c>
      <c r="L115" s="105" t="str">
        <f t="shared" ref="L115:L119" si="15">IF(J115="Div by 0", "N/A", IF(OR(J115="N/A",K115="N/A"),"N/A", IF(J115&gt;VALUE(MID(K115,1,2)), "No", IF(J115&lt;-1*VALUE(MID(K115,1,2)), "No", "Yes"))))</f>
        <v>Yes</v>
      </c>
    </row>
    <row r="116" spans="1:12" ht="25.5" x14ac:dyDescent="0.2">
      <c r="A116" s="168" t="s">
        <v>1433</v>
      </c>
      <c r="B116" s="22" t="s">
        <v>213</v>
      </c>
      <c r="C116" s="29">
        <v>51.200500626</v>
      </c>
      <c r="D116" s="27" t="str">
        <f t="shared" si="11"/>
        <v>N/A</v>
      </c>
      <c r="E116" s="29">
        <v>64.049862665999996</v>
      </c>
      <c r="F116" s="27" t="str">
        <f t="shared" si="12"/>
        <v>N/A</v>
      </c>
      <c r="G116" s="29">
        <v>63.579049466999997</v>
      </c>
      <c r="H116" s="27" t="str">
        <f t="shared" si="13"/>
        <v>N/A</v>
      </c>
      <c r="I116" s="8">
        <v>25.1</v>
      </c>
      <c r="J116" s="8">
        <v>-0.73499999999999999</v>
      </c>
      <c r="K116" s="28" t="s">
        <v>734</v>
      </c>
      <c r="L116" s="105" t="str">
        <f t="shared" si="15"/>
        <v>Yes</v>
      </c>
    </row>
    <row r="117" spans="1:12" ht="25.5" x14ac:dyDescent="0.2">
      <c r="A117" s="168" t="s">
        <v>636</v>
      </c>
      <c r="B117" s="22" t="s">
        <v>213</v>
      </c>
      <c r="C117" s="29">
        <v>0</v>
      </c>
      <c r="D117" s="27" t="str">
        <f t="shared" si="11"/>
        <v>N/A</v>
      </c>
      <c r="E117" s="29">
        <v>0</v>
      </c>
      <c r="F117" s="27" t="str">
        <f t="shared" si="12"/>
        <v>N/A</v>
      </c>
      <c r="G117" s="29">
        <v>0</v>
      </c>
      <c r="H117" s="27" t="str">
        <f t="shared" si="13"/>
        <v>N/A</v>
      </c>
      <c r="I117" s="8" t="s">
        <v>1748</v>
      </c>
      <c r="J117" s="8" t="s">
        <v>1748</v>
      </c>
      <c r="K117" s="28" t="s">
        <v>734</v>
      </c>
      <c r="L117" s="105" t="str">
        <f t="shared" si="15"/>
        <v>N/A</v>
      </c>
    </row>
    <row r="118" spans="1:12" x14ac:dyDescent="0.2">
      <c r="A118" s="168" t="s">
        <v>637</v>
      </c>
      <c r="B118" s="22" t="s">
        <v>213</v>
      </c>
      <c r="C118" s="23">
        <v>0</v>
      </c>
      <c r="D118" s="27" t="str">
        <f t="shared" si="11"/>
        <v>N/A</v>
      </c>
      <c r="E118" s="23">
        <v>0</v>
      </c>
      <c r="F118" s="27" t="str">
        <f t="shared" si="12"/>
        <v>N/A</v>
      </c>
      <c r="G118" s="23">
        <v>0</v>
      </c>
      <c r="H118" s="27" t="str">
        <f t="shared" si="13"/>
        <v>N/A</v>
      </c>
      <c r="I118" s="8" t="s">
        <v>1748</v>
      </c>
      <c r="J118" s="8" t="s">
        <v>1748</v>
      </c>
      <c r="K118" s="28" t="s">
        <v>734</v>
      </c>
      <c r="L118" s="105" t="str">
        <f t="shared" si="15"/>
        <v>N/A</v>
      </c>
    </row>
    <row r="119" spans="1:12" ht="25.5" x14ac:dyDescent="0.2">
      <c r="A119" s="168" t="s">
        <v>1434</v>
      </c>
      <c r="B119" s="22" t="s">
        <v>213</v>
      </c>
      <c r="C119" s="29" t="s">
        <v>1748</v>
      </c>
      <c r="D119" s="27" t="str">
        <f t="shared" si="11"/>
        <v>N/A</v>
      </c>
      <c r="E119" s="29" t="s">
        <v>1748</v>
      </c>
      <c r="F119" s="27" t="str">
        <f t="shared" si="12"/>
        <v>N/A</v>
      </c>
      <c r="G119" s="29" t="s">
        <v>1748</v>
      </c>
      <c r="H119" s="27" t="str">
        <f t="shared" si="13"/>
        <v>N/A</v>
      </c>
      <c r="I119" s="8" t="s">
        <v>1748</v>
      </c>
      <c r="J119" s="8" t="s">
        <v>1748</v>
      </c>
      <c r="K119" s="28" t="s">
        <v>734</v>
      </c>
      <c r="L119" s="105" t="str">
        <f t="shared" si="15"/>
        <v>N/A</v>
      </c>
    </row>
    <row r="120" spans="1:12" ht="25.5" x14ac:dyDescent="0.2">
      <c r="A120" s="168" t="s">
        <v>638</v>
      </c>
      <c r="B120" s="22" t="s">
        <v>213</v>
      </c>
      <c r="C120" s="29">
        <v>11661244</v>
      </c>
      <c r="D120" s="27" t="str">
        <f t="shared" si="11"/>
        <v>N/A</v>
      </c>
      <c r="E120" s="29">
        <v>12228713</v>
      </c>
      <c r="F120" s="27" t="str">
        <f t="shared" si="12"/>
        <v>N/A</v>
      </c>
      <c r="G120" s="29">
        <v>12607247</v>
      </c>
      <c r="H120" s="27" t="str">
        <f t="shared" si="13"/>
        <v>N/A</v>
      </c>
      <c r="I120" s="8">
        <v>4.8659999999999997</v>
      </c>
      <c r="J120" s="8">
        <v>3.0950000000000002</v>
      </c>
      <c r="K120" s="28" t="s">
        <v>734</v>
      </c>
      <c r="L120" s="105" t="str">
        <f t="shared" ref="L120:L131" si="16">IF(J120="Div by 0", "N/A", IF(K120="N/A","N/A", IF(J120&gt;VALUE(MID(K120,1,2)), "No", IF(J120&lt;-1*VALUE(MID(K120,1,2)), "No", "Yes"))))</f>
        <v>Yes</v>
      </c>
    </row>
    <row r="121" spans="1:12" ht="25.5" x14ac:dyDescent="0.2">
      <c r="A121" s="168" t="s">
        <v>639</v>
      </c>
      <c r="B121" s="22" t="s">
        <v>213</v>
      </c>
      <c r="C121" s="23">
        <v>12145</v>
      </c>
      <c r="D121" s="27" t="str">
        <f t="shared" si="11"/>
        <v>N/A</v>
      </c>
      <c r="E121" s="23">
        <v>12046</v>
      </c>
      <c r="F121" s="27" t="str">
        <f t="shared" si="12"/>
        <v>N/A</v>
      </c>
      <c r="G121" s="23">
        <v>13166</v>
      </c>
      <c r="H121" s="27" t="str">
        <f t="shared" si="13"/>
        <v>N/A</v>
      </c>
      <c r="I121" s="8">
        <v>-0.81499999999999995</v>
      </c>
      <c r="J121" s="8">
        <v>9.298</v>
      </c>
      <c r="K121" s="28" t="s">
        <v>734</v>
      </c>
      <c r="L121" s="105" t="str">
        <f t="shared" si="16"/>
        <v>Yes</v>
      </c>
    </row>
    <row r="122" spans="1:12" ht="25.5" x14ac:dyDescent="0.2">
      <c r="A122" s="168" t="s">
        <v>1435</v>
      </c>
      <c r="B122" s="22" t="s">
        <v>213</v>
      </c>
      <c r="C122" s="29">
        <v>960.16829971000004</v>
      </c>
      <c r="D122" s="27" t="str">
        <f t="shared" si="11"/>
        <v>N/A</v>
      </c>
      <c r="E122" s="29">
        <v>1015.1679396</v>
      </c>
      <c r="F122" s="27" t="str">
        <f t="shared" si="12"/>
        <v>N/A</v>
      </c>
      <c r="G122" s="29">
        <v>957.56091447999995</v>
      </c>
      <c r="H122" s="27" t="str">
        <f t="shared" si="13"/>
        <v>N/A</v>
      </c>
      <c r="I122" s="8">
        <v>5.7279999999999998</v>
      </c>
      <c r="J122" s="8">
        <v>-5.67</v>
      </c>
      <c r="K122" s="28" t="s">
        <v>734</v>
      </c>
      <c r="L122" s="105" t="str">
        <f t="shared" si="16"/>
        <v>Yes</v>
      </c>
    </row>
    <row r="123" spans="1:12" ht="25.5" x14ac:dyDescent="0.2">
      <c r="A123" s="168" t="s">
        <v>640</v>
      </c>
      <c r="B123" s="22" t="s">
        <v>213</v>
      </c>
      <c r="C123" s="29">
        <v>101154032</v>
      </c>
      <c r="D123" s="27" t="str">
        <f t="shared" ref="D123:D131" si="17">IF($B123="N/A","N/A",IF(C123&gt;10,"No",IF(C123&lt;-10,"No","Yes")))</f>
        <v>N/A</v>
      </c>
      <c r="E123" s="29">
        <v>107601900</v>
      </c>
      <c r="F123" s="27" t="str">
        <f t="shared" ref="F123:F131" si="18">IF($B123="N/A","N/A",IF(E123&gt;10,"No",IF(E123&lt;-10,"No","Yes")))</f>
        <v>N/A</v>
      </c>
      <c r="G123" s="29">
        <v>121111282</v>
      </c>
      <c r="H123" s="27" t="str">
        <f t="shared" ref="H123:H131" si="19">IF($B123="N/A","N/A",IF(G123&gt;10,"No",IF(G123&lt;-10,"No","Yes")))</f>
        <v>N/A</v>
      </c>
      <c r="I123" s="8">
        <v>6.3739999999999997</v>
      </c>
      <c r="J123" s="8">
        <v>12.55</v>
      </c>
      <c r="K123" s="28" t="s">
        <v>734</v>
      </c>
      <c r="L123" s="105" t="str">
        <f t="shared" si="16"/>
        <v>Yes</v>
      </c>
    </row>
    <row r="124" spans="1:12" x14ac:dyDescent="0.2">
      <c r="A124" s="168" t="s">
        <v>641</v>
      </c>
      <c r="B124" s="22" t="s">
        <v>213</v>
      </c>
      <c r="C124" s="23">
        <v>1864</v>
      </c>
      <c r="D124" s="27" t="str">
        <f t="shared" si="17"/>
        <v>N/A</v>
      </c>
      <c r="E124" s="23">
        <v>1976</v>
      </c>
      <c r="F124" s="27" t="str">
        <f t="shared" si="18"/>
        <v>N/A</v>
      </c>
      <c r="G124" s="23">
        <v>2507</v>
      </c>
      <c r="H124" s="27" t="str">
        <f t="shared" si="19"/>
        <v>N/A</v>
      </c>
      <c r="I124" s="8">
        <v>6.0090000000000003</v>
      </c>
      <c r="J124" s="8">
        <v>26.87</v>
      </c>
      <c r="K124" s="28" t="s">
        <v>734</v>
      </c>
      <c r="L124" s="105" t="str">
        <f t="shared" si="16"/>
        <v>Yes</v>
      </c>
    </row>
    <row r="125" spans="1:12" ht="25.5" x14ac:dyDescent="0.2">
      <c r="A125" s="168" t="s">
        <v>1436</v>
      </c>
      <c r="B125" s="22" t="s">
        <v>213</v>
      </c>
      <c r="C125" s="29">
        <v>54267.184548999998</v>
      </c>
      <c r="D125" s="27" t="str">
        <f t="shared" si="17"/>
        <v>N/A</v>
      </c>
      <c r="E125" s="29">
        <v>54454.402834</v>
      </c>
      <c r="F125" s="27" t="str">
        <f t="shared" si="18"/>
        <v>N/A</v>
      </c>
      <c r="G125" s="29">
        <v>48309.246909000001</v>
      </c>
      <c r="H125" s="27" t="str">
        <f t="shared" si="19"/>
        <v>N/A</v>
      </c>
      <c r="I125" s="8">
        <v>0.34499999999999997</v>
      </c>
      <c r="J125" s="8">
        <v>-11.3</v>
      </c>
      <c r="K125" s="28" t="s">
        <v>734</v>
      </c>
      <c r="L125" s="105" t="str">
        <f t="shared" si="16"/>
        <v>Yes</v>
      </c>
    </row>
    <row r="126" spans="1:12" ht="25.5" x14ac:dyDescent="0.2">
      <c r="A126" s="168" t="s">
        <v>642</v>
      </c>
      <c r="B126" s="22" t="s">
        <v>213</v>
      </c>
      <c r="C126" s="29">
        <v>14073227</v>
      </c>
      <c r="D126" s="27" t="str">
        <f t="shared" si="17"/>
        <v>N/A</v>
      </c>
      <c r="E126" s="29">
        <v>15970900</v>
      </c>
      <c r="F126" s="27" t="str">
        <f t="shared" si="18"/>
        <v>N/A</v>
      </c>
      <c r="G126" s="29">
        <v>13514975</v>
      </c>
      <c r="H126" s="27" t="str">
        <f t="shared" si="19"/>
        <v>N/A</v>
      </c>
      <c r="I126" s="8">
        <v>13.48</v>
      </c>
      <c r="J126" s="8">
        <v>-15.4</v>
      </c>
      <c r="K126" s="28" t="s">
        <v>734</v>
      </c>
      <c r="L126" s="105" t="str">
        <f t="shared" si="16"/>
        <v>Yes</v>
      </c>
    </row>
    <row r="127" spans="1:12" x14ac:dyDescent="0.2">
      <c r="A127" s="168" t="s">
        <v>643</v>
      </c>
      <c r="B127" s="22" t="s">
        <v>213</v>
      </c>
      <c r="C127" s="23">
        <v>5159</v>
      </c>
      <c r="D127" s="27" t="str">
        <f t="shared" si="17"/>
        <v>N/A</v>
      </c>
      <c r="E127" s="23">
        <v>4824</v>
      </c>
      <c r="F127" s="27" t="str">
        <f t="shared" si="18"/>
        <v>N/A</v>
      </c>
      <c r="G127" s="23">
        <v>3857</v>
      </c>
      <c r="H127" s="27" t="str">
        <f t="shared" si="19"/>
        <v>N/A</v>
      </c>
      <c r="I127" s="8">
        <v>-6.49</v>
      </c>
      <c r="J127" s="8">
        <v>-20</v>
      </c>
      <c r="K127" s="28" t="s">
        <v>734</v>
      </c>
      <c r="L127" s="105" t="str">
        <f t="shared" si="16"/>
        <v>Yes</v>
      </c>
    </row>
    <row r="128" spans="1:12" ht="25.5" x14ac:dyDescent="0.2">
      <c r="A128" s="168" t="s">
        <v>1437</v>
      </c>
      <c r="B128" s="22" t="s">
        <v>213</v>
      </c>
      <c r="C128" s="29">
        <v>2727.8982360999998</v>
      </c>
      <c r="D128" s="27" t="str">
        <f t="shared" si="17"/>
        <v>N/A</v>
      </c>
      <c r="E128" s="29">
        <v>3310.7172470999999</v>
      </c>
      <c r="F128" s="27" t="str">
        <f t="shared" si="18"/>
        <v>N/A</v>
      </c>
      <c r="G128" s="29">
        <v>3504.0121856000001</v>
      </c>
      <c r="H128" s="27" t="str">
        <f t="shared" si="19"/>
        <v>N/A</v>
      </c>
      <c r="I128" s="8">
        <v>21.37</v>
      </c>
      <c r="J128" s="8">
        <v>5.8380000000000001</v>
      </c>
      <c r="K128" s="28" t="s">
        <v>734</v>
      </c>
      <c r="L128" s="105" t="str">
        <f t="shared" si="16"/>
        <v>Yes</v>
      </c>
    </row>
    <row r="129" spans="1:12" ht="25.5" x14ac:dyDescent="0.2">
      <c r="A129" s="168" t="s">
        <v>644</v>
      </c>
      <c r="B129" s="22" t="s">
        <v>213</v>
      </c>
      <c r="C129" s="29">
        <v>55280471</v>
      </c>
      <c r="D129" s="27" t="str">
        <f t="shared" si="17"/>
        <v>N/A</v>
      </c>
      <c r="E129" s="29">
        <v>57493954</v>
      </c>
      <c r="F129" s="27" t="str">
        <f t="shared" si="18"/>
        <v>N/A</v>
      </c>
      <c r="G129" s="29">
        <v>56395668</v>
      </c>
      <c r="H129" s="27" t="str">
        <f t="shared" si="19"/>
        <v>N/A</v>
      </c>
      <c r="I129" s="8">
        <v>4.0039999999999996</v>
      </c>
      <c r="J129" s="8">
        <v>-1.91</v>
      </c>
      <c r="K129" s="28" t="s">
        <v>734</v>
      </c>
      <c r="L129" s="105" t="str">
        <f t="shared" si="16"/>
        <v>Yes</v>
      </c>
    </row>
    <row r="130" spans="1:12" x14ac:dyDescent="0.2">
      <c r="A130" s="168" t="s">
        <v>645</v>
      </c>
      <c r="B130" s="22" t="s">
        <v>213</v>
      </c>
      <c r="C130" s="23">
        <v>4756</v>
      </c>
      <c r="D130" s="27" t="str">
        <f t="shared" si="17"/>
        <v>N/A</v>
      </c>
      <c r="E130" s="23">
        <v>4983</v>
      </c>
      <c r="F130" s="27" t="str">
        <f t="shared" si="18"/>
        <v>N/A</v>
      </c>
      <c r="G130" s="23">
        <v>5250</v>
      </c>
      <c r="H130" s="27" t="str">
        <f t="shared" si="19"/>
        <v>N/A</v>
      </c>
      <c r="I130" s="8">
        <v>4.7729999999999997</v>
      </c>
      <c r="J130" s="8">
        <v>5.3579999999999997</v>
      </c>
      <c r="K130" s="28" t="s">
        <v>734</v>
      </c>
      <c r="L130" s="105" t="str">
        <f t="shared" si="16"/>
        <v>Yes</v>
      </c>
    </row>
    <row r="131" spans="1:12" ht="25.5" x14ac:dyDescent="0.2">
      <c r="A131" s="168" t="s">
        <v>1438</v>
      </c>
      <c r="B131" s="22" t="s">
        <v>213</v>
      </c>
      <c r="C131" s="29">
        <v>11623.311817</v>
      </c>
      <c r="D131" s="27" t="str">
        <f t="shared" si="17"/>
        <v>N/A</v>
      </c>
      <c r="E131" s="29">
        <v>11538.020068</v>
      </c>
      <c r="F131" s="27" t="str">
        <f t="shared" si="18"/>
        <v>N/A</v>
      </c>
      <c r="G131" s="29">
        <v>10742.031999999999</v>
      </c>
      <c r="H131" s="27" t="str">
        <f t="shared" si="19"/>
        <v>N/A</v>
      </c>
      <c r="I131" s="8">
        <v>-0.73399999999999999</v>
      </c>
      <c r="J131" s="8">
        <v>-6.9</v>
      </c>
      <c r="K131" s="28" t="s">
        <v>734</v>
      </c>
      <c r="L131" s="105" t="str">
        <f t="shared" si="16"/>
        <v>Yes</v>
      </c>
    </row>
    <row r="132" spans="1:12" x14ac:dyDescent="0.2">
      <c r="A132" s="168" t="s">
        <v>1439</v>
      </c>
      <c r="B132" s="22" t="s">
        <v>213</v>
      </c>
      <c r="C132" s="29">
        <v>458.51835395000001</v>
      </c>
      <c r="D132" s="27" t="str">
        <f t="shared" ref="D132:D143" si="20">IF($B132="N/A","N/A",IF(C132&gt;10,"No",IF(C132&lt;-10,"No","Yes")))</f>
        <v>N/A</v>
      </c>
      <c r="E132" s="29">
        <v>706.27291708999996</v>
      </c>
      <c r="F132" s="27" t="str">
        <f t="shared" ref="F132:F143" si="21">IF($B132="N/A","N/A",IF(E132&gt;10,"No",IF(E132&lt;-10,"No","Yes")))</f>
        <v>N/A</v>
      </c>
      <c r="G132" s="29">
        <v>388.83067156999999</v>
      </c>
      <c r="H132" s="27" t="str">
        <f t="shared" ref="H132:H143" si="22">IF($B132="N/A","N/A",IF(G132&gt;10,"No",IF(G132&lt;-10,"No","Yes")))</f>
        <v>N/A</v>
      </c>
      <c r="I132" s="8">
        <v>54.03</v>
      </c>
      <c r="J132" s="8">
        <v>-44.9</v>
      </c>
      <c r="K132" s="28" t="s">
        <v>734</v>
      </c>
      <c r="L132" s="105" t="str">
        <f t="shared" ref="L132:L143" si="23">IF(J132="Div by 0", "N/A", IF(K132="N/A","N/A", IF(J132&gt;VALUE(MID(K132,1,2)), "No", IF(J132&lt;-1*VALUE(MID(K132,1,2)), "No", "Yes"))))</f>
        <v>No</v>
      </c>
    </row>
    <row r="133" spans="1:12" x14ac:dyDescent="0.2">
      <c r="A133" s="168" t="s">
        <v>1440</v>
      </c>
      <c r="B133" s="22" t="s">
        <v>213</v>
      </c>
      <c r="C133" s="29">
        <v>430.87147661</v>
      </c>
      <c r="D133" s="27" t="str">
        <f t="shared" si="20"/>
        <v>N/A</v>
      </c>
      <c r="E133" s="29">
        <v>733.4928946</v>
      </c>
      <c r="F133" s="27" t="str">
        <f t="shared" si="21"/>
        <v>N/A</v>
      </c>
      <c r="G133" s="29">
        <v>573.64499670999999</v>
      </c>
      <c r="H133" s="27" t="str">
        <f t="shared" si="22"/>
        <v>N/A</v>
      </c>
      <c r="I133" s="8">
        <v>70.23</v>
      </c>
      <c r="J133" s="8">
        <v>-21.8</v>
      </c>
      <c r="K133" s="28" t="s">
        <v>734</v>
      </c>
      <c r="L133" s="105" t="str">
        <f t="shared" si="23"/>
        <v>Yes</v>
      </c>
    </row>
    <row r="134" spans="1:12" x14ac:dyDescent="0.2">
      <c r="A134" s="168" t="s">
        <v>1441</v>
      </c>
      <c r="B134" s="22" t="s">
        <v>213</v>
      </c>
      <c r="C134" s="29">
        <v>523.41958652999995</v>
      </c>
      <c r="D134" s="27" t="str">
        <f t="shared" si="20"/>
        <v>N/A</v>
      </c>
      <c r="E134" s="29">
        <v>637.94253192999997</v>
      </c>
      <c r="F134" s="27" t="str">
        <f t="shared" si="21"/>
        <v>N/A</v>
      </c>
      <c r="G134" s="29">
        <v>124.60099846</v>
      </c>
      <c r="H134" s="27" t="str">
        <f t="shared" si="22"/>
        <v>N/A</v>
      </c>
      <c r="I134" s="8">
        <v>21.88</v>
      </c>
      <c r="J134" s="8">
        <v>-80.5</v>
      </c>
      <c r="K134" s="28" t="s">
        <v>734</v>
      </c>
      <c r="L134" s="105" t="str">
        <f t="shared" si="23"/>
        <v>No</v>
      </c>
    </row>
    <row r="135" spans="1:12" x14ac:dyDescent="0.2">
      <c r="A135" s="168" t="s">
        <v>1442</v>
      </c>
      <c r="B135" s="22" t="s">
        <v>213</v>
      </c>
      <c r="C135" s="29">
        <v>24131.810099999999</v>
      </c>
      <c r="D135" s="27" t="str">
        <f t="shared" si="20"/>
        <v>N/A</v>
      </c>
      <c r="E135" s="29">
        <v>26086.36937</v>
      </c>
      <c r="F135" s="27" t="str">
        <f t="shared" si="21"/>
        <v>N/A</v>
      </c>
      <c r="G135" s="29">
        <v>24508.283793999999</v>
      </c>
      <c r="H135" s="27" t="str">
        <f t="shared" si="22"/>
        <v>N/A</v>
      </c>
      <c r="I135" s="8">
        <v>8.1</v>
      </c>
      <c r="J135" s="8">
        <v>-6.05</v>
      </c>
      <c r="K135" s="28" t="s">
        <v>734</v>
      </c>
      <c r="L135" s="105" t="str">
        <f t="shared" si="23"/>
        <v>Yes</v>
      </c>
    </row>
    <row r="136" spans="1:12" x14ac:dyDescent="0.2">
      <c r="A136" s="168" t="s">
        <v>1443</v>
      </c>
      <c r="B136" s="22" t="s">
        <v>213</v>
      </c>
      <c r="C136" s="29">
        <v>27783.533355</v>
      </c>
      <c r="D136" s="27" t="str">
        <f t="shared" si="20"/>
        <v>N/A</v>
      </c>
      <c r="E136" s="29">
        <v>30677.611444999999</v>
      </c>
      <c r="F136" s="27" t="str">
        <f t="shared" si="21"/>
        <v>N/A</v>
      </c>
      <c r="G136" s="29">
        <v>20395.226299999998</v>
      </c>
      <c r="H136" s="27" t="str">
        <f t="shared" si="22"/>
        <v>N/A</v>
      </c>
      <c r="I136" s="8">
        <v>10.42</v>
      </c>
      <c r="J136" s="8">
        <v>-33.5</v>
      </c>
      <c r="K136" s="28" t="s">
        <v>734</v>
      </c>
      <c r="L136" s="105" t="str">
        <f t="shared" si="23"/>
        <v>No</v>
      </c>
    </row>
    <row r="137" spans="1:12" x14ac:dyDescent="0.2">
      <c r="A137" s="168" t="s">
        <v>1444</v>
      </c>
      <c r="B137" s="22" t="s">
        <v>213</v>
      </c>
      <c r="C137" s="29">
        <v>15692.246336</v>
      </c>
      <c r="D137" s="27" t="str">
        <f t="shared" si="20"/>
        <v>N/A</v>
      </c>
      <c r="E137" s="29">
        <v>16120.195261999999</v>
      </c>
      <c r="F137" s="27" t="str">
        <f t="shared" si="21"/>
        <v>N/A</v>
      </c>
      <c r="G137" s="29">
        <v>15415.017664999999</v>
      </c>
      <c r="H137" s="27" t="str">
        <f t="shared" si="22"/>
        <v>N/A</v>
      </c>
      <c r="I137" s="8">
        <v>2.7269999999999999</v>
      </c>
      <c r="J137" s="8">
        <v>-4.37</v>
      </c>
      <c r="K137" s="28" t="s">
        <v>734</v>
      </c>
      <c r="L137" s="105" t="str">
        <f t="shared" si="23"/>
        <v>Yes</v>
      </c>
    </row>
    <row r="138" spans="1:12" x14ac:dyDescent="0.2">
      <c r="A138" s="168" t="s">
        <v>1445</v>
      </c>
      <c r="B138" s="22" t="s">
        <v>213</v>
      </c>
      <c r="C138" s="29">
        <v>132.77925887000001</v>
      </c>
      <c r="D138" s="27" t="str">
        <f t="shared" si="20"/>
        <v>N/A</v>
      </c>
      <c r="E138" s="29">
        <v>105.26813212</v>
      </c>
      <c r="F138" s="27" t="str">
        <f t="shared" si="21"/>
        <v>N/A</v>
      </c>
      <c r="G138" s="29">
        <v>118.87677370999999</v>
      </c>
      <c r="H138" s="27" t="str">
        <f t="shared" si="22"/>
        <v>N/A</v>
      </c>
      <c r="I138" s="8">
        <v>-20.7</v>
      </c>
      <c r="J138" s="8">
        <v>12.93</v>
      </c>
      <c r="K138" s="28" t="s">
        <v>734</v>
      </c>
      <c r="L138" s="105" t="str">
        <f t="shared" si="23"/>
        <v>Yes</v>
      </c>
    </row>
    <row r="139" spans="1:12" x14ac:dyDescent="0.2">
      <c r="A139" s="168" t="s">
        <v>1446</v>
      </c>
      <c r="B139" s="22" t="s">
        <v>213</v>
      </c>
      <c r="C139" s="29">
        <v>125.99551663</v>
      </c>
      <c r="D139" s="27" t="str">
        <f t="shared" si="20"/>
        <v>N/A</v>
      </c>
      <c r="E139" s="29">
        <v>101.06356792</v>
      </c>
      <c r="F139" s="27" t="str">
        <f t="shared" si="21"/>
        <v>N/A</v>
      </c>
      <c r="G139" s="29">
        <v>80.830809743000003</v>
      </c>
      <c r="H139" s="27" t="str">
        <f t="shared" si="22"/>
        <v>N/A</v>
      </c>
      <c r="I139" s="8">
        <v>-19.8</v>
      </c>
      <c r="J139" s="8">
        <v>-20</v>
      </c>
      <c r="K139" s="28" t="s">
        <v>734</v>
      </c>
      <c r="L139" s="105" t="str">
        <f t="shared" si="23"/>
        <v>Yes</v>
      </c>
    </row>
    <row r="140" spans="1:12" x14ac:dyDescent="0.2">
      <c r="A140" s="168" t="s">
        <v>1447</v>
      </c>
      <c r="B140" s="22" t="s">
        <v>213</v>
      </c>
      <c r="C140" s="29">
        <v>149.17218285999999</v>
      </c>
      <c r="D140" s="27" t="str">
        <f t="shared" si="20"/>
        <v>N/A</v>
      </c>
      <c r="E140" s="29">
        <v>114.71497316</v>
      </c>
      <c r="F140" s="27" t="str">
        <f t="shared" si="21"/>
        <v>N/A</v>
      </c>
      <c r="G140" s="29">
        <v>84.425883256999995</v>
      </c>
      <c r="H140" s="27" t="str">
        <f t="shared" si="22"/>
        <v>N/A</v>
      </c>
      <c r="I140" s="8">
        <v>-23.1</v>
      </c>
      <c r="J140" s="8">
        <v>-26.4</v>
      </c>
      <c r="K140" s="28" t="s">
        <v>734</v>
      </c>
      <c r="L140" s="105" t="str">
        <f t="shared" si="23"/>
        <v>Yes</v>
      </c>
    </row>
    <row r="141" spans="1:12" x14ac:dyDescent="0.2">
      <c r="A141" s="168" t="s">
        <v>1448</v>
      </c>
      <c r="B141" s="22" t="s">
        <v>213</v>
      </c>
      <c r="C141" s="29">
        <v>9357.3551721999993</v>
      </c>
      <c r="D141" s="27" t="str">
        <f t="shared" si="20"/>
        <v>N/A</v>
      </c>
      <c r="E141" s="29">
        <v>10106.833541</v>
      </c>
      <c r="F141" s="27" t="str">
        <f t="shared" si="21"/>
        <v>N/A</v>
      </c>
      <c r="G141" s="29">
        <v>10417.664733</v>
      </c>
      <c r="H141" s="27" t="str">
        <f t="shared" si="22"/>
        <v>N/A</v>
      </c>
      <c r="I141" s="8">
        <v>8.01</v>
      </c>
      <c r="J141" s="8">
        <v>3.0750000000000002</v>
      </c>
      <c r="K141" s="28" t="s">
        <v>734</v>
      </c>
      <c r="L141" s="105" t="str">
        <f t="shared" si="23"/>
        <v>Yes</v>
      </c>
    </row>
    <row r="142" spans="1:12" x14ac:dyDescent="0.2">
      <c r="A142" s="168" t="s">
        <v>1449</v>
      </c>
      <c r="B142" s="22" t="s">
        <v>213</v>
      </c>
      <c r="C142" s="29">
        <v>3382.4046659999999</v>
      </c>
      <c r="D142" s="27" t="str">
        <f t="shared" si="20"/>
        <v>N/A</v>
      </c>
      <c r="E142" s="29">
        <v>3631.2181102999998</v>
      </c>
      <c r="F142" s="27" t="str">
        <f t="shared" si="21"/>
        <v>N/A</v>
      </c>
      <c r="G142" s="29">
        <v>3091.5857471999998</v>
      </c>
      <c r="H142" s="27" t="str">
        <f t="shared" si="22"/>
        <v>N/A</v>
      </c>
      <c r="I142" s="8">
        <v>7.3559999999999999</v>
      </c>
      <c r="J142" s="8">
        <v>-14.9</v>
      </c>
      <c r="K142" s="28" t="s">
        <v>734</v>
      </c>
      <c r="L142" s="105" t="str">
        <f t="shared" si="23"/>
        <v>Yes</v>
      </c>
    </row>
    <row r="143" spans="1:12" x14ac:dyDescent="0.2">
      <c r="A143" s="168" t="s">
        <v>1450</v>
      </c>
      <c r="B143" s="22" t="s">
        <v>213</v>
      </c>
      <c r="C143" s="29">
        <v>23358.480928000001</v>
      </c>
      <c r="D143" s="27" t="str">
        <f t="shared" si="20"/>
        <v>N/A</v>
      </c>
      <c r="E143" s="29">
        <v>24302.463354</v>
      </c>
      <c r="F143" s="27" t="str">
        <f t="shared" si="21"/>
        <v>N/A</v>
      </c>
      <c r="G143" s="29">
        <v>24929.347158</v>
      </c>
      <c r="H143" s="27" t="str">
        <f t="shared" si="22"/>
        <v>N/A</v>
      </c>
      <c r="I143" s="8">
        <v>4.0410000000000004</v>
      </c>
      <c r="J143" s="8">
        <v>2.58</v>
      </c>
      <c r="K143" s="28" t="s">
        <v>734</v>
      </c>
      <c r="L143" s="105" t="str">
        <f t="shared" si="23"/>
        <v>Yes</v>
      </c>
    </row>
    <row r="144" spans="1:12" x14ac:dyDescent="0.2">
      <c r="A144" s="168" t="s">
        <v>89</v>
      </c>
      <c r="B144" s="22" t="s">
        <v>213</v>
      </c>
      <c r="C144" s="4">
        <v>11.869082883000001</v>
      </c>
      <c r="D144" s="27" t="str">
        <f t="shared" ref="D144:D161" si="24">IF($B144="N/A","N/A",IF(C144&gt;10,"No",IF(C144&lt;-10,"No","Yes")))</f>
        <v>N/A</v>
      </c>
      <c r="E144" s="4">
        <v>12.107415248000001</v>
      </c>
      <c r="F144" s="27" t="str">
        <f t="shared" ref="F144:F161" si="25">IF($B144="N/A","N/A",IF(E144&gt;10,"No",IF(E144&lt;-10,"No","Yes")))</f>
        <v>N/A</v>
      </c>
      <c r="G144" s="4">
        <v>11.483885793000001</v>
      </c>
      <c r="H144" s="27" t="str">
        <f t="shared" ref="H144:H161" si="26">IF($B144="N/A","N/A",IF(G144&gt;10,"No",IF(G144&lt;-10,"No","Yes")))</f>
        <v>N/A</v>
      </c>
      <c r="I144" s="8">
        <v>2.008</v>
      </c>
      <c r="J144" s="8">
        <v>-5.15</v>
      </c>
      <c r="K144" s="28" t="s">
        <v>734</v>
      </c>
      <c r="L144" s="105" t="str">
        <f t="shared" ref="L144:L161" si="27">IF(J144="Div by 0", "N/A", IF(K144="N/A","N/A", IF(J144&gt;VALUE(MID(K144,1,2)), "No", IF(J144&lt;-1*VALUE(MID(K144,1,2)), "No", "Yes"))))</f>
        <v>Yes</v>
      </c>
    </row>
    <row r="145" spans="1:12" x14ac:dyDescent="0.2">
      <c r="A145" s="168" t="s">
        <v>474</v>
      </c>
      <c r="B145" s="22" t="s">
        <v>213</v>
      </c>
      <c r="C145" s="4">
        <v>12.570052721</v>
      </c>
      <c r="D145" s="27" t="str">
        <f t="shared" si="24"/>
        <v>N/A</v>
      </c>
      <c r="E145" s="4">
        <v>13.140754525</v>
      </c>
      <c r="F145" s="27" t="str">
        <f t="shared" si="25"/>
        <v>N/A</v>
      </c>
      <c r="G145" s="4">
        <v>11.652402897</v>
      </c>
      <c r="H145" s="27" t="str">
        <f t="shared" si="26"/>
        <v>N/A</v>
      </c>
      <c r="I145" s="8">
        <v>4.54</v>
      </c>
      <c r="J145" s="8">
        <v>-11.3</v>
      </c>
      <c r="K145" s="28" t="s">
        <v>734</v>
      </c>
      <c r="L145" s="105" t="str">
        <f t="shared" si="27"/>
        <v>Yes</v>
      </c>
    </row>
    <row r="146" spans="1:12" x14ac:dyDescent="0.2">
      <c r="A146" s="168" t="s">
        <v>475</v>
      </c>
      <c r="B146" s="22" t="s">
        <v>213</v>
      </c>
      <c r="C146" s="4">
        <v>10.24944191</v>
      </c>
      <c r="D146" s="27" t="str">
        <f t="shared" si="24"/>
        <v>N/A</v>
      </c>
      <c r="E146" s="4">
        <v>9.8093651674999993</v>
      </c>
      <c r="F146" s="27" t="str">
        <f t="shared" si="25"/>
        <v>N/A</v>
      </c>
      <c r="G146" s="4">
        <v>6.9124423963000003</v>
      </c>
      <c r="H146" s="27" t="str">
        <f t="shared" si="26"/>
        <v>N/A</v>
      </c>
      <c r="I146" s="8">
        <v>-4.29</v>
      </c>
      <c r="J146" s="8">
        <v>-29.5</v>
      </c>
      <c r="K146" s="28" t="s">
        <v>734</v>
      </c>
      <c r="L146" s="105" t="str">
        <f t="shared" si="27"/>
        <v>Yes</v>
      </c>
    </row>
    <row r="147" spans="1:12" x14ac:dyDescent="0.2">
      <c r="A147" s="168" t="s">
        <v>1451</v>
      </c>
      <c r="B147" s="22" t="s">
        <v>213</v>
      </c>
      <c r="C147" s="4">
        <v>56.368705349000003</v>
      </c>
      <c r="D147" s="27" t="str">
        <f t="shared" si="24"/>
        <v>N/A</v>
      </c>
      <c r="E147" s="4">
        <v>54.795116434000001</v>
      </c>
      <c r="F147" s="27" t="str">
        <f t="shared" si="25"/>
        <v>N/A</v>
      </c>
      <c r="G147" s="4">
        <v>56.448555179000003</v>
      </c>
      <c r="H147" s="27" t="str">
        <f t="shared" si="26"/>
        <v>N/A</v>
      </c>
      <c r="I147" s="8">
        <v>-2.79</v>
      </c>
      <c r="J147" s="8">
        <v>3.0169999999999999</v>
      </c>
      <c r="K147" s="28" t="s">
        <v>734</v>
      </c>
      <c r="L147" s="105" t="str">
        <f t="shared" si="27"/>
        <v>Yes</v>
      </c>
    </row>
    <row r="148" spans="1:12" x14ac:dyDescent="0.2">
      <c r="A148" s="168" t="s">
        <v>1452</v>
      </c>
      <c r="B148" s="22" t="s">
        <v>213</v>
      </c>
      <c r="C148" s="4">
        <v>71.817011914000005</v>
      </c>
      <c r="D148" s="27" t="str">
        <f t="shared" si="24"/>
        <v>N/A</v>
      </c>
      <c r="E148" s="4">
        <v>71.273896125999997</v>
      </c>
      <c r="F148" s="27" t="str">
        <f t="shared" si="25"/>
        <v>N/A</v>
      </c>
      <c r="G148" s="4">
        <v>68.383805135000003</v>
      </c>
      <c r="H148" s="27" t="str">
        <f t="shared" si="26"/>
        <v>N/A</v>
      </c>
      <c r="I148" s="8">
        <v>-0.75600000000000001</v>
      </c>
      <c r="J148" s="8">
        <v>-4.05</v>
      </c>
      <c r="K148" s="28" t="s">
        <v>734</v>
      </c>
      <c r="L148" s="105" t="str">
        <f t="shared" si="27"/>
        <v>Yes</v>
      </c>
    </row>
    <row r="149" spans="1:12" x14ac:dyDescent="0.2">
      <c r="A149" s="168" t="s">
        <v>1453</v>
      </c>
      <c r="B149" s="22" t="s">
        <v>213</v>
      </c>
      <c r="C149" s="4">
        <v>20.479471998000001</v>
      </c>
      <c r="D149" s="27" t="str">
        <f t="shared" si="24"/>
        <v>N/A</v>
      </c>
      <c r="E149" s="4">
        <v>18.906163243000002</v>
      </c>
      <c r="F149" s="27" t="str">
        <f t="shared" si="25"/>
        <v>N/A</v>
      </c>
      <c r="G149" s="4">
        <v>17.895545315</v>
      </c>
      <c r="H149" s="27" t="str">
        <f t="shared" si="26"/>
        <v>N/A</v>
      </c>
      <c r="I149" s="8">
        <v>-7.68</v>
      </c>
      <c r="J149" s="8">
        <v>-5.35</v>
      </c>
      <c r="K149" s="28" t="s">
        <v>734</v>
      </c>
      <c r="L149" s="105" t="str">
        <f t="shared" si="27"/>
        <v>Yes</v>
      </c>
    </row>
    <row r="150" spans="1:12" x14ac:dyDescent="0.2">
      <c r="A150" s="168" t="s">
        <v>90</v>
      </c>
      <c r="B150" s="22" t="s">
        <v>213</v>
      </c>
      <c r="C150" s="4">
        <v>70.677237614000006</v>
      </c>
      <c r="D150" s="27" t="str">
        <f t="shared" si="24"/>
        <v>N/A</v>
      </c>
      <c r="E150" s="4">
        <v>65.304642866999998</v>
      </c>
      <c r="F150" s="27" t="str">
        <f t="shared" si="25"/>
        <v>N/A</v>
      </c>
      <c r="G150" s="4">
        <v>67.245935543000002</v>
      </c>
      <c r="H150" s="27" t="str">
        <f t="shared" si="26"/>
        <v>N/A</v>
      </c>
      <c r="I150" s="8">
        <v>-7.6</v>
      </c>
      <c r="J150" s="8">
        <v>2.9729999999999999</v>
      </c>
      <c r="K150" s="28" t="s">
        <v>734</v>
      </c>
      <c r="L150" s="105" t="str">
        <f t="shared" si="27"/>
        <v>Yes</v>
      </c>
    </row>
    <row r="151" spans="1:12" x14ac:dyDescent="0.2">
      <c r="A151" s="168" t="s">
        <v>476</v>
      </c>
      <c r="B151" s="22" t="s">
        <v>213</v>
      </c>
      <c r="C151" s="4">
        <v>78.010710282999995</v>
      </c>
      <c r="D151" s="27" t="str">
        <f t="shared" si="24"/>
        <v>N/A</v>
      </c>
      <c r="E151" s="4">
        <v>74.302148536999994</v>
      </c>
      <c r="F151" s="27" t="str">
        <f t="shared" si="25"/>
        <v>N/A</v>
      </c>
      <c r="G151" s="4">
        <v>68.186306780999999</v>
      </c>
      <c r="H151" s="27" t="str">
        <f t="shared" si="26"/>
        <v>N/A</v>
      </c>
      <c r="I151" s="8">
        <v>-4.75</v>
      </c>
      <c r="J151" s="8">
        <v>-8.23</v>
      </c>
      <c r="K151" s="28" t="s">
        <v>734</v>
      </c>
      <c r="L151" s="105" t="str">
        <f t="shared" si="27"/>
        <v>Yes</v>
      </c>
    </row>
    <row r="152" spans="1:12" x14ac:dyDescent="0.2">
      <c r="A152" s="168" t="s">
        <v>477</v>
      </c>
      <c r="B152" s="22" t="s">
        <v>213</v>
      </c>
      <c r="C152" s="4">
        <v>53.790158206000001</v>
      </c>
      <c r="D152" s="27" t="str">
        <f t="shared" si="24"/>
        <v>N/A</v>
      </c>
      <c r="E152" s="4">
        <v>45.780122153999997</v>
      </c>
      <c r="F152" s="27" t="str">
        <f t="shared" si="25"/>
        <v>N/A</v>
      </c>
      <c r="G152" s="4">
        <v>46.236559139999997</v>
      </c>
      <c r="H152" s="27" t="str">
        <f t="shared" si="26"/>
        <v>N/A</v>
      </c>
      <c r="I152" s="8">
        <v>-14.9</v>
      </c>
      <c r="J152" s="8">
        <v>0.997</v>
      </c>
      <c r="K152" s="28" t="s">
        <v>734</v>
      </c>
      <c r="L152" s="105" t="str">
        <f t="shared" si="27"/>
        <v>Yes</v>
      </c>
    </row>
    <row r="153" spans="1:12" x14ac:dyDescent="0.2">
      <c r="A153" s="168" t="s">
        <v>117</v>
      </c>
      <c r="B153" s="22" t="s">
        <v>213</v>
      </c>
      <c r="C153" s="4">
        <v>87.250972876000006</v>
      </c>
      <c r="D153" s="27" t="str">
        <f t="shared" si="24"/>
        <v>N/A</v>
      </c>
      <c r="E153" s="4">
        <v>86.013397905999994</v>
      </c>
      <c r="F153" s="27" t="str">
        <f t="shared" si="25"/>
        <v>N/A</v>
      </c>
      <c r="G153" s="4">
        <v>87.206296318</v>
      </c>
      <c r="H153" s="27" t="str">
        <f t="shared" si="26"/>
        <v>N/A</v>
      </c>
      <c r="I153" s="8">
        <v>-1.42</v>
      </c>
      <c r="J153" s="8">
        <v>1.387</v>
      </c>
      <c r="K153" s="28" t="s">
        <v>734</v>
      </c>
      <c r="L153" s="105" t="str">
        <f t="shared" si="27"/>
        <v>Yes</v>
      </c>
    </row>
    <row r="154" spans="1:12" x14ac:dyDescent="0.2">
      <c r="A154" s="168" t="s">
        <v>478</v>
      </c>
      <c r="B154" s="22" t="s">
        <v>213</v>
      </c>
      <c r="C154" s="4">
        <v>86.715928431999998</v>
      </c>
      <c r="D154" s="27" t="str">
        <f t="shared" si="24"/>
        <v>N/A</v>
      </c>
      <c r="E154" s="4">
        <v>85.954153274000006</v>
      </c>
      <c r="F154" s="27" t="str">
        <f t="shared" si="25"/>
        <v>N/A</v>
      </c>
      <c r="G154" s="4">
        <v>84.891375905000004</v>
      </c>
      <c r="H154" s="27" t="str">
        <f t="shared" si="26"/>
        <v>N/A</v>
      </c>
      <c r="I154" s="8">
        <v>-0.878</v>
      </c>
      <c r="J154" s="8">
        <v>-1.24</v>
      </c>
      <c r="K154" s="28" t="s">
        <v>734</v>
      </c>
      <c r="L154" s="105" t="str">
        <f t="shared" si="27"/>
        <v>Yes</v>
      </c>
    </row>
    <row r="155" spans="1:12" x14ac:dyDescent="0.2">
      <c r="A155" s="168" t="s">
        <v>479</v>
      </c>
      <c r="B155" s="22" t="s">
        <v>213</v>
      </c>
      <c r="C155" s="4">
        <v>88.576142871000002</v>
      </c>
      <c r="D155" s="27" t="str">
        <f t="shared" si="24"/>
        <v>N/A</v>
      </c>
      <c r="E155" s="4">
        <v>86.202109938999996</v>
      </c>
      <c r="F155" s="27" t="str">
        <f t="shared" si="25"/>
        <v>N/A</v>
      </c>
      <c r="G155" s="4">
        <v>87.634408601999993</v>
      </c>
      <c r="H155" s="27" t="str">
        <f t="shared" si="26"/>
        <v>N/A</v>
      </c>
      <c r="I155" s="8">
        <v>-2.68</v>
      </c>
      <c r="J155" s="8">
        <v>1.6619999999999999</v>
      </c>
      <c r="K155" s="28" t="s">
        <v>734</v>
      </c>
      <c r="L155" s="105" t="str">
        <f t="shared" si="27"/>
        <v>Yes</v>
      </c>
    </row>
    <row r="156" spans="1:12" x14ac:dyDescent="0.2">
      <c r="A156" s="168" t="s">
        <v>1454</v>
      </c>
      <c r="B156" s="22" t="s">
        <v>213</v>
      </c>
      <c r="C156" s="23">
        <v>1.4702715929000001</v>
      </c>
      <c r="D156" s="27" t="str">
        <f t="shared" si="24"/>
        <v>N/A</v>
      </c>
      <c r="E156" s="23">
        <v>1.508742515</v>
      </c>
      <c r="F156" s="27" t="str">
        <f t="shared" si="25"/>
        <v>N/A</v>
      </c>
      <c r="G156" s="23">
        <v>0.83791895949999995</v>
      </c>
      <c r="H156" s="27" t="str">
        <f t="shared" si="26"/>
        <v>N/A</v>
      </c>
      <c r="I156" s="8">
        <v>2.617</v>
      </c>
      <c r="J156" s="8">
        <v>-44.5</v>
      </c>
      <c r="K156" s="28" t="s">
        <v>734</v>
      </c>
      <c r="L156" s="105" t="str">
        <f t="shared" si="27"/>
        <v>No</v>
      </c>
    </row>
    <row r="157" spans="1:12" x14ac:dyDescent="0.2">
      <c r="A157" s="168" t="s">
        <v>1455</v>
      </c>
      <c r="B157" s="22" t="s">
        <v>213</v>
      </c>
      <c r="C157" s="23">
        <v>1.2153236460000001</v>
      </c>
      <c r="D157" s="27" t="str">
        <f t="shared" si="24"/>
        <v>N/A</v>
      </c>
      <c r="E157" s="23">
        <v>1.2178950756</v>
      </c>
      <c r="F157" s="27" t="str">
        <f t="shared" si="25"/>
        <v>N/A</v>
      </c>
      <c r="G157" s="23">
        <v>0.84463276840000001</v>
      </c>
      <c r="H157" s="27" t="str">
        <f t="shared" si="26"/>
        <v>N/A</v>
      </c>
      <c r="I157" s="8">
        <v>0.21160000000000001</v>
      </c>
      <c r="J157" s="8">
        <v>-30.6</v>
      </c>
      <c r="K157" s="28" t="s">
        <v>734</v>
      </c>
      <c r="L157" s="105" t="str">
        <f t="shared" si="27"/>
        <v>No</v>
      </c>
    </row>
    <row r="158" spans="1:12" x14ac:dyDescent="0.2">
      <c r="A158" s="168" t="s">
        <v>1456</v>
      </c>
      <c r="B158" s="22" t="s">
        <v>213</v>
      </c>
      <c r="C158" s="23">
        <v>2.2026515151999999</v>
      </c>
      <c r="D158" s="27" t="str">
        <f t="shared" si="24"/>
        <v>N/A</v>
      </c>
      <c r="E158" s="23">
        <v>2.3207547169999998</v>
      </c>
      <c r="F158" s="27" t="str">
        <f t="shared" si="25"/>
        <v>N/A</v>
      </c>
      <c r="G158" s="23">
        <v>0.1722222222</v>
      </c>
      <c r="H158" s="27" t="str">
        <f t="shared" si="26"/>
        <v>N/A</v>
      </c>
      <c r="I158" s="8">
        <v>5.3620000000000001</v>
      </c>
      <c r="J158" s="8">
        <v>-92.6</v>
      </c>
      <c r="K158" s="28" t="s">
        <v>734</v>
      </c>
      <c r="L158" s="105" t="str">
        <f t="shared" si="27"/>
        <v>No</v>
      </c>
    </row>
    <row r="159" spans="1:12" x14ac:dyDescent="0.2">
      <c r="A159" s="168" t="s">
        <v>1457</v>
      </c>
      <c r="B159" s="22" t="s">
        <v>213</v>
      </c>
      <c r="C159" s="23">
        <v>202.03333333</v>
      </c>
      <c r="D159" s="27" t="str">
        <f t="shared" si="24"/>
        <v>N/A</v>
      </c>
      <c r="E159" s="23">
        <v>211.94824027999999</v>
      </c>
      <c r="F159" s="27" t="str">
        <f t="shared" si="25"/>
        <v>N/A</v>
      </c>
      <c r="G159" s="23">
        <v>220.49445349000001</v>
      </c>
      <c r="H159" s="27" t="str">
        <f t="shared" si="26"/>
        <v>N/A</v>
      </c>
      <c r="I159" s="8">
        <v>4.9080000000000004</v>
      </c>
      <c r="J159" s="8">
        <v>4.032</v>
      </c>
      <c r="K159" s="28" t="s">
        <v>734</v>
      </c>
      <c r="L159" s="105" t="str">
        <f t="shared" si="27"/>
        <v>Yes</v>
      </c>
    </row>
    <row r="160" spans="1:12" x14ac:dyDescent="0.2">
      <c r="A160" s="168" t="s">
        <v>1458</v>
      </c>
      <c r="B160" s="22" t="s">
        <v>213</v>
      </c>
      <c r="C160" s="23">
        <v>199.83884393</v>
      </c>
      <c r="D160" s="27" t="str">
        <f t="shared" si="24"/>
        <v>N/A</v>
      </c>
      <c r="E160" s="23">
        <v>209.67119629999999</v>
      </c>
      <c r="F160" s="27" t="str">
        <f t="shared" si="25"/>
        <v>N/A</v>
      </c>
      <c r="G160" s="23">
        <v>155.7521059</v>
      </c>
      <c r="H160" s="27" t="str">
        <f t="shared" si="26"/>
        <v>N/A</v>
      </c>
      <c r="I160" s="8">
        <v>4.92</v>
      </c>
      <c r="J160" s="8">
        <v>-25.7</v>
      </c>
      <c r="K160" s="28" t="s">
        <v>734</v>
      </c>
      <c r="L160" s="105" t="str">
        <f t="shared" si="27"/>
        <v>Yes</v>
      </c>
    </row>
    <row r="161" spans="1:12" x14ac:dyDescent="0.2">
      <c r="A161" s="168" t="s">
        <v>1459</v>
      </c>
      <c r="B161" s="22" t="s">
        <v>213</v>
      </c>
      <c r="C161" s="23">
        <v>220.02606635000001</v>
      </c>
      <c r="D161" s="27" t="str">
        <f t="shared" si="24"/>
        <v>N/A</v>
      </c>
      <c r="E161" s="23">
        <v>230.73078806000001</v>
      </c>
      <c r="F161" s="27" t="str">
        <f t="shared" si="25"/>
        <v>N/A</v>
      </c>
      <c r="G161" s="23">
        <v>233.48927039</v>
      </c>
      <c r="H161" s="27" t="str">
        <f t="shared" si="26"/>
        <v>N/A</v>
      </c>
      <c r="I161" s="8">
        <v>4.8650000000000002</v>
      </c>
      <c r="J161" s="8">
        <v>1.196</v>
      </c>
      <c r="K161" s="28" t="s">
        <v>734</v>
      </c>
      <c r="L161" s="105" t="str">
        <f t="shared" si="27"/>
        <v>Yes</v>
      </c>
    </row>
    <row r="162" spans="1:12" x14ac:dyDescent="0.2">
      <c r="A162" s="168" t="s">
        <v>1592</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05" t="str">
        <f t="shared" ref="L162:L172" si="31">IF(J162="Div by 0", "N/A", IF(K162="N/A","N/A", IF(J162&gt;VALUE(MID(K162,1,2)), "No", IF(J162&lt;-1*VALUE(MID(K162,1,2)), "No", "Yes"))))</f>
        <v>N/A</v>
      </c>
    </row>
    <row r="163" spans="1:12" x14ac:dyDescent="0.2">
      <c r="A163" s="168" t="s">
        <v>126</v>
      </c>
      <c r="B163" s="22" t="s">
        <v>213</v>
      </c>
      <c r="C163" s="23">
        <v>0</v>
      </c>
      <c r="D163" s="27" t="str">
        <f t="shared" si="28"/>
        <v>N/A</v>
      </c>
      <c r="E163" s="23">
        <v>14</v>
      </c>
      <c r="F163" s="27" t="str">
        <f t="shared" si="29"/>
        <v>N/A</v>
      </c>
      <c r="G163" s="23">
        <v>16</v>
      </c>
      <c r="H163" s="27" t="str">
        <f t="shared" si="30"/>
        <v>N/A</v>
      </c>
      <c r="I163" s="8" t="s">
        <v>1748</v>
      </c>
      <c r="J163" s="8">
        <v>14.29</v>
      </c>
      <c r="K163" s="10" t="s">
        <v>213</v>
      </c>
      <c r="L163" s="105" t="str">
        <f t="shared" si="31"/>
        <v>N/A</v>
      </c>
    </row>
    <row r="164" spans="1:12" ht="25.5" x14ac:dyDescent="0.2">
      <c r="A164" s="168" t="s">
        <v>1593</v>
      </c>
      <c r="B164" s="22" t="s">
        <v>213</v>
      </c>
      <c r="C164" s="23">
        <v>0</v>
      </c>
      <c r="D164" s="27" t="str">
        <f t="shared" si="28"/>
        <v>N/A</v>
      </c>
      <c r="E164" s="23">
        <v>0</v>
      </c>
      <c r="F164" s="27" t="str">
        <f t="shared" si="29"/>
        <v>N/A</v>
      </c>
      <c r="G164" s="23">
        <v>0</v>
      </c>
      <c r="H164" s="27" t="str">
        <f t="shared" si="30"/>
        <v>N/A</v>
      </c>
      <c r="I164" s="8" t="s">
        <v>1748</v>
      </c>
      <c r="J164" s="8" t="s">
        <v>1748</v>
      </c>
      <c r="K164" s="10" t="s">
        <v>213</v>
      </c>
      <c r="L164" s="105" t="str">
        <f t="shared" si="31"/>
        <v>N/A</v>
      </c>
    </row>
    <row r="165" spans="1:12" ht="25.5" x14ac:dyDescent="0.2">
      <c r="A165" s="168" t="s">
        <v>1460</v>
      </c>
      <c r="B165" s="22" t="s">
        <v>213</v>
      </c>
      <c r="C165" s="23">
        <v>250</v>
      </c>
      <c r="D165" s="27" t="str">
        <f t="shared" si="28"/>
        <v>N/A</v>
      </c>
      <c r="E165" s="23">
        <v>358</v>
      </c>
      <c r="F165" s="27" t="str">
        <f t="shared" si="29"/>
        <v>N/A</v>
      </c>
      <c r="G165" s="23">
        <v>365</v>
      </c>
      <c r="H165" s="27" t="str">
        <f t="shared" si="30"/>
        <v>N/A</v>
      </c>
      <c r="I165" s="8">
        <v>43.2</v>
      </c>
      <c r="J165" s="8">
        <v>1.9550000000000001</v>
      </c>
      <c r="K165" s="10" t="s">
        <v>213</v>
      </c>
      <c r="L165" s="105" t="str">
        <f t="shared" si="31"/>
        <v>N/A</v>
      </c>
    </row>
    <row r="166" spans="1:12" x14ac:dyDescent="0.2">
      <c r="A166" s="168" t="s">
        <v>1594</v>
      </c>
      <c r="B166" s="22" t="s">
        <v>213</v>
      </c>
      <c r="C166" s="23">
        <v>0</v>
      </c>
      <c r="D166" s="27" t="str">
        <f t="shared" si="28"/>
        <v>N/A</v>
      </c>
      <c r="E166" s="23">
        <v>0</v>
      </c>
      <c r="F166" s="27" t="str">
        <f t="shared" si="29"/>
        <v>N/A</v>
      </c>
      <c r="G166" s="23">
        <v>0</v>
      </c>
      <c r="H166" s="27" t="str">
        <f t="shared" si="30"/>
        <v>N/A</v>
      </c>
      <c r="I166" s="8" t="s">
        <v>1748</v>
      </c>
      <c r="J166" s="8" t="s">
        <v>1748</v>
      </c>
      <c r="K166" s="10" t="s">
        <v>213</v>
      </c>
      <c r="L166" s="105" t="str">
        <f t="shared" si="31"/>
        <v>N/A</v>
      </c>
    </row>
    <row r="167" spans="1:12" x14ac:dyDescent="0.2">
      <c r="A167" s="168" t="s">
        <v>1595</v>
      </c>
      <c r="B167" s="22" t="s">
        <v>213</v>
      </c>
      <c r="C167" s="23">
        <v>15</v>
      </c>
      <c r="D167" s="27" t="str">
        <f t="shared" si="28"/>
        <v>N/A</v>
      </c>
      <c r="E167" s="23">
        <v>11</v>
      </c>
      <c r="F167" s="27" t="str">
        <f t="shared" si="29"/>
        <v>N/A</v>
      </c>
      <c r="G167" s="23">
        <v>27</v>
      </c>
      <c r="H167" s="27" t="str">
        <f t="shared" si="30"/>
        <v>N/A</v>
      </c>
      <c r="I167" s="8">
        <v>-46.7</v>
      </c>
      <c r="J167" s="8">
        <v>237.5</v>
      </c>
      <c r="K167" s="10" t="s">
        <v>213</v>
      </c>
      <c r="L167" s="105" t="str">
        <f t="shared" si="31"/>
        <v>N/A</v>
      </c>
    </row>
    <row r="168" spans="1:12" x14ac:dyDescent="0.2">
      <c r="A168" s="168" t="s">
        <v>125</v>
      </c>
      <c r="B168" s="22" t="s">
        <v>213</v>
      </c>
      <c r="C168" s="29">
        <v>478308</v>
      </c>
      <c r="D168" s="27" t="str">
        <f t="shared" si="28"/>
        <v>N/A</v>
      </c>
      <c r="E168" s="29">
        <v>561463</v>
      </c>
      <c r="F168" s="27" t="str">
        <f t="shared" si="29"/>
        <v>N/A</v>
      </c>
      <c r="G168" s="29">
        <v>938822</v>
      </c>
      <c r="H168" s="27" t="str">
        <f t="shared" si="30"/>
        <v>N/A</v>
      </c>
      <c r="I168" s="8">
        <v>17.39</v>
      </c>
      <c r="J168" s="8">
        <v>67.209999999999994</v>
      </c>
      <c r="K168" s="10" t="s">
        <v>213</v>
      </c>
      <c r="L168" s="105" t="str">
        <f t="shared" si="31"/>
        <v>N/A</v>
      </c>
    </row>
    <row r="169" spans="1:12" x14ac:dyDescent="0.2">
      <c r="A169" s="168" t="s">
        <v>1596</v>
      </c>
      <c r="B169" s="22" t="s">
        <v>213</v>
      </c>
      <c r="C169" s="29">
        <v>269697</v>
      </c>
      <c r="D169" s="27" t="str">
        <f t="shared" si="28"/>
        <v>N/A</v>
      </c>
      <c r="E169" s="29">
        <v>345281</v>
      </c>
      <c r="F169" s="27" t="str">
        <f t="shared" si="29"/>
        <v>N/A</v>
      </c>
      <c r="G169" s="29">
        <v>399690</v>
      </c>
      <c r="H169" s="27" t="str">
        <f t="shared" si="30"/>
        <v>N/A</v>
      </c>
      <c r="I169" s="8">
        <v>28.03</v>
      </c>
      <c r="J169" s="8">
        <v>15.76</v>
      </c>
      <c r="K169" s="10" t="s">
        <v>213</v>
      </c>
      <c r="L169" s="105" t="str">
        <f t="shared" si="31"/>
        <v>N/A</v>
      </c>
    </row>
    <row r="170" spans="1:12" x14ac:dyDescent="0.2">
      <c r="A170" s="168" t="s">
        <v>1353</v>
      </c>
      <c r="B170" s="22" t="s">
        <v>213</v>
      </c>
      <c r="C170" s="29">
        <v>477708</v>
      </c>
      <c r="D170" s="27" t="str">
        <f t="shared" si="28"/>
        <v>N/A</v>
      </c>
      <c r="E170" s="29">
        <v>560560</v>
      </c>
      <c r="F170" s="27" t="str">
        <f t="shared" si="29"/>
        <v>N/A</v>
      </c>
      <c r="G170" s="29">
        <v>936169</v>
      </c>
      <c r="H170" s="27" t="str">
        <f t="shared" si="30"/>
        <v>N/A</v>
      </c>
      <c r="I170" s="8">
        <v>17.34</v>
      </c>
      <c r="J170" s="8">
        <v>67.010000000000005</v>
      </c>
      <c r="K170" s="10" t="s">
        <v>213</v>
      </c>
      <c r="L170" s="105" t="str">
        <f t="shared" si="31"/>
        <v>N/A</v>
      </c>
    </row>
    <row r="171" spans="1:12" x14ac:dyDescent="0.2">
      <c r="A171" s="168" t="s">
        <v>1590</v>
      </c>
      <c r="B171" s="22" t="s">
        <v>213</v>
      </c>
      <c r="C171" s="29">
        <v>112697</v>
      </c>
      <c r="D171" s="27" t="str">
        <f t="shared" si="28"/>
        <v>N/A</v>
      </c>
      <c r="E171" s="29">
        <v>50674</v>
      </c>
      <c r="F171" s="27" t="str">
        <f t="shared" si="29"/>
        <v>N/A</v>
      </c>
      <c r="G171" s="29">
        <v>95683</v>
      </c>
      <c r="H171" s="27" t="str">
        <f t="shared" si="30"/>
        <v>N/A</v>
      </c>
      <c r="I171" s="8">
        <v>-55</v>
      </c>
      <c r="J171" s="8">
        <v>88.82</v>
      </c>
      <c r="K171" s="10" t="s">
        <v>213</v>
      </c>
      <c r="L171" s="105" t="str">
        <f t="shared" si="31"/>
        <v>N/A</v>
      </c>
    </row>
    <row r="172" spans="1:12" x14ac:dyDescent="0.2">
      <c r="A172" s="168" t="s">
        <v>1591</v>
      </c>
      <c r="B172" s="22" t="s">
        <v>213</v>
      </c>
      <c r="C172" s="29">
        <v>251074</v>
      </c>
      <c r="D172" s="27" t="str">
        <f t="shared" si="28"/>
        <v>N/A</v>
      </c>
      <c r="E172" s="29">
        <v>252330</v>
      </c>
      <c r="F172" s="27" t="str">
        <f t="shared" si="29"/>
        <v>N/A</v>
      </c>
      <c r="G172" s="29">
        <v>350354</v>
      </c>
      <c r="H172" s="27" t="str">
        <f t="shared" si="30"/>
        <v>N/A</v>
      </c>
      <c r="I172" s="8">
        <v>0.50029999999999997</v>
      </c>
      <c r="J172" s="8">
        <v>38.85</v>
      </c>
      <c r="K172" s="10" t="s">
        <v>213</v>
      </c>
      <c r="L172" s="105" t="str">
        <f t="shared" si="31"/>
        <v>N/A</v>
      </c>
    </row>
    <row r="173" spans="1:12" ht="25.5" x14ac:dyDescent="0.2">
      <c r="A173" s="168" t="s">
        <v>1354</v>
      </c>
      <c r="B173" s="22" t="s">
        <v>213</v>
      </c>
      <c r="C173" s="29">
        <v>31646</v>
      </c>
      <c r="D173" s="27" t="str">
        <f t="shared" ref="D173:D187" si="32">IF($B173="N/A","N/A",IF(C173&gt;10,"No",IF(C173&lt;-10,"No","Yes")))</f>
        <v>N/A</v>
      </c>
      <c r="E173" s="29">
        <v>31563</v>
      </c>
      <c r="F173" s="27" t="str">
        <f t="shared" ref="F173:F187" si="33">IF($B173="N/A","N/A",IF(E173&gt;10,"No",IF(E173&lt;-10,"No","Yes")))</f>
        <v>N/A</v>
      </c>
      <c r="G173" s="29">
        <v>17187</v>
      </c>
      <c r="H173" s="27" t="str">
        <f t="shared" ref="H173:H187" si="34">IF($B173="N/A","N/A",IF(G173&gt;10,"No",IF(G173&lt;-10,"No","Yes")))</f>
        <v>N/A</v>
      </c>
      <c r="I173" s="8">
        <v>-0.26200000000000001</v>
      </c>
      <c r="J173" s="8">
        <v>-45.5</v>
      </c>
      <c r="K173" s="28" t="s">
        <v>734</v>
      </c>
      <c r="L173" s="105" t="str">
        <f t="shared" ref="L173:L187" si="35">IF(J173="Div by 0", "N/A", IF(K173="N/A","N/A", IF(J173&gt;VALUE(MID(K173,1,2)), "No", IF(J173&lt;-1*VALUE(MID(K173,1,2)), "No", "Yes"))))</f>
        <v>No</v>
      </c>
    </row>
    <row r="174" spans="1:12" x14ac:dyDescent="0.2">
      <c r="A174" s="168" t="s">
        <v>646</v>
      </c>
      <c r="B174" s="22" t="s">
        <v>213</v>
      </c>
      <c r="C174" s="23">
        <v>121</v>
      </c>
      <c r="D174" s="27" t="str">
        <f t="shared" si="32"/>
        <v>N/A</v>
      </c>
      <c r="E174" s="23">
        <v>150</v>
      </c>
      <c r="F174" s="27" t="str">
        <f t="shared" si="33"/>
        <v>N/A</v>
      </c>
      <c r="G174" s="23">
        <v>118</v>
      </c>
      <c r="H174" s="27" t="str">
        <f t="shared" si="34"/>
        <v>N/A</v>
      </c>
      <c r="I174" s="8">
        <v>23.97</v>
      </c>
      <c r="J174" s="8">
        <v>-21.3</v>
      </c>
      <c r="K174" s="28" t="s">
        <v>734</v>
      </c>
      <c r="L174" s="105" t="str">
        <f t="shared" si="35"/>
        <v>Yes</v>
      </c>
    </row>
    <row r="175" spans="1:12" ht="25.5" x14ac:dyDescent="0.2">
      <c r="A175" s="168" t="s">
        <v>1355</v>
      </c>
      <c r="B175" s="22" t="s">
        <v>213</v>
      </c>
      <c r="C175" s="29">
        <v>261.53719008000002</v>
      </c>
      <c r="D175" s="27" t="str">
        <f t="shared" si="32"/>
        <v>N/A</v>
      </c>
      <c r="E175" s="29">
        <v>210.42</v>
      </c>
      <c r="F175" s="27" t="str">
        <f t="shared" si="33"/>
        <v>N/A</v>
      </c>
      <c r="G175" s="29">
        <v>145.65254236999999</v>
      </c>
      <c r="H175" s="27" t="str">
        <f t="shared" si="34"/>
        <v>N/A</v>
      </c>
      <c r="I175" s="8">
        <v>-19.5</v>
      </c>
      <c r="J175" s="8">
        <v>-30.8</v>
      </c>
      <c r="K175" s="28" t="s">
        <v>734</v>
      </c>
      <c r="L175" s="105" t="str">
        <f t="shared" si="35"/>
        <v>No</v>
      </c>
    </row>
    <row r="176" spans="1:12" ht="25.5" x14ac:dyDescent="0.2">
      <c r="A176" s="168" t="s">
        <v>1356</v>
      </c>
      <c r="B176" s="22" t="s">
        <v>213</v>
      </c>
      <c r="C176" s="29">
        <v>721439</v>
      </c>
      <c r="D176" s="27" t="str">
        <f t="shared" si="32"/>
        <v>N/A</v>
      </c>
      <c r="E176" s="29">
        <v>729939</v>
      </c>
      <c r="F176" s="27" t="str">
        <f t="shared" si="33"/>
        <v>N/A</v>
      </c>
      <c r="G176" s="29">
        <v>317326</v>
      </c>
      <c r="H176" s="27" t="str">
        <f t="shared" si="34"/>
        <v>N/A</v>
      </c>
      <c r="I176" s="8">
        <v>1.1779999999999999</v>
      </c>
      <c r="J176" s="8">
        <v>-56.5</v>
      </c>
      <c r="K176" s="28" t="s">
        <v>734</v>
      </c>
      <c r="L176" s="105" t="str">
        <f t="shared" si="35"/>
        <v>No</v>
      </c>
    </row>
    <row r="177" spans="1:12" x14ac:dyDescent="0.2">
      <c r="A177" s="168" t="s">
        <v>513</v>
      </c>
      <c r="B177" s="22" t="s">
        <v>213</v>
      </c>
      <c r="C177" s="23">
        <v>3624</v>
      </c>
      <c r="D177" s="27" t="str">
        <f t="shared" si="32"/>
        <v>N/A</v>
      </c>
      <c r="E177" s="23">
        <v>3734</v>
      </c>
      <c r="F177" s="27" t="str">
        <f t="shared" si="33"/>
        <v>N/A</v>
      </c>
      <c r="G177" s="23">
        <v>2577</v>
      </c>
      <c r="H177" s="27" t="str">
        <f t="shared" si="34"/>
        <v>N/A</v>
      </c>
      <c r="I177" s="8">
        <v>3.0350000000000001</v>
      </c>
      <c r="J177" s="8">
        <v>-31</v>
      </c>
      <c r="K177" s="28" t="s">
        <v>734</v>
      </c>
      <c r="L177" s="105" t="str">
        <f t="shared" si="35"/>
        <v>No</v>
      </c>
    </row>
    <row r="178" spans="1:12" ht="25.5" x14ac:dyDescent="0.2">
      <c r="A178" s="168" t="s">
        <v>1357</v>
      </c>
      <c r="B178" s="22" t="s">
        <v>213</v>
      </c>
      <c r="C178" s="29">
        <v>199.07257174</v>
      </c>
      <c r="D178" s="27" t="str">
        <f t="shared" si="32"/>
        <v>N/A</v>
      </c>
      <c r="E178" s="29">
        <v>195.48446705999999</v>
      </c>
      <c r="F178" s="27" t="str">
        <f t="shared" si="33"/>
        <v>N/A</v>
      </c>
      <c r="G178" s="29">
        <v>123.13775708</v>
      </c>
      <c r="H178" s="27" t="str">
        <f t="shared" si="34"/>
        <v>N/A</v>
      </c>
      <c r="I178" s="8">
        <v>-1.8</v>
      </c>
      <c r="J178" s="8">
        <v>-37</v>
      </c>
      <c r="K178" s="28" t="s">
        <v>734</v>
      </c>
      <c r="L178" s="105" t="str">
        <f t="shared" si="35"/>
        <v>No</v>
      </c>
    </row>
    <row r="179" spans="1:12" ht="25.5" x14ac:dyDescent="0.2">
      <c r="A179" s="168" t="s">
        <v>1358</v>
      </c>
      <c r="B179" s="22" t="s">
        <v>213</v>
      </c>
      <c r="C179" s="29">
        <v>263734</v>
      </c>
      <c r="D179" s="27" t="str">
        <f t="shared" si="32"/>
        <v>N/A</v>
      </c>
      <c r="E179" s="29">
        <v>319359</v>
      </c>
      <c r="F179" s="27" t="str">
        <f t="shared" si="33"/>
        <v>N/A</v>
      </c>
      <c r="G179" s="29">
        <v>171712</v>
      </c>
      <c r="H179" s="27" t="str">
        <f t="shared" si="34"/>
        <v>N/A</v>
      </c>
      <c r="I179" s="8">
        <v>21.09</v>
      </c>
      <c r="J179" s="8">
        <v>-46.2</v>
      </c>
      <c r="K179" s="28" t="s">
        <v>734</v>
      </c>
      <c r="L179" s="105" t="str">
        <f t="shared" si="35"/>
        <v>No</v>
      </c>
    </row>
    <row r="180" spans="1:12" x14ac:dyDescent="0.2">
      <c r="A180" s="168" t="s">
        <v>514</v>
      </c>
      <c r="B180" s="22" t="s">
        <v>213</v>
      </c>
      <c r="C180" s="23">
        <v>1150</v>
      </c>
      <c r="D180" s="27" t="str">
        <f t="shared" si="32"/>
        <v>N/A</v>
      </c>
      <c r="E180" s="23">
        <v>1445</v>
      </c>
      <c r="F180" s="27" t="str">
        <f t="shared" si="33"/>
        <v>N/A</v>
      </c>
      <c r="G180" s="23">
        <v>1014</v>
      </c>
      <c r="H180" s="27" t="str">
        <f t="shared" si="34"/>
        <v>N/A</v>
      </c>
      <c r="I180" s="8">
        <v>25.65</v>
      </c>
      <c r="J180" s="8">
        <v>-29.8</v>
      </c>
      <c r="K180" s="28" t="s">
        <v>734</v>
      </c>
      <c r="L180" s="105" t="str">
        <f t="shared" si="35"/>
        <v>Yes</v>
      </c>
    </row>
    <row r="181" spans="1:12" ht="25.5" x14ac:dyDescent="0.2">
      <c r="A181" s="168" t="s">
        <v>1359</v>
      </c>
      <c r="B181" s="22" t="s">
        <v>213</v>
      </c>
      <c r="C181" s="29">
        <v>229.33391304</v>
      </c>
      <c r="D181" s="27" t="str">
        <f t="shared" si="32"/>
        <v>N/A</v>
      </c>
      <c r="E181" s="29">
        <v>221.00968857999999</v>
      </c>
      <c r="F181" s="27" t="str">
        <f t="shared" si="33"/>
        <v>N/A</v>
      </c>
      <c r="G181" s="29">
        <v>169.34122288</v>
      </c>
      <c r="H181" s="27" t="str">
        <f t="shared" si="34"/>
        <v>N/A</v>
      </c>
      <c r="I181" s="8">
        <v>-3.63</v>
      </c>
      <c r="J181" s="8">
        <v>-23.4</v>
      </c>
      <c r="K181" s="28" t="s">
        <v>734</v>
      </c>
      <c r="L181" s="105" t="str">
        <f t="shared" si="35"/>
        <v>Yes</v>
      </c>
    </row>
    <row r="182" spans="1:12" ht="25.5" x14ac:dyDescent="0.2">
      <c r="A182" s="168" t="s">
        <v>1360</v>
      </c>
      <c r="B182" s="22" t="s">
        <v>213</v>
      </c>
      <c r="C182" s="29">
        <v>0</v>
      </c>
      <c r="D182" s="27" t="str">
        <f t="shared" si="32"/>
        <v>N/A</v>
      </c>
      <c r="E182" s="29">
        <v>0</v>
      </c>
      <c r="F182" s="27" t="str">
        <f t="shared" si="33"/>
        <v>N/A</v>
      </c>
      <c r="G182" s="29">
        <v>0</v>
      </c>
      <c r="H182" s="27" t="str">
        <f t="shared" si="34"/>
        <v>N/A</v>
      </c>
      <c r="I182" s="8" t="s">
        <v>1748</v>
      </c>
      <c r="J182" s="8" t="s">
        <v>1748</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1748</v>
      </c>
      <c r="J183" s="8" t="s">
        <v>1748</v>
      </c>
      <c r="K183" s="28" t="s">
        <v>734</v>
      </c>
      <c r="L183" s="105" t="str">
        <f t="shared" si="35"/>
        <v>N/A</v>
      </c>
    </row>
    <row r="184" spans="1:12" ht="25.5" x14ac:dyDescent="0.2">
      <c r="A184" s="168" t="s">
        <v>1361</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734</v>
      </c>
      <c r="L184" s="105" t="str">
        <f t="shared" si="35"/>
        <v>N/A</v>
      </c>
    </row>
    <row r="185" spans="1:12" ht="25.5" x14ac:dyDescent="0.2">
      <c r="A185" s="168" t="s">
        <v>1362</v>
      </c>
      <c r="B185" s="22" t="s">
        <v>213</v>
      </c>
      <c r="C185" s="29">
        <v>265967989</v>
      </c>
      <c r="D185" s="27" t="str">
        <f t="shared" si="32"/>
        <v>N/A</v>
      </c>
      <c r="E185" s="29">
        <v>293608221</v>
      </c>
      <c r="F185" s="27" t="str">
        <f t="shared" si="33"/>
        <v>N/A</v>
      </c>
      <c r="G185" s="29">
        <v>299274591</v>
      </c>
      <c r="H185" s="27" t="str">
        <f t="shared" si="34"/>
        <v>N/A</v>
      </c>
      <c r="I185" s="8">
        <v>10.39</v>
      </c>
      <c r="J185" s="8">
        <v>1.93</v>
      </c>
      <c r="K185" s="28" t="s">
        <v>734</v>
      </c>
      <c r="L185" s="105" t="str">
        <f t="shared" si="35"/>
        <v>Yes</v>
      </c>
    </row>
    <row r="186" spans="1:12" ht="25.5" x14ac:dyDescent="0.2">
      <c r="A186" s="168" t="s">
        <v>516</v>
      </c>
      <c r="B186" s="22" t="s">
        <v>213</v>
      </c>
      <c r="C186" s="23">
        <v>9397</v>
      </c>
      <c r="D186" s="27" t="str">
        <f t="shared" si="32"/>
        <v>N/A</v>
      </c>
      <c r="E186" s="23">
        <v>9752</v>
      </c>
      <c r="F186" s="27" t="str">
        <f t="shared" si="33"/>
        <v>N/A</v>
      </c>
      <c r="G186" s="23">
        <v>9850</v>
      </c>
      <c r="H186" s="27" t="str">
        <f t="shared" si="34"/>
        <v>N/A</v>
      </c>
      <c r="I186" s="8">
        <v>3.778</v>
      </c>
      <c r="J186" s="8">
        <v>1.0049999999999999</v>
      </c>
      <c r="K186" s="28" t="s">
        <v>734</v>
      </c>
      <c r="L186" s="105" t="str">
        <f t="shared" si="35"/>
        <v>Yes</v>
      </c>
    </row>
    <row r="187" spans="1:12" ht="25.5" x14ac:dyDescent="0.2">
      <c r="A187" s="168" t="s">
        <v>1363</v>
      </c>
      <c r="B187" s="22" t="s">
        <v>213</v>
      </c>
      <c r="C187" s="29">
        <v>28303.499947</v>
      </c>
      <c r="D187" s="27" t="str">
        <f t="shared" si="32"/>
        <v>N/A</v>
      </c>
      <c r="E187" s="29">
        <v>30107.487797000002</v>
      </c>
      <c r="F187" s="27" t="str">
        <f t="shared" si="33"/>
        <v>N/A</v>
      </c>
      <c r="G187" s="29">
        <v>30383.207208</v>
      </c>
      <c r="H187" s="27" t="str">
        <f t="shared" si="34"/>
        <v>N/A</v>
      </c>
      <c r="I187" s="8">
        <v>6.3739999999999997</v>
      </c>
      <c r="J187" s="8">
        <v>0.91579999999999995</v>
      </c>
      <c r="K187" s="28" t="s">
        <v>734</v>
      </c>
      <c r="L187" s="105" t="str">
        <f t="shared" si="35"/>
        <v>Yes</v>
      </c>
    </row>
    <row r="188" spans="1:12" x14ac:dyDescent="0.2">
      <c r="A188" s="137" t="s">
        <v>1364</v>
      </c>
      <c r="B188" s="22" t="s">
        <v>213</v>
      </c>
      <c r="C188" s="29">
        <v>268286814</v>
      </c>
      <c r="D188" s="27" t="str">
        <f t="shared" ref="D188:D203" si="36">IF($B188="N/A","N/A",IF(C188&gt;10,"No",IF(C188&lt;-10,"No","Yes")))</f>
        <v>N/A</v>
      </c>
      <c r="E188" s="29">
        <v>295825765</v>
      </c>
      <c r="F188" s="27" t="str">
        <f t="shared" ref="F188:F203" si="37">IF($B188="N/A","N/A",IF(E188&gt;10,"No",IF(E188&lt;-10,"No","Yes")))</f>
        <v>N/A</v>
      </c>
      <c r="G188" s="29">
        <v>301687422</v>
      </c>
      <c r="H188" s="27" t="str">
        <f t="shared" ref="H188:H203" si="38">IF($B188="N/A","N/A",IF(G188&gt;10,"No",IF(G188&lt;-10,"No","Yes")))</f>
        <v>N/A</v>
      </c>
      <c r="I188" s="8">
        <v>10.26</v>
      </c>
      <c r="J188" s="8">
        <v>1.9810000000000001</v>
      </c>
      <c r="K188" s="28" t="s">
        <v>734</v>
      </c>
      <c r="L188" s="105" t="str">
        <f t="shared" ref="L188:L203" si="39">IF(J188="Div by 0", "N/A", IF(K188="N/A","N/A", IF(J188&gt;VALUE(MID(K188,1,2)), "No", IF(J188&lt;-1*VALUE(MID(K188,1,2)), "No", "Yes"))))</f>
        <v>Yes</v>
      </c>
    </row>
    <row r="189" spans="1:12" x14ac:dyDescent="0.2">
      <c r="A189" s="137" t="s">
        <v>1461</v>
      </c>
      <c r="B189" s="22" t="s">
        <v>213</v>
      </c>
      <c r="C189" s="23">
        <v>9473</v>
      </c>
      <c r="D189" s="27" t="str">
        <f t="shared" si="36"/>
        <v>N/A</v>
      </c>
      <c r="E189" s="23">
        <v>9812</v>
      </c>
      <c r="F189" s="27" t="str">
        <f t="shared" si="37"/>
        <v>N/A</v>
      </c>
      <c r="G189" s="23">
        <v>9927</v>
      </c>
      <c r="H189" s="27" t="str">
        <f t="shared" si="38"/>
        <v>N/A</v>
      </c>
      <c r="I189" s="8">
        <v>3.5790000000000002</v>
      </c>
      <c r="J189" s="8">
        <v>1.1719999999999999</v>
      </c>
      <c r="K189" s="28" t="s">
        <v>734</v>
      </c>
      <c r="L189" s="105" t="str">
        <f t="shared" si="39"/>
        <v>Yes</v>
      </c>
    </row>
    <row r="190" spans="1:12" x14ac:dyDescent="0.2">
      <c r="A190" s="137" t="s">
        <v>1462</v>
      </c>
      <c r="B190" s="22" t="s">
        <v>213</v>
      </c>
      <c r="C190" s="29">
        <v>28321.209121</v>
      </c>
      <c r="D190" s="27" t="str">
        <f t="shared" si="36"/>
        <v>N/A</v>
      </c>
      <c r="E190" s="29">
        <v>30149.384936999999</v>
      </c>
      <c r="F190" s="27" t="str">
        <f t="shared" si="37"/>
        <v>N/A</v>
      </c>
      <c r="G190" s="29">
        <v>30390.593532999999</v>
      </c>
      <c r="H190" s="27" t="str">
        <f t="shared" si="38"/>
        <v>N/A</v>
      </c>
      <c r="I190" s="8">
        <v>6.4550000000000001</v>
      </c>
      <c r="J190" s="8">
        <v>0.8</v>
      </c>
      <c r="K190" s="28" t="s">
        <v>734</v>
      </c>
      <c r="L190" s="105" t="str">
        <f t="shared" si="39"/>
        <v>Yes</v>
      </c>
    </row>
    <row r="191" spans="1:12" x14ac:dyDescent="0.2">
      <c r="A191" s="137" t="s">
        <v>1463</v>
      </c>
      <c r="B191" s="22" t="s">
        <v>213</v>
      </c>
      <c r="C191" s="29">
        <v>12238.653978</v>
      </c>
      <c r="D191" s="27" t="str">
        <f t="shared" si="36"/>
        <v>N/A</v>
      </c>
      <c r="E191" s="29">
        <v>13689.467850000001</v>
      </c>
      <c r="F191" s="27" t="str">
        <f t="shared" si="37"/>
        <v>N/A</v>
      </c>
      <c r="G191" s="29">
        <v>13048.150965999999</v>
      </c>
      <c r="H191" s="27" t="str">
        <f t="shared" si="38"/>
        <v>N/A</v>
      </c>
      <c r="I191" s="8">
        <v>11.85</v>
      </c>
      <c r="J191" s="8">
        <v>-4.68</v>
      </c>
      <c r="K191" s="28" t="s">
        <v>734</v>
      </c>
      <c r="L191" s="105" t="str">
        <f t="shared" si="39"/>
        <v>Yes</v>
      </c>
    </row>
    <row r="192" spans="1:12" x14ac:dyDescent="0.2">
      <c r="A192" s="137" t="s">
        <v>1464</v>
      </c>
      <c r="B192" s="22" t="s">
        <v>213</v>
      </c>
      <c r="C192" s="29">
        <v>39013.705800000003</v>
      </c>
      <c r="D192" s="27" t="str">
        <f t="shared" si="36"/>
        <v>N/A</v>
      </c>
      <c r="E192" s="29">
        <v>40193.596652</v>
      </c>
      <c r="F192" s="27" t="str">
        <f t="shared" si="37"/>
        <v>N/A</v>
      </c>
      <c r="G192" s="29">
        <v>39467.217646999998</v>
      </c>
      <c r="H192" s="27" t="str">
        <f t="shared" si="38"/>
        <v>N/A</v>
      </c>
      <c r="I192" s="8">
        <v>3.024</v>
      </c>
      <c r="J192" s="8">
        <v>-1.81</v>
      </c>
      <c r="K192" s="28" t="s">
        <v>734</v>
      </c>
      <c r="L192" s="105" t="str">
        <f t="shared" si="39"/>
        <v>Yes</v>
      </c>
    </row>
    <row r="193" spans="1:12" x14ac:dyDescent="0.2">
      <c r="A193" s="168" t="s">
        <v>1465</v>
      </c>
      <c r="B193" s="22" t="s">
        <v>213</v>
      </c>
      <c r="C193" s="5">
        <v>27.510599987999999</v>
      </c>
      <c r="D193" s="27" t="str">
        <f t="shared" si="36"/>
        <v>N/A</v>
      </c>
      <c r="E193" s="5">
        <v>28.454600817999999</v>
      </c>
      <c r="F193" s="27" t="str">
        <f t="shared" si="37"/>
        <v>N/A</v>
      </c>
      <c r="G193" s="5">
        <v>28.514390762000001</v>
      </c>
      <c r="H193" s="27" t="str">
        <f t="shared" si="38"/>
        <v>N/A</v>
      </c>
      <c r="I193" s="8">
        <v>3.431</v>
      </c>
      <c r="J193" s="8">
        <v>0.21010000000000001</v>
      </c>
      <c r="K193" s="28" t="s">
        <v>734</v>
      </c>
      <c r="L193" s="105" t="str">
        <f t="shared" si="39"/>
        <v>Yes</v>
      </c>
    </row>
    <row r="194" spans="1:12" x14ac:dyDescent="0.2">
      <c r="A194" s="168" t="s">
        <v>1466</v>
      </c>
      <c r="B194" s="22" t="s">
        <v>213</v>
      </c>
      <c r="C194" s="5">
        <v>15.704263357</v>
      </c>
      <c r="D194" s="27" t="str">
        <f t="shared" si="36"/>
        <v>N/A</v>
      </c>
      <c r="E194" s="5">
        <v>15.720690239</v>
      </c>
      <c r="F194" s="27" t="str">
        <f t="shared" si="37"/>
        <v>N/A</v>
      </c>
      <c r="G194" s="5">
        <v>13.627386438</v>
      </c>
      <c r="H194" s="27" t="str">
        <f t="shared" si="38"/>
        <v>N/A</v>
      </c>
      <c r="I194" s="8">
        <v>0.1046</v>
      </c>
      <c r="J194" s="8">
        <v>-13.3</v>
      </c>
      <c r="K194" s="28" t="s">
        <v>734</v>
      </c>
      <c r="L194" s="105" t="str">
        <f t="shared" si="39"/>
        <v>Yes</v>
      </c>
    </row>
    <row r="195" spans="1:12" x14ac:dyDescent="0.2">
      <c r="A195" s="168" t="s">
        <v>1467</v>
      </c>
      <c r="B195" s="22" t="s">
        <v>213</v>
      </c>
      <c r="C195" s="5">
        <v>55.226633020000001</v>
      </c>
      <c r="D195" s="27" t="str">
        <f t="shared" si="36"/>
        <v>N/A</v>
      </c>
      <c r="E195" s="5">
        <v>56.394595594999998</v>
      </c>
      <c r="F195" s="27" t="str">
        <f t="shared" si="37"/>
        <v>N/A</v>
      </c>
      <c r="G195" s="5">
        <v>58.755760369000001</v>
      </c>
      <c r="H195" s="27" t="str">
        <f t="shared" si="38"/>
        <v>N/A</v>
      </c>
      <c r="I195" s="8">
        <v>2.1150000000000002</v>
      </c>
      <c r="J195" s="8">
        <v>4.1870000000000003</v>
      </c>
      <c r="K195" s="28" t="s">
        <v>734</v>
      </c>
      <c r="L195" s="105" t="str">
        <f t="shared" si="39"/>
        <v>Yes</v>
      </c>
    </row>
    <row r="196" spans="1:12" ht="25.5" x14ac:dyDescent="0.2">
      <c r="A196" s="137" t="s">
        <v>1376</v>
      </c>
      <c r="B196" s="22" t="s">
        <v>213</v>
      </c>
      <c r="C196" s="29">
        <v>265967989</v>
      </c>
      <c r="D196" s="27" t="str">
        <f t="shared" si="36"/>
        <v>N/A</v>
      </c>
      <c r="E196" s="29">
        <v>293608221</v>
      </c>
      <c r="F196" s="27" t="str">
        <f t="shared" si="37"/>
        <v>N/A</v>
      </c>
      <c r="G196" s="29">
        <v>299274591</v>
      </c>
      <c r="H196" s="27" t="str">
        <f t="shared" si="38"/>
        <v>N/A</v>
      </c>
      <c r="I196" s="8">
        <v>10.39</v>
      </c>
      <c r="J196" s="8">
        <v>1.93</v>
      </c>
      <c r="K196" s="28" t="s">
        <v>734</v>
      </c>
      <c r="L196" s="105" t="str">
        <f t="shared" si="39"/>
        <v>Yes</v>
      </c>
    </row>
    <row r="197" spans="1:12" x14ac:dyDescent="0.2">
      <c r="A197" s="137" t="s">
        <v>1468</v>
      </c>
      <c r="B197" s="22" t="s">
        <v>213</v>
      </c>
      <c r="C197" s="23">
        <v>9398</v>
      </c>
      <c r="D197" s="27" t="str">
        <f t="shared" si="36"/>
        <v>N/A</v>
      </c>
      <c r="E197" s="23">
        <v>9752</v>
      </c>
      <c r="F197" s="27" t="str">
        <f t="shared" si="37"/>
        <v>N/A</v>
      </c>
      <c r="G197" s="23">
        <v>9852</v>
      </c>
      <c r="H197" s="27" t="str">
        <f t="shared" si="38"/>
        <v>N/A</v>
      </c>
      <c r="I197" s="8">
        <v>3.7669999999999999</v>
      </c>
      <c r="J197" s="8">
        <v>1.0249999999999999</v>
      </c>
      <c r="K197" s="28" t="s">
        <v>734</v>
      </c>
      <c r="L197" s="105" t="str">
        <f t="shared" si="39"/>
        <v>Yes</v>
      </c>
    </row>
    <row r="198" spans="1:12" ht="25.5" x14ac:dyDescent="0.2">
      <c r="A198" s="137" t="s">
        <v>1469</v>
      </c>
      <c r="B198" s="22" t="s">
        <v>213</v>
      </c>
      <c r="C198" s="29">
        <v>28300.488294999999</v>
      </c>
      <c r="D198" s="27" t="str">
        <f t="shared" si="36"/>
        <v>N/A</v>
      </c>
      <c r="E198" s="29">
        <v>30107.487797000002</v>
      </c>
      <c r="F198" s="27" t="str">
        <f t="shared" si="37"/>
        <v>N/A</v>
      </c>
      <c r="G198" s="29">
        <v>30377.039281000001</v>
      </c>
      <c r="H198" s="27" t="str">
        <f t="shared" si="38"/>
        <v>N/A</v>
      </c>
      <c r="I198" s="8">
        <v>6.3849999999999998</v>
      </c>
      <c r="J198" s="8">
        <v>0.89529999999999998</v>
      </c>
      <c r="K198" s="28" t="s">
        <v>734</v>
      </c>
      <c r="L198" s="105" t="str">
        <f t="shared" si="39"/>
        <v>Yes</v>
      </c>
    </row>
    <row r="199" spans="1:12" ht="25.5" x14ac:dyDescent="0.2">
      <c r="A199" s="137" t="s">
        <v>1470</v>
      </c>
      <c r="B199" s="22" t="s">
        <v>213</v>
      </c>
      <c r="C199" s="29">
        <v>11970.260775999999</v>
      </c>
      <c r="D199" s="27" t="str">
        <f t="shared" si="36"/>
        <v>N/A</v>
      </c>
      <c r="E199" s="29">
        <v>13412.711957</v>
      </c>
      <c r="F199" s="27" t="str">
        <f t="shared" si="37"/>
        <v>N/A</v>
      </c>
      <c r="G199" s="29">
        <v>12776.626521</v>
      </c>
      <c r="H199" s="27" t="str">
        <f t="shared" si="38"/>
        <v>N/A</v>
      </c>
      <c r="I199" s="8">
        <v>12.05</v>
      </c>
      <c r="J199" s="8">
        <v>-4.74</v>
      </c>
      <c r="K199" s="28" t="s">
        <v>734</v>
      </c>
      <c r="L199" s="105" t="str">
        <f t="shared" si="39"/>
        <v>Yes</v>
      </c>
    </row>
    <row r="200" spans="1:12" ht="25.5" x14ac:dyDescent="0.2">
      <c r="A200" s="137" t="s">
        <v>1471</v>
      </c>
      <c r="B200" s="22" t="s">
        <v>213</v>
      </c>
      <c r="C200" s="29">
        <v>39070.998587000002</v>
      </c>
      <c r="D200" s="27" t="str">
        <f t="shared" si="36"/>
        <v>N/A</v>
      </c>
      <c r="E200" s="29">
        <v>40231.791468000003</v>
      </c>
      <c r="F200" s="27" t="str">
        <f t="shared" si="37"/>
        <v>N/A</v>
      </c>
      <c r="G200" s="29">
        <v>39398.291039999996</v>
      </c>
      <c r="H200" s="27" t="str">
        <f t="shared" si="38"/>
        <v>N/A</v>
      </c>
      <c r="I200" s="8">
        <v>2.9710000000000001</v>
      </c>
      <c r="J200" s="8">
        <v>-2.0699999999999998</v>
      </c>
      <c r="K200" s="28" t="s">
        <v>734</v>
      </c>
      <c r="L200" s="105" t="str">
        <f t="shared" si="39"/>
        <v>Yes</v>
      </c>
    </row>
    <row r="201" spans="1:12" ht="25.5" x14ac:dyDescent="0.2">
      <c r="A201" s="137" t="s">
        <v>1472</v>
      </c>
      <c r="B201" s="22" t="s">
        <v>213</v>
      </c>
      <c r="C201" s="5">
        <v>27.292792007999999</v>
      </c>
      <c r="D201" s="27" t="str">
        <f t="shared" si="36"/>
        <v>N/A</v>
      </c>
      <c r="E201" s="5">
        <v>28.280602036000001</v>
      </c>
      <c r="F201" s="27" t="str">
        <f t="shared" si="37"/>
        <v>N/A</v>
      </c>
      <c r="G201" s="5">
        <v>28.298960187999999</v>
      </c>
      <c r="H201" s="27" t="str">
        <f t="shared" si="38"/>
        <v>N/A</v>
      </c>
      <c r="I201" s="8">
        <v>3.6190000000000002</v>
      </c>
      <c r="J201" s="8">
        <v>6.4899999999999999E-2</v>
      </c>
      <c r="K201" s="28" t="s">
        <v>734</v>
      </c>
      <c r="L201" s="105" t="str">
        <f t="shared" si="39"/>
        <v>Yes</v>
      </c>
    </row>
    <row r="202" spans="1:12" ht="25.5" x14ac:dyDescent="0.2">
      <c r="A202" s="137" t="s">
        <v>1473</v>
      </c>
      <c r="B202" s="22" t="s">
        <v>213</v>
      </c>
      <c r="C202" s="5">
        <v>15.505002283</v>
      </c>
      <c r="D202" s="27" t="str">
        <f t="shared" si="36"/>
        <v>N/A</v>
      </c>
      <c r="E202" s="5">
        <v>15.564202334999999</v>
      </c>
      <c r="F202" s="27" t="str">
        <f t="shared" si="37"/>
        <v>N/A</v>
      </c>
      <c r="G202" s="5">
        <v>13.528637261</v>
      </c>
      <c r="H202" s="27" t="str">
        <f t="shared" si="38"/>
        <v>N/A</v>
      </c>
      <c r="I202" s="8">
        <v>0.38179999999999997</v>
      </c>
      <c r="J202" s="8">
        <v>-13.1</v>
      </c>
      <c r="K202" s="28" t="s">
        <v>734</v>
      </c>
      <c r="L202" s="105" t="str">
        <f t="shared" si="39"/>
        <v>Yes</v>
      </c>
    </row>
    <row r="203" spans="1:12" ht="25.5" x14ac:dyDescent="0.2">
      <c r="A203" s="173" t="s">
        <v>1474</v>
      </c>
      <c r="B203" s="113" t="s">
        <v>213</v>
      </c>
      <c r="C203" s="114">
        <v>54.964573424999998</v>
      </c>
      <c r="D203" s="145" t="str">
        <f t="shared" si="36"/>
        <v>N/A</v>
      </c>
      <c r="E203" s="114">
        <v>56.181750878999999</v>
      </c>
      <c r="F203" s="145" t="str">
        <f t="shared" si="37"/>
        <v>N/A</v>
      </c>
      <c r="G203" s="114">
        <v>58.717357911000001</v>
      </c>
      <c r="H203" s="145" t="str">
        <f t="shared" si="38"/>
        <v>N/A</v>
      </c>
      <c r="I203" s="146">
        <v>2.214</v>
      </c>
      <c r="J203" s="146">
        <v>4.5129999999999999</v>
      </c>
      <c r="K203" s="161" t="s">
        <v>734</v>
      </c>
      <c r="L203" s="116" t="str">
        <f t="shared" si="39"/>
        <v>Yes</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51669</v>
      </c>
      <c r="D6" s="27" t="str">
        <f>IF($B6="N/A","N/A",IF(C6&gt;10,"No",IF(C6&lt;-10,"No","Yes")))</f>
        <v>N/A</v>
      </c>
      <c r="E6" s="23">
        <v>53510</v>
      </c>
      <c r="F6" s="27" t="str">
        <f>IF($B6="N/A","N/A",IF(E6&gt;10,"No",IF(E6&lt;-10,"No","Yes")))</f>
        <v>N/A</v>
      </c>
      <c r="G6" s="23">
        <v>51309</v>
      </c>
      <c r="H6" s="27" t="str">
        <f>IF($B6="N/A","N/A",IF(G6&gt;10,"No",IF(G6&lt;-10,"No","Yes")))</f>
        <v>N/A</v>
      </c>
      <c r="I6" s="8">
        <v>3.5630000000000002</v>
      </c>
      <c r="J6" s="8">
        <v>-4.1100000000000003</v>
      </c>
      <c r="K6" s="28" t="s">
        <v>734</v>
      </c>
      <c r="L6" s="105" t="str">
        <f t="shared" ref="L6:L46" si="0">IF(J6="Div by 0", "N/A", IF(K6="N/A","N/A", IF(J6&gt;VALUE(MID(K6,1,2)), "No", IF(J6&lt;-1*VALUE(MID(K6,1,2)), "No", "Yes"))))</f>
        <v>Yes</v>
      </c>
    </row>
    <row r="7" spans="1:12" x14ac:dyDescent="0.2">
      <c r="A7" s="168" t="s">
        <v>10</v>
      </c>
      <c r="B7" s="22" t="s">
        <v>213</v>
      </c>
      <c r="C7" s="23">
        <v>47597</v>
      </c>
      <c r="D7" s="27" t="str">
        <f>IF($B7="N/A","N/A",IF(C7&gt;10,"No",IF(C7&lt;-10,"No","Yes")))</f>
        <v>N/A</v>
      </c>
      <c r="E7" s="23">
        <v>48485</v>
      </c>
      <c r="F7" s="27" t="str">
        <f>IF($B7="N/A","N/A",IF(E7&gt;10,"No",IF(E7&lt;-10,"No","Yes")))</f>
        <v>N/A</v>
      </c>
      <c r="G7" s="23">
        <v>46726</v>
      </c>
      <c r="H7" s="27" t="str">
        <f>IF($B7="N/A","N/A",IF(G7&gt;10,"No",IF(G7&lt;-10,"No","Yes")))</f>
        <v>N/A</v>
      </c>
      <c r="I7" s="8">
        <v>1.8660000000000001</v>
      </c>
      <c r="J7" s="8">
        <v>-3.63</v>
      </c>
      <c r="K7" s="28" t="s">
        <v>734</v>
      </c>
      <c r="L7" s="105" t="str">
        <f t="shared" si="0"/>
        <v>Yes</v>
      </c>
    </row>
    <row r="8" spans="1:12" x14ac:dyDescent="0.2">
      <c r="A8" s="168" t="s">
        <v>91</v>
      </c>
      <c r="B8" s="5" t="s">
        <v>297</v>
      </c>
      <c r="C8" s="4">
        <v>92.119065590999995</v>
      </c>
      <c r="D8" s="27" t="str">
        <f>IF($B8="N/A","N/A",IF(C8&gt;90,"No",IF(C8&lt;65,"No","Yes")))</f>
        <v>No</v>
      </c>
      <c r="E8" s="4">
        <v>90.609231918999996</v>
      </c>
      <c r="F8" s="27" t="str">
        <f>IF($B8="N/A","N/A",IF(E8&gt;90,"No",IF(E8&lt;65,"No","Yes")))</f>
        <v>No</v>
      </c>
      <c r="G8" s="4">
        <v>91.067843847999995</v>
      </c>
      <c r="H8" s="27" t="str">
        <f>IF($B8="N/A","N/A",IF(G8&gt;90,"No",IF(G8&lt;65,"No","Yes")))</f>
        <v>No</v>
      </c>
      <c r="I8" s="8">
        <v>-1.64</v>
      </c>
      <c r="J8" s="8">
        <v>0.50609999999999999</v>
      </c>
      <c r="K8" s="28" t="s">
        <v>734</v>
      </c>
      <c r="L8" s="105" t="str">
        <f t="shared" si="0"/>
        <v>Yes</v>
      </c>
    </row>
    <row r="9" spans="1:12" x14ac:dyDescent="0.2">
      <c r="A9" s="168" t="s">
        <v>92</v>
      </c>
      <c r="B9" s="5" t="s">
        <v>298</v>
      </c>
      <c r="C9" s="4">
        <v>94.342217009999999</v>
      </c>
      <c r="D9" s="27" t="str">
        <f>IF($B9="N/A","N/A",IF(C9&gt;100,"No",IF(C9&lt;90,"No","Yes")))</f>
        <v>Yes</v>
      </c>
      <c r="E9" s="4">
        <v>93.379361360999994</v>
      </c>
      <c r="F9" s="27" t="str">
        <f>IF($B9="N/A","N/A",IF(E9&gt;100,"No",IF(E9&lt;90,"No","Yes")))</f>
        <v>Yes</v>
      </c>
      <c r="G9" s="4">
        <v>93.097401562000002</v>
      </c>
      <c r="H9" s="27" t="str">
        <f>IF($B9="N/A","N/A",IF(G9&gt;100,"No",IF(G9&lt;90,"No","Yes")))</f>
        <v>Yes</v>
      </c>
      <c r="I9" s="8">
        <v>-1.02</v>
      </c>
      <c r="J9" s="8">
        <v>-0.30199999999999999</v>
      </c>
      <c r="K9" s="28" t="s">
        <v>734</v>
      </c>
      <c r="L9" s="105" t="str">
        <f t="shared" si="0"/>
        <v>Yes</v>
      </c>
    </row>
    <row r="10" spans="1:12" x14ac:dyDescent="0.2">
      <c r="A10" s="168" t="s">
        <v>93</v>
      </c>
      <c r="B10" s="5" t="s">
        <v>299</v>
      </c>
      <c r="C10" s="4">
        <v>93.231251087999993</v>
      </c>
      <c r="D10" s="27" t="str">
        <f>IF($B10="N/A","N/A",IF(C10&gt;100,"No",IF(C10&lt;85,"No","Yes")))</f>
        <v>Yes</v>
      </c>
      <c r="E10" s="4">
        <v>90.296517101000006</v>
      </c>
      <c r="F10" s="27" t="str">
        <f>IF($B10="N/A","N/A",IF(E10&gt;100,"No",IF(E10&lt;85,"No","Yes")))</f>
        <v>Yes</v>
      </c>
      <c r="G10" s="4">
        <v>88.720103425999994</v>
      </c>
      <c r="H10" s="27" t="str">
        <f>IF($B10="N/A","N/A",IF(G10&gt;100,"No",IF(G10&lt;85,"No","Yes")))</f>
        <v>Yes</v>
      </c>
      <c r="I10" s="8">
        <v>-3.15</v>
      </c>
      <c r="J10" s="8">
        <v>-1.75</v>
      </c>
      <c r="K10" s="28" t="s">
        <v>734</v>
      </c>
      <c r="L10" s="105" t="str">
        <f t="shared" si="0"/>
        <v>Yes</v>
      </c>
    </row>
    <row r="11" spans="1:12" x14ac:dyDescent="0.2">
      <c r="A11" s="168" t="s">
        <v>94</v>
      </c>
      <c r="B11" s="5" t="s">
        <v>300</v>
      </c>
      <c r="C11" s="4">
        <v>45.964642583</v>
      </c>
      <c r="D11" s="27" t="str">
        <f>IF($B11="N/A","N/A",IF(C11&gt;100,"No",IF(C11&lt;80,"No","Yes")))</f>
        <v>No</v>
      </c>
      <c r="E11" s="4">
        <v>63.973313566000002</v>
      </c>
      <c r="F11" s="27" t="str">
        <f>IF($B11="N/A","N/A",IF(E11&gt;100,"No",IF(E11&lt;80,"No","Yes")))</f>
        <v>No</v>
      </c>
      <c r="G11" s="4">
        <v>58.450704225000003</v>
      </c>
      <c r="H11" s="27" t="str">
        <f>IF($B11="N/A","N/A",IF(G11&gt;100,"No",IF(G11&lt;80,"No","Yes")))</f>
        <v>No</v>
      </c>
      <c r="I11" s="8">
        <v>39.18</v>
      </c>
      <c r="J11" s="8">
        <v>-8.6300000000000008</v>
      </c>
      <c r="K11" s="28" t="s">
        <v>734</v>
      </c>
      <c r="L11" s="105" t="str">
        <f t="shared" si="0"/>
        <v>Yes</v>
      </c>
    </row>
    <row r="12" spans="1:12" x14ac:dyDescent="0.2">
      <c r="A12" s="168" t="s">
        <v>95</v>
      </c>
      <c r="B12" s="5" t="s">
        <v>300</v>
      </c>
      <c r="C12" s="4">
        <v>84.395024500999995</v>
      </c>
      <c r="D12" s="27" t="str">
        <f>IF($B12="N/A","N/A",IF(C12&gt;100,"No",IF(C12&lt;80,"No","Yes")))</f>
        <v>Yes</v>
      </c>
      <c r="E12" s="4">
        <v>80.531732418999994</v>
      </c>
      <c r="F12" s="27" t="str">
        <f>IF($B12="N/A","N/A",IF(E12&gt;100,"No",IF(E12&lt;80,"No","Yes")))</f>
        <v>Yes</v>
      </c>
      <c r="G12" s="4">
        <v>59.763313609000001</v>
      </c>
      <c r="H12" s="27" t="str">
        <f>IF($B12="N/A","N/A",IF(G12&gt;100,"No",IF(G12&lt;80,"No","Yes")))</f>
        <v>No</v>
      </c>
      <c r="I12" s="8">
        <v>-4.58</v>
      </c>
      <c r="J12" s="8">
        <v>-25.8</v>
      </c>
      <c r="K12" s="28" t="s">
        <v>734</v>
      </c>
      <c r="L12" s="105" t="str">
        <f t="shared" si="0"/>
        <v>Yes</v>
      </c>
    </row>
    <row r="13" spans="1:12" x14ac:dyDescent="0.2">
      <c r="A13" s="104" t="s">
        <v>96</v>
      </c>
      <c r="B13" s="22" t="s">
        <v>213</v>
      </c>
      <c r="C13" s="23">
        <v>39394.99</v>
      </c>
      <c r="D13" s="27" t="str">
        <f t="shared" ref="D13:D44" si="1">IF($B13="N/A","N/A",IF(C13&gt;10,"No",IF(C13&lt;-10,"No","Yes")))</f>
        <v>N/A</v>
      </c>
      <c r="E13" s="23">
        <v>40599.800000000003</v>
      </c>
      <c r="F13" s="27" t="str">
        <f t="shared" ref="F13:F44" si="2">IF($B13="N/A","N/A",IF(E13&gt;10,"No",IF(E13&lt;-10,"No","Yes")))</f>
        <v>N/A</v>
      </c>
      <c r="G13" s="23">
        <v>42055.08</v>
      </c>
      <c r="H13" s="27" t="str">
        <f t="shared" ref="H13:H44" si="3">IF($B13="N/A","N/A",IF(G13&gt;10,"No",IF(G13&lt;-10,"No","Yes")))</f>
        <v>N/A</v>
      </c>
      <c r="I13" s="8">
        <v>3.0579999999999998</v>
      </c>
      <c r="J13" s="8">
        <v>3.5840000000000001</v>
      </c>
      <c r="K13" s="28" t="s">
        <v>734</v>
      </c>
      <c r="L13" s="105" t="str">
        <f t="shared" si="0"/>
        <v>Yes</v>
      </c>
    </row>
    <row r="14" spans="1:12" x14ac:dyDescent="0.2">
      <c r="A14" s="104" t="s">
        <v>100</v>
      </c>
      <c r="B14" s="22" t="s">
        <v>213</v>
      </c>
      <c r="C14" s="23">
        <v>24727</v>
      </c>
      <c r="D14" s="27" t="str">
        <f t="shared" si="1"/>
        <v>N/A</v>
      </c>
      <c r="E14" s="23">
        <v>24333</v>
      </c>
      <c r="F14" s="27" t="str">
        <f t="shared" si="2"/>
        <v>N/A</v>
      </c>
      <c r="G14" s="23">
        <v>6273</v>
      </c>
      <c r="H14" s="27" t="str">
        <f t="shared" si="3"/>
        <v>N/A</v>
      </c>
      <c r="I14" s="8">
        <v>-1.59</v>
      </c>
      <c r="J14" s="8">
        <v>-74.2</v>
      </c>
      <c r="K14" s="28" t="s">
        <v>734</v>
      </c>
      <c r="L14" s="105" t="str">
        <f t="shared" si="0"/>
        <v>No</v>
      </c>
    </row>
    <row r="15" spans="1:12" x14ac:dyDescent="0.2">
      <c r="A15" s="104" t="s">
        <v>975</v>
      </c>
      <c r="B15" s="22" t="s">
        <v>213</v>
      </c>
      <c r="C15" s="23">
        <v>3308</v>
      </c>
      <c r="D15" s="27" t="str">
        <f t="shared" si="1"/>
        <v>N/A</v>
      </c>
      <c r="E15" s="23">
        <v>3368</v>
      </c>
      <c r="F15" s="27" t="str">
        <f t="shared" si="2"/>
        <v>N/A</v>
      </c>
      <c r="G15" s="23">
        <v>874</v>
      </c>
      <c r="H15" s="27" t="str">
        <f t="shared" si="3"/>
        <v>N/A</v>
      </c>
      <c r="I15" s="8">
        <v>1.8140000000000001</v>
      </c>
      <c r="J15" s="8">
        <v>-74</v>
      </c>
      <c r="K15" s="28" t="s">
        <v>734</v>
      </c>
      <c r="L15" s="105" t="str">
        <f t="shared" si="0"/>
        <v>No</v>
      </c>
    </row>
    <row r="16" spans="1:12" x14ac:dyDescent="0.2">
      <c r="A16" s="104" t="s">
        <v>976</v>
      </c>
      <c r="B16" s="22" t="s">
        <v>213</v>
      </c>
      <c r="C16" s="23">
        <v>698</v>
      </c>
      <c r="D16" s="27" t="str">
        <f t="shared" si="1"/>
        <v>N/A</v>
      </c>
      <c r="E16" s="23">
        <v>622</v>
      </c>
      <c r="F16" s="27" t="str">
        <f t="shared" si="2"/>
        <v>N/A</v>
      </c>
      <c r="G16" s="23">
        <v>477</v>
      </c>
      <c r="H16" s="27" t="str">
        <f t="shared" si="3"/>
        <v>N/A</v>
      </c>
      <c r="I16" s="8">
        <v>-10.9</v>
      </c>
      <c r="J16" s="8">
        <v>-23.3</v>
      </c>
      <c r="K16" s="28" t="s">
        <v>734</v>
      </c>
      <c r="L16" s="105" t="str">
        <f t="shared" si="0"/>
        <v>Yes</v>
      </c>
    </row>
    <row r="17" spans="1:12" x14ac:dyDescent="0.2">
      <c r="A17" s="104" t="s">
        <v>977</v>
      </c>
      <c r="B17" s="22" t="s">
        <v>213</v>
      </c>
      <c r="C17" s="23">
        <v>1677</v>
      </c>
      <c r="D17" s="27" t="str">
        <f t="shared" si="1"/>
        <v>N/A</v>
      </c>
      <c r="E17" s="23">
        <v>1815</v>
      </c>
      <c r="F17" s="27" t="str">
        <f t="shared" si="2"/>
        <v>N/A</v>
      </c>
      <c r="G17" s="23">
        <v>338</v>
      </c>
      <c r="H17" s="27" t="str">
        <f t="shared" si="3"/>
        <v>N/A</v>
      </c>
      <c r="I17" s="8">
        <v>8.2289999999999992</v>
      </c>
      <c r="J17" s="8">
        <v>-81.400000000000006</v>
      </c>
      <c r="K17" s="28" t="s">
        <v>734</v>
      </c>
      <c r="L17" s="105" t="str">
        <f t="shared" si="0"/>
        <v>No</v>
      </c>
    </row>
    <row r="18" spans="1:12" x14ac:dyDescent="0.2">
      <c r="A18" s="104" t="s">
        <v>978</v>
      </c>
      <c r="B18" s="22" t="s">
        <v>213</v>
      </c>
      <c r="C18" s="23">
        <v>19044</v>
      </c>
      <c r="D18" s="27" t="str">
        <f t="shared" si="1"/>
        <v>N/A</v>
      </c>
      <c r="E18" s="23">
        <v>18528</v>
      </c>
      <c r="F18" s="27" t="str">
        <f t="shared" si="2"/>
        <v>N/A</v>
      </c>
      <c r="G18" s="23">
        <v>4584</v>
      </c>
      <c r="H18" s="27" t="str">
        <f t="shared" si="3"/>
        <v>N/A</v>
      </c>
      <c r="I18" s="8">
        <v>-2.71</v>
      </c>
      <c r="J18" s="8">
        <v>-75.3</v>
      </c>
      <c r="K18" s="28" t="s">
        <v>734</v>
      </c>
      <c r="L18" s="105" t="str">
        <f t="shared" si="0"/>
        <v>No</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22988</v>
      </c>
      <c r="D20" s="27" t="str">
        <f t="shared" si="1"/>
        <v>N/A</v>
      </c>
      <c r="E20" s="23">
        <v>25496</v>
      </c>
      <c r="F20" s="27" t="str">
        <f t="shared" si="2"/>
        <v>N/A</v>
      </c>
      <c r="G20" s="23">
        <v>6188</v>
      </c>
      <c r="H20" s="27" t="str">
        <f t="shared" si="3"/>
        <v>N/A</v>
      </c>
      <c r="I20" s="8">
        <v>10.91</v>
      </c>
      <c r="J20" s="8">
        <v>-75.7</v>
      </c>
      <c r="K20" s="28" t="s">
        <v>734</v>
      </c>
      <c r="L20" s="105" t="str">
        <f t="shared" si="0"/>
        <v>No</v>
      </c>
    </row>
    <row r="21" spans="1:12" x14ac:dyDescent="0.2">
      <c r="A21" s="104" t="s">
        <v>980</v>
      </c>
      <c r="B21" s="22" t="s">
        <v>213</v>
      </c>
      <c r="C21" s="23">
        <v>9959</v>
      </c>
      <c r="D21" s="27" t="str">
        <f t="shared" si="1"/>
        <v>N/A</v>
      </c>
      <c r="E21" s="23">
        <v>12631</v>
      </c>
      <c r="F21" s="27" t="str">
        <f t="shared" si="2"/>
        <v>N/A</v>
      </c>
      <c r="G21" s="23">
        <v>3266</v>
      </c>
      <c r="H21" s="27" t="str">
        <f t="shared" si="3"/>
        <v>N/A</v>
      </c>
      <c r="I21" s="8">
        <v>26.83</v>
      </c>
      <c r="J21" s="8">
        <v>-74.099999999999994</v>
      </c>
      <c r="K21" s="28" t="s">
        <v>734</v>
      </c>
      <c r="L21" s="105" t="str">
        <f t="shared" si="0"/>
        <v>No</v>
      </c>
    </row>
    <row r="22" spans="1:12" x14ac:dyDescent="0.2">
      <c r="A22" s="104" t="s">
        <v>981</v>
      </c>
      <c r="B22" s="22" t="s">
        <v>213</v>
      </c>
      <c r="C22" s="23">
        <v>2607</v>
      </c>
      <c r="D22" s="27" t="str">
        <f t="shared" si="1"/>
        <v>N/A</v>
      </c>
      <c r="E22" s="23">
        <v>1894</v>
      </c>
      <c r="F22" s="27" t="str">
        <f t="shared" si="2"/>
        <v>N/A</v>
      </c>
      <c r="G22" s="23">
        <v>461</v>
      </c>
      <c r="H22" s="27" t="str">
        <f t="shared" si="3"/>
        <v>N/A</v>
      </c>
      <c r="I22" s="8">
        <v>-27.3</v>
      </c>
      <c r="J22" s="8">
        <v>-75.7</v>
      </c>
      <c r="K22" s="28" t="s">
        <v>734</v>
      </c>
      <c r="L22" s="105" t="str">
        <f t="shared" si="0"/>
        <v>No</v>
      </c>
    </row>
    <row r="23" spans="1:12" x14ac:dyDescent="0.2">
      <c r="A23" s="104" t="s">
        <v>982</v>
      </c>
      <c r="B23" s="22" t="s">
        <v>213</v>
      </c>
      <c r="C23" s="23">
        <v>2445</v>
      </c>
      <c r="D23" s="27" t="str">
        <f>IF($B23="N/A","N/A",IF(C23&gt;10,"No",IF(C23&lt;-10,"No","Yes")))</f>
        <v>N/A</v>
      </c>
      <c r="E23" s="23">
        <v>2474</v>
      </c>
      <c r="F23" s="27" t="str">
        <f t="shared" si="2"/>
        <v>N/A</v>
      </c>
      <c r="G23" s="23">
        <v>276</v>
      </c>
      <c r="H23" s="27" t="str">
        <f t="shared" si="3"/>
        <v>N/A</v>
      </c>
      <c r="I23" s="8">
        <v>1.1859999999999999</v>
      </c>
      <c r="J23" s="8">
        <v>-88.8</v>
      </c>
      <c r="K23" s="28" t="s">
        <v>734</v>
      </c>
      <c r="L23" s="105" t="str">
        <f t="shared" si="0"/>
        <v>No</v>
      </c>
    </row>
    <row r="24" spans="1:12" x14ac:dyDescent="0.2">
      <c r="A24" s="104" t="s">
        <v>983</v>
      </c>
      <c r="B24" s="22" t="s">
        <v>213</v>
      </c>
      <c r="C24" s="23">
        <v>7977</v>
      </c>
      <c r="D24" s="27" t="str">
        <f t="shared" si="1"/>
        <v>N/A</v>
      </c>
      <c r="E24" s="23">
        <v>8497</v>
      </c>
      <c r="F24" s="27" t="str">
        <f t="shared" si="2"/>
        <v>N/A</v>
      </c>
      <c r="G24" s="23">
        <v>2185</v>
      </c>
      <c r="H24" s="27" t="str">
        <f t="shared" si="3"/>
        <v>N/A</v>
      </c>
      <c r="I24" s="8">
        <v>6.5190000000000001</v>
      </c>
      <c r="J24" s="8">
        <v>-74.3</v>
      </c>
      <c r="K24" s="28" t="s">
        <v>734</v>
      </c>
      <c r="L24" s="105" t="str">
        <f t="shared" si="0"/>
        <v>No</v>
      </c>
    </row>
    <row r="25" spans="1:12" x14ac:dyDescent="0.2">
      <c r="A25" s="104" t="s">
        <v>984</v>
      </c>
      <c r="B25" s="22" t="s">
        <v>213</v>
      </c>
      <c r="C25" s="23">
        <v>0</v>
      </c>
      <c r="D25" s="27" t="str">
        <f t="shared" si="1"/>
        <v>N/A</v>
      </c>
      <c r="E25" s="23">
        <v>0</v>
      </c>
      <c r="F25" s="27" t="str">
        <f t="shared" si="2"/>
        <v>N/A</v>
      </c>
      <c r="G25" s="23">
        <v>0</v>
      </c>
      <c r="H25" s="27" t="str">
        <f t="shared" si="3"/>
        <v>N/A</v>
      </c>
      <c r="I25" s="8" t="s">
        <v>1748</v>
      </c>
      <c r="J25" s="8" t="s">
        <v>1748</v>
      </c>
      <c r="K25" s="28" t="s">
        <v>734</v>
      </c>
      <c r="L25" s="105" t="str">
        <f t="shared" si="0"/>
        <v>N/A</v>
      </c>
    </row>
    <row r="26" spans="1:12" x14ac:dyDescent="0.2">
      <c r="A26" s="104" t="s">
        <v>104</v>
      </c>
      <c r="B26" s="22" t="s">
        <v>213</v>
      </c>
      <c r="C26" s="23">
        <v>1301</v>
      </c>
      <c r="D26" s="27" t="str">
        <f t="shared" si="1"/>
        <v>N/A</v>
      </c>
      <c r="E26" s="23">
        <v>1349</v>
      </c>
      <c r="F26" s="27" t="str">
        <f t="shared" si="2"/>
        <v>N/A</v>
      </c>
      <c r="G26" s="23">
        <v>284</v>
      </c>
      <c r="H26" s="27" t="str">
        <f t="shared" si="3"/>
        <v>N/A</v>
      </c>
      <c r="I26" s="8">
        <v>3.6890000000000001</v>
      </c>
      <c r="J26" s="8">
        <v>-78.900000000000006</v>
      </c>
      <c r="K26" s="28" t="s">
        <v>734</v>
      </c>
      <c r="L26" s="105" t="str">
        <f t="shared" si="0"/>
        <v>No</v>
      </c>
    </row>
    <row r="27" spans="1:12" x14ac:dyDescent="0.2">
      <c r="A27" s="104" t="s">
        <v>985</v>
      </c>
      <c r="B27" s="22" t="s">
        <v>213</v>
      </c>
      <c r="C27" s="23">
        <v>156</v>
      </c>
      <c r="D27" s="27" t="str">
        <f t="shared" si="1"/>
        <v>N/A</v>
      </c>
      <c r="E27" s="23">
        <v>145</v>
      </c>
      <c r="F27" s="27" t="str">
        <f t="shared" si="2"/>
        <v>N/A</v>
      </c>
      <c r="G27" s="23">
        <v>13</v>
      </c>
      <c r="H27" s="27" t="str">
        <f t="shared" si="3"/>
        <v>N/A</v>
      </c>
      <c r="I27" s="8">
        <v>-7.05</v>
      </c>
      <c r="J27" s="8">
        <v>-91</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1748</v>
      </c>
      <c r="J28" s="8" t="s">
        <v>1748</v>
      </c>
      <c r="K28" s="28" t="s">
        <v>734</v>
      </c>
      <c r="L28" s="105" t="str">
        <f t="shared" si="0"/>
        <v>N/A</v>
      </c>
    </row>
    <row r="29" spans="1:12" x14ac:dyDescent="0.2">
      <c r="A29" s="104" t="s">
        <v>987</v>
      </c>
      <c r="B29" s="22" t="s">
        <v>213</v>
      </c>
      <c r="C29" s="23">
        <v>77</v>
      </c>
      <c r="D29" s="27" t="str">
        <f t="shared" si="1"/>
        <v>N/A</v>
      </c>
      <c r="E29" s="23">
        <v>57</v>
      </c>
      <c r="F29" s="27" t="str">
        <f t="shared" si="2"/>
        <v>N/A</v>
      </c>
      <c r="G29" s="23">
        <v>76</v>
      </c>
      <c r="H29" s="27" t="str">
        <f t="shared" si="3"/>
        <v>N/A</v>
      </c>
      <c r="I29" s="8">
        <v>-26</v>
      </c>
      <c r="J29" s="8">
        <v>33.33</v>
      </c>
      <c r="K29" s="28" t="s">
        <v>734</v>
      </c>
      <c r="L29" s="105" t="str">
        <f t="shared" si="0"/>
        <v>No</v>
      </c>
    </row>
    <row r="30" spans="1:12" x14ac:dyDescent="0.2">
      <c r="A30" s="104" t="s">
        <v>988</v>
      </c>
      <c r="B30" s="22" t="s">
        <v>213</v>
      </c>
      <c r="C30" s="23">
        <v>851</v>
      </c>
      <c r="D30" s="27" t="str">
        <f t="shared" si="1"/>
        <v>N/A</v>
      </c>
      <c r="E30" s="23">
        <v>885</v>
      </c>
      <c r="F30" s="27" t="str">
        <f t="shared" si="2"/>
        <v>N/A</v>
      </c>
      <c r="G30" s="23">
        <v>118</v>
      </c>
      <c r="H30" s="27" t="str">
        <f t="shared" si="3"/>
        <v>N/A</v>
      </c>
      <c r="I30" s="8">
        <v>3.9950000000000001</v>
      </c>
      <c r="J30" s="8">
        <v>-86.7</v>
      </c>
      <c r="K30" s="28" t="s">
        <v>734</v>
      </c>
      <c r="L30" s="105" t="str">
        <f t="shared" si="0"/>
        <v>No</v>
      </c>
    </row>
    <row r="31" spans="1:12" x14ac:dyDescent="0.2">
      <c r="A31" s="104" t="s">
        <v>989</v>
      </c>
      <c r="B31" s="22" t="s">
        <v>213</v>
      </c>
      <c r="C31" s="23">
        <v>12</v>
      </c>
      <c r="D31" s="27" t="str">
        <f t="shared" si="1"/>
        <v>N/A</v>
      </c>
      <c r="E31" s="23">
        <v>11</v>
      </c>
      <c r="F31" s="27" t="str">
        <f t="shared" si="2"/>
        <v>N/A</v>
      </c>
      <c r="G31" s="23">
        <v>11</v>
      </c>
      <c r="H31" s="27" t="str">
        <f t="shared" si="3"/>
        <v>N/A</v>
      </c>
      <c r="I31" s="8">
        <v>-50</v>
      </c>
      <c r="J31" s="8">
        <v>-83.3</v>
      </c>
      <c r="K31" s="28" t="s">
        <v>734</v>
      </c>
      <c r="L31" s="105" t="str">
        <f t="shared" si="0"/>
        <v>No</v>
      </c>
    </row>
    <row r="32" spans="1:12" x14ac:dyDescent="0.2">
      <c r="A32" s="104" t="s">
        <v>990</v>
      </c>
      <c r="B32" s="22" t="s">
        <v>213</v>
      </c>
      <c r="C32" s="23">
        <v>205</v>
      </c>
      <c r="D32" s="27" t="str">
        <f t="shared" si="1"/>
        <v>N/A</v>
      </c>
      <c r="E32" s="23">
        <v>256</v>
      </c>
      <c r="F32" s="27" t="str">
        <f t="shared" si="2"/>
        <v>N/A</v>
      </c>
      <c r="G32" s="23">
        <v>76</v>
      </c>
      <c r="H32" s="27" t="str">
        <f t="shared" si="3"/>
        <v>N/A</v>
      </c>
      <c r="I32" s="8">
        <v>24.88</v>
      </c>
      <c r="J32" s="8">
        <v>-70.3</v>
      </c>
      <c r="K32" s="28" t="s">
        <v>734</v>
      </c>
      <c r="L32" s="105" t="str">
        <f t="shared" si="0"/>
        <v>No</v>
      </c>
    </row>
    <row r="33" spans="1:12" x14ac:dyDescent="0.2">
      <c r="A33" s="104" t="s">
        <v>991</v>
      </c>
      <c r="B33" s="22" t="s">
        <v>213</v>
      </c>
      <c r="C33" s="23">
        <v>0</v>
      </c>
      <c r="D33" s="27" t="str">
        <f t="shared" si="1"/>
        <v>N/A</v>
      </c>
      <c r="E33" s="23">
        <v>0</v>
      </c>
      <c r="F33" s="27" t="str">
        <f t="shared" si="2"/>
        <v>N/A</v>
      </c>
      <c r="G33" s="23">
        <v>0</v>
      </c>
      <c r="H33" s="27" t="str">
        <f t="shared" si="3"/>
        <v>N/A</v>
      </c>
      <c r="I33" s="8" t="s">
        <v>1748</v>
      </c>
      <c r="J33" s="8" t="s">
        <v>1748</v>
      </c>
      <c r="K33" s="28" t="s">
        <v>734</v>
      </c>
      <c r="L33" s="105" t="str">
        <f t="shared" si="0"/>
        <v>N/A</v>
      </c>
    </row>
    <row r="34" spans="1:12" x14ac:dyDescent="0.2">
      <c r="A34" s="104" t="s">
        <v>105</v>
      </c>
      <c r="B34" s="22" t="s">
        <v>213</v>
      </c>
      <c r="C34" s="23">
        <v>2653</v>
      </c>
      <c r="D34" s="27" t="str">
        <f t="shared" si="1"/>
        <v>N/A</v>
      </c>
      <c r="E34" s="23">
        <v>2332</v>
      </c>
      <c r="F34" s="27" t="str">
        <f t="shared" si="2"/>
        <v>N/A</v>
      </c>
      <c r="G34" s="23">
        <v>507</v>
      </c>
      <c r="H34" s="27" t="str">
        <f t="shared" si="3"/>
        <v>N/A</v>
      </c>
      <c r="I34" s="8">
        <v>-12.1</v>
      </c>
      <c r="J34" s="8">
        <v>-78.3</v>
      </c>
      <c r="K34" s="28" t="s">
        <v>734</v>
      </c>
      <c r="L34" s="105" t="str">
        <f t="shared" si="0"/>
        <v>No</v>
      </c>
    </row>
    <row r="35" spans="1:12" x14ac:dyDescent="0.2">
      <c r="A35" s="104" t="s">
        <v>992</v>
      </c>
      <c r="B35" s="22" t="s">
        <v>213</v>
      </c>
      <c r="C35" s="23">
        <v>114</v>
      </c>
      <c r="D35" s="27" t="str">
        <f t="shared" si="1"/>
        <v>N/A</v>
      </c>
      <c r="E35" s="23">
        <v>314</v>
      </c>
      <c r="F35" s="27" t="str">
        <f t="shared" si="2"/>
        <v>N/A</v>
      </c>
      <c r="G35" s="23">
        <v>24</v>
      </c>
      <c r="H35" s="27" t="str">
        <f t="shared" si="3"/>
        <v>N/A</v>
      </c>
      <c r="I35" s="8">
        <v>175.4</v>
      </c>
      <c r="J35" s="8">
        <v>-92.4</v>
      </c>
      <c r="K35" s="28" t="s">
        <v>734</v>
      </c>
      <c r="L35" s="105" t="str">
        <f t="shared" si="0"/>
        <v>No</v>
      </c>
    </row>
    <row r="36" spans="1:12" x14ac:dyDescent="0.2">
      <c r="A36" s="104" t="s">
        <v>993</v>
      </c>
      <c r="B36" s="22" t="s">
        <v>213</v>
      </c>
      <c r="C36" s="23">
        <v>0</v>
      </c>
      <c r="D36" s="27" t="str">
        <f t="shared" si="1"/>
        <v>N/A</v>
      </c>
      <c r="E36" s="23">
        <v>0</v>
      </c>
      <c r="F36" s="27" t="str">
        <f t="shared" si="2"/>
        <v>N/A</v>
      </c>
      <c r="G36" s="23">
        <v>0</v>
      </c>
      <c r="H36" s="27" t="str">
        <f t="shared" si="3"/>
        <v>N/A</v>
      </c>
      <c r="I36" s="8" t="s">
        <v>1748</v>
      </c>
      <c r="J36" s="8" t="s">
        <v>1748</v>
      </c>
      <c r="K36" s="28" t="s">
        <v>734</v>
      </c>
      <c r="L36" s="105" t="str">
        <f t="shared" si="0"/>
        <v>N/A</v>
      </c>
    </row>
    <row r="37" spans="1:12" x14ac:dyDescent="0.2">
      <c r="A37" s="104" t="s">
        <v>994</v>
      </c>
      <c r="B37" s="22" t="s">
        <v>213</v>
      </c>
      <c r="C37" s="23">
        <v>2264</v>
      </c>
      <c r="D37" s="27" t="str">
        <f t="shared" si="1"/>
        <v>N/A</v>
      </c>
      <c r="E37" s="23">
        <v>1738</v>
      </c>
      <c r="F37" s="27" t="str">
        <f t="shared" si="2"/>
        <v>N/A</v>
      </c>
      <c r="G37" s="23">
        <v>347</v>
      </c>
      <c r="H37" s="27" t="str">
        <f t="shared" si="3"/>
        <v>N/A</v>
      </c>
      <c r="I37" s="8">
        <v>-23.2</v>
      </c>
      <c r="J37" s="8">
        <v>-80</v>
      </c>
      <c r="K37" s="28" t="s">
        <v>734</v>
      </c>
      <c r="L37" s="105" t="str">
        <f t="shared" si="0"/>
        <v>No</v>
      </c>
    </row>
    <row r="38" spans="1:12" x14ac:dyDescent="0.2">
      <c r="A38" s="104" t="s">
        <v>995</v>
      </c>
      <c r="B38" s="22" t="s">
        <v>213</v>
      </c>
      <c r="C38" s="23">
        <v>243</v>
      </c>
      <c r="D38" s="27" t="str">
        <f t="shared" si="1"/>
        <v>N/A</v>
      </c>
      <c r="E38" s="23">
        <v>218</v>
      </c>
      <c r="F38" s="27" t="str">
        <f t="shared" si="2"/>
        <v>N/A</v>
      </c>
      <c r="G38" s="23">
        <v>104</v>
      </c>
      <c r="H38" s="27" t="str">
        <f t="shared" si="3"/>
        <v>N/A</v>
      </c>
      <c r="I38" s="8">
        <v>-10.3</v>
      </c>
      <c r="J38" s="8">
        <v>-52.3</v>
      </c>
      <c r="K38" s="28" t="s">
        <v>734</v>
      </c>
      <c r="L38" s="105" t="str">
        <f t="shared" si="0"/>
        <v>No</v>
      </c>
    </row>
    <row r="39" spans="1:12" x14ac:dyDescent="0.2">
      <c r="A39" s="104" t="s">
        <v>996</v>
      </c>
      <c r="B39" s="22" t="s">
        <v>213</v>
      </c>
      <c r="C39" s="23">
        <v>32</v>
      </c>
      <c r="D39" s="27" t="str">
        <f t="shared" si="1"/>
        <v>N/A</v>
      </c>
      <c r="E39" s="23">
        <v>62</v>
      </c>
      <c r="F39" s="27" t="str">
        <f t="shared" si="2"/>
        <v>N/A</v>
      </c>
      <c r="G39" s="23">
        <v>32</v>
      </c>
      <c r="H39" s="27" t="str">
        <f t="shared" si="3"/>
        <v>N/A</v>
      </c>
      <c r="I39" s="8">
        <v>93.75</v>
      </c>
      <c r="J39" s="8">
        <v>-48.4</v>
      </c>
      <c r="K39" s="28" t="s">
        <v>734</v>
      </c>
      <c r="L39" s="105" t="str">
        <f t="shared" si="0"/>
        <v>No</v>
      </c>
    </row>
    <row r="40" spans="1:12" x14ac:dyDescent="0.2">
      <c r="A40" s="104" t="s">
        <v>997</v>
      </c>
      <c r="B40" s="22" t="s">
        <v>213</v>
      </c>
      <c r="C40" s="23">
        <v>0</v>
      </c>
      <c r="D40" s="27" t="str">
        <f t="shared" si="1"/>
        <v>N/A</v>
      </c>
      <c r="E40" s="23">
        <v>0</v>
      </c>
      <c r="F40" s="27" t="str">
        <f t="shared" si="2"/>
        <v>N/A</v>
      </c>
      <c r="G40" s="23">
        <v>0</v>
      </c>
      <c r="H40" s="27" t="str">
        <f t="shared" si="3"/>
        <v>N/A</v>
      </c>
      <c r="I40" s="8" t="s">
        <v>1748</v>
      </c>
      <c r="J40" s="8" t="s">
        <v>1748</v>
      </c>
      <c r="K40" s="28" t="s">
        <v>734</v>
      </c>
      <c r="L40" s="105" t="str">
        <f t="shared" si="0"/>
        <v>N/A</v>
      </c>
    </row>
    <row r="41" spans="1:12" x14ac:dyDescent="0.2">
      <c r="A41" s="168" t="s">
        <v>84</v>
      </c>
      <c r="B41" s="22" t="s">
        <v>213</v>
      </c>
      <c r="C41" s="29">
        <v>1715258759</v>
      </c>
      <c r="D41" s="27" t="str">
        <f t="shared" si="1"/>
        <v>N/A</v>
      </c>
      <c r="E41" s="29">
        <v>1947382693</v>
      </c>
      <c r="F41" s="27" t="str">
        <f t="shared" si="2"/>
        <v>N/A</v>
      </c>
      <c r="G41" s="29">
        <v>1854465938</v>
      </c>
      <c r="H41" s="27" t="str">
        <f t="shared" si="3"/>
        <v>N/A</v>
      </c>
      <c r="I41" s="8">
        <v>13.53</v>
      </c>
      <c r="J41" s="8">
        <v>-4.7699999999999996</v>
      </c>
      <c r="K41" s="28" t="s">
        <v>734</v>
      </c>
      <c r="L41" s="105" t="str">
        <f t="shared" si="0"/>
        <v>Yes</v>
      </c>
    </row>
    <row r="42" spans="1:12" x14ac:dyDescent="0.2">
      <c r="A42" s="168" t="s">
        <v>1475</v>
      </c>
      <c r="B42" s="22" t="s">
        <v>213</v>
      </c>
      <c r="C42" s="29">
        <v>33197.057403999999</v>
      </c>
      <c r="D42" s="27" t="str">
        <f t="shared" si="1"/>
        <v>N/A</v>
      </c>
      <c r="E42" s="29">
        <v>36392.874098</v>
      </c>
      <c r="F42" s="27" t="str">
        <f t="shared" si="2"/>
        <v>N/A</v>
      </c>
      <c r="G42" s="29">
        <v>36143.092596000002</v>
      </c>
      <c r="H42" s="27" t="str">
        <f t="shared" si="3"/>
        <v>N/A</v>
      </c>
      <c r="I42" s="8">
        <v>9.6270000000000007</v>
      </c>
      <c r="J42" s="8">
        <v>-0.68600000000000005</v>
      </c>
      <c r="K42" s="28" t="s">
        <v>734</v>
      </c>
      <c r="L42" s="105" t="str">
        <f t="shared" si="0"/>
        <v>Yes</v>
      </c>
    </row>
    <row r="43" spans="1:12" x14ac:dyDescent="0.2">
      <c r="A43" s="168" t="s">
        <v>1476</v>
      </c>
      <c r="B43" s="22" t="s">
        <v>213</v>
      </c>
      <c r="C43" s="29">
        <v>36037.119124999997</v>
      </c>
      <c r="D43" s="27" t="str">
        <f t="shared" si="1"/>
        <v>N/A</v>
      </c>
      <c r="E43" s="29">
        <v>40164.642528999997</v>
      </c>
      <c r="F43" s="27" t="str">
        <f t="shared" si="2"/>
        <v>N/A</v>
      </c>
      <c r="G43" s="29">
        <v>39688.095236000001</v>
      </c>
      <c r="H43" s="27" t="str">
        <f t="shared" si="3"/>
        <v>N/A</v>
      </c>
      <c r="I43" s="8">
        <v>11.45</v>
      </c>
      <c r="J43" s="8">
        <v>-1.19</v>
      </c>
      <c r="K43" s="28" t="s">
        <v>734</v>
      </c>
      <c r="L43" s="105" t="str">
        <f t="shared" si="0"/>
        <v>Yes</v>
      </c>
    </row>
    <row r="44" spans="1:12" x14ac:dyDescent="0.2">
      <c r="A44" s="137" t="s">
        <v>107</v>
      </c>
      <c r="B44" s="22" t="s">
        <v>213</v>
      </c>
      <c r="C44" s="29">
        <v>4126911</v>
      </c>
      <c r="D44" s="27" t="str">
        <f t="shared" si="1"/>
        <v>N/A</v>
      </c>
      <c r="E44" s="29">
        <v>5140433</v>
      </c>
      <c r="F44" s="27" t="str">
        <f t="shared" si="2"/>
        <v>N/A</v>
      </c>
      <c r="G44" s="29">
        <v>5662120</v>
      </c>
      <c r="H44" s="27" t="str">
        <f t="shared" si="3"/>
        <v>N/A</v>
      </c>
      <c r="I44" s="8">
        <v>24.56</v>
      </c>
      <c r="J44" s="8">
        <v>10.15</v>
      </c>
      <c r="K44" s="28" t="s">
        <v>734</v>
      </c>
      <c r="L44" s="105" t="str">
        <f t="shared" si="0"/>
        <v>Yes</v>
      </c>
    </row>
    <row r="45" spans="1:12" x14ac:dyDescent="0.2">
      <c r="A45" s="168" t="s">
        <v>158</v>
      </c>
      <c r="B45" s="30" t="s">
        <v>217</v>
      </c>
      <c r="C45" s="1">
        <v>377</v>
      </c>
      <c r="D45" s="27" t="str">
        <f>IF($B45="N/A","N/A",IF(C45&gt;0,"No",IF(C45&lt;0,"No","Yes")))</f>
        <v>No</v>
      </c>
      <c r="E45" s="1">
        <v>1010</v>
      </c>
      <c r="F45" s="27" t="str">
        <f>IF($B45="N/A","N/A",IF(E45&gt;0,"No",IF(E45&lt;0,"No","Yes")))</f>
        <v>No</v>
      </c>
      <c r="G45" s="1">
        <v>724</v>
      </c>
      <c r="H45" s="27" t="str">
        <f>IF($B45="N/A","N/A",IF(G45&gt;0,"No",IF(G45&lt;0,"No","Yes")))</f>
        <v>No</v>
      </c>
      <c r="I45" s="8">
        <v>167.9</v>
      </c>
      <c r="J45" s="8">
        <v>-28.3</v>
      </c>
      <c r="K45" s="28" t="s">
        <v>734</v>
      </c>
      <c r="L45" s="105" t="str">
        <f t="shared" si="0"/>
        <v>Yes</v>
      </c>
    </row>
    <row r="46" spans="1:12" x14ac:dyDescent="0.2">
      <c r="A46" s="168" t="s">
        <v>156</v>
      </c>
      <c r="B46" s="22" t="s">
        <v>213</v>
      </c>
      <c r="C46" s="29">
        <v>1021756</v>
      </c>
      <c r="D46" s="27" t="str">
        <f t="shared" ref="D46:D47" si="4">IF($B46="N/A","N/A",IF(C46&gt;10,"No",IF(C46&lt;-10,"No","Yes")))</f>
        <v>N/A</v>
      </c>
      <c r="E46" s="29">
        <v>1896789</v>
      </c>
      <c r="F46" s="27" t="str">
        <f t="shared" ref="F46:F47" si="5">IF($B46="N/A","N/A",IF(E46&gt;10,"No",IF(E46&lt;-10,"No","Yes")))</f>
        <v>N/A</v>
      </c>
      <c r="G46" s="29">
        <v>2151619</v>
      </c>
      <c r="H46" s="27" t="str">
        <f t="shared" ref="H46:H47" si="6">IF($B46="N/A","N/A",IF(G46&gt;10,"No",IF(G46&lt;-10,"No","Yes")))</f>
        <v>N/A</v>
      </c>
      <c r="I46" s="8">
        <v>85.64</v>
      </c>
      <c r="J46" s="8">
        <v>13.43</v>
      </c>
      <c r="K46" s="28" t="s">
        <v>734</v>
      </c>
      <c r="L46" s="105" t="str">
        <f t="shared" si="0"/>
        <v>Yes</v>
      </c>
    </row>
    <row r="47" spans="1:12" x14ac:dyDescent="0.2">
      <c r="A47" s="168" t="s">
        <v>1278</v>
      </c>
      <c r="B47" s="22" t="s">
        <v>213</v>
      </c>
      <c r="C47" s="29">
        <v>2710.2281167000001</v>
      </c>
      <c r="D47" s="27" t="str">
        <f t="shared" si="4"/>
        <v>N/A</v>
      </c>
      <c r="E47" s="29">
        <v>1878.0089109</v>
      </c>
      <c r="F47" s="27" t="str">
        <f t="shared" si="5"/>
        <v>N/A</v>
      </c>
      <c r="G47" s="29">
        <v>2971.8494475000002</v>
      </c>
      <c r="H47" s="27" t="str">
        <f t="shared" si="6"/>
        <v>N/A</v>
      </c>
      <c r="I47" s="8">
        <v>-30.7</v>
      </c>
      <c r="J47" s="8">
        <v>58.24</v>
      </c>
      <c r="K47" s="28" t="s">
        <v>734</v>
      </c>
      <c r="L47" s="105" t="str">
        <f>IF(J47="Div by 0", "N/A", IF(OR(J47="N/A",K47="N/A"),"N/A", IF(J47&gt;VALUE(MID(K47,1,2)), "No", IF(J47&lt;-1*VALUE(MID(K47,1,2)), "No", "Yes"))))</f>
        <v>No</v>
      </c>
    </row>
    <row r="48" spans="1:12" x14ac:dyDescent="0.2">
      <c r="A48" s="168" t="s">
        <v>1477</v>
      </c>
      <c r="B48" s="22" t="s">
        <v>213</v>
      </c>
      <c r="C48" s="29">
        <v>31723.049905</v>
      </c>
      <c r="D48" s="27" t="str">
        <f t="shared" ref="D48:D74" si="7">IF($B48="N/A","N/A",IF(C48&gt;10,"No",IF(C48&lt;-10,"No","Yes")))</f>
        <v>N/A</v>
      </c>
      <c r="E48" s="29">
        <v>35151.652817000002</v>
      </c>
      <c r="F48" s="27" t="str">
        <f t="shared" ref="F48:F74" si="8">IF($B48="N/A","N/A",IF(E48&gt;10,"No",IF(E48&lt;-10,"No","Yes")))</f>
        <v>N/A</v>
      </c>
      <c r="G48" s="29">
        <v>24063.129443999998</v>
      </c>
      <c r="H48" s="27" t="str">
        <f t="shared" ref="H48:H74" si="9">IF($B48="N/A","N/A",IF(G48&gt;10,"No",IF(G48&lt;-10,"No","Yes")))</f>
        <v>N/A</v>
      </c>
      <c r="I48" s="8">
        <v>10.81</v>
      </c>
      <c r="J48" s="8">
        <v>-31.5</v>
      </c>
      <c r="K48" s="28" t="s">
        <v>734</v>
      </c>
      <c r="L48" s="105" t="str">
        <f t="shared" ref="L48:L74" si="10">IF(J48="Div by 0", "N/A", IF(K48="N/A","N/A", IF(J48&gt;VALUE(MID(K48,1,2)), "No", IF(J48&lt;-1*VALUE(MID(K48,1,2)), "No", "Yes"))))</f>
        <v>No</v>
      </c>
    </row>
    <row r="49" spans="1:12" x14ac:dyDescent="0.2">
      <c r="A49" s="168" t="s">
        <v>1478</v>
      </c>
      <c r="B49" s="22" t="s">
        <v>213</v>
      </c>
      <c r="C49" s="29">
        <v>27725.528114000001</v>
      </c>
      <c r="D49" s="27" t="str">
        <f t="shared" si="7"/>
        <v>N/A</v>
      </c>
      <c r="E49" s="29">
        <v>30935.736342</v>
      </c>
      <c r="F49" s="27" t="str">
        <f t="shared" si="8"/>
        <v>N/A</v>
      </c>
      <c r="G49" s="29">
        <v>26365.469108000001</v>
      </c>
      <c r="H49" s="27" t="str">
        <f t="shared" si="9"/>
        <v>N/A</v>
      </c>
      <c r="I49" s="8">
        <v>11.58</v>
      </c>
      <c r="J49" s="8">
        <v>-14.8</v>
      </c>
      <c r="K49" s="28" t="s">
        <v>734</v>
      </c>
      <c r="L49" s="105" t="str">
        <f t="shared" si="10"/>
        <v>Yes</v>
      </c>
    </row>
    <row r="50" spans="1:12" x14ac:dyDescent="0.2">
      <c r="A50" s="168" t="s">
        <v>1479</v>
      </c>
      <c r="B50" s="22" t="s">
        <v>213</v>
      </c>
      <c r="C50" s="29">
        <v>9692.1260745</v>
      </c>
      <c r="D50" s="27" t="str">
        <f t="shared" si="7"/>
        <v>N/A</v>
      </c>
      <c r="E50" s="29">
        <v>16879.401929</v>
      </c>
      <c r="F50" s="27" t="str">
        <f t="shared" si="8"/>
        <v>N/A</v>
      </c>
      <c r="G50" s="29">
        <v>7035.2180294</v>
      </c>
      <c r="H50" s="27" t="str">
        <f t="shared" si="9"/>
        <v>N/A</v>
      </c>
      <c r="I50" s="8">
        <v>74.16</v>
      </c>
      <c r="J50" s="8">
        <v>-58.3</v>
      </c>
      <c r="K50" s="28" t="s">
        <v>734</v>
      </c>
      <c r="L50" s="105" t="str">
        <f t="shared" si="10"/>
        <v>No</v>
      </c>
    </row>
    <row r="51" spans="1:12" x14ac:dyDescent="0.2">
      <c r="A51" s="168" t="s">
        <v>1480</v>
      </c>
      <c r="B51" s="22" t="s">
        <v>213</v>
      </c>
      <c r="C51" s="29">
        <v>3264.0590339999999</v>
      </c>
      <c r="D51" s="27" t="str">
        <f t="shared" si="7"/>
        <v>N/A</v>
      </c>
      <c r="E51" s="29">
        <v>2908.2269971999999</v>
      </c>
      <c r="F51" s="27" t="str">
        <f t="shared" si="8"/>
        <v>N/A</v>
      </c>
      <c r="G51" s="29">
        <v>8180.5384615000003</v>
      </c>
      <c r="H51" s="27" t="str">
        <f t="shared" si="9"/>
        <v>N/A</v>
      </c>
      <c r="I51" s="8">
        <v>-10.9</v>
      </c>
      <c r="J51" s="8">
        <v>181.3</v>
      </c>
      <c r="K51" s="28" t="s">
        <v>734</v>
      </c>
      <c r="L51" s="105" t="str">
        <f t="shared" si="10"/>
        <v>No</v>
      </c>
    </row>
    <row r="52" spans="1:12" x14ac:dyDescent="0.2">
      <c r="A52" s="168" t="s">
        <v>1481</v>
      </c>
      <c r="B52" s="22" t="s">
        <v>213</v>
      </c>
      <c r="C52" s="29">
        <v>35730.984929999999</v>
      </c>
      <c r="D52" s="27" t="str">
        <f t="shared" si="7"/>
        <v>N/A</v>
      </c>
      <c r="E52" s="29">
        <v>39689.992875999997</v>
      </c>
      <c r="F52" s="27" t="str">
        <f t="shared" si="8"/>
        <v>N/A</v>
      </c>
      <c r="G52" s="29">
        <v>26567.140051999999</v>
      </c>
      <c r="H52" s="27" t="str">
        <f t="shared" si="9"/>
        <v>N/A</v>
      </c>
      <c r="I52" s="8">
        <v>11.08</v>
      </c>
      <c r="J52" s="8">
        <v>-33.1</v>
      </c>
      <c r="K52" s="28" t="s">
        <v>734</v>
      </c>
      <c r="L52" s="105" t="str">
        <f t="shared" si="10"/>
        <v>No</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39371.064077000003</v>
      </c>
      <c r="D54" s="27" t="str">
        <f t="shared" si="7"/>
        <v>N/A</v>
      </c>
      <c r="E54" s="29">
        <v>41515.76208</v>
      </c>
      <c r="F54" s="27" t="str">
        <f t="shared" si="8"/>
        <v>N/A</v>
      </c>
      <c r="G54" s="29">
        <v>40510.752262000002</v>
      </c>
      <c r="H54" s="27" t="str">
        <f t="shared" si="9"/>
        <v>N/A</v>
      </c>
      <c r="I54" s="8">
        <v>5.4470000000000001</v>
      </c>
      <c r="J54" s="8">
        <v>-2.42</v>
      </c>
      <c r="K54" s="28" t="s">
        <v>734</v>
      </c>
      <c r="L54" s="105" t="str">
        <f t="shared" si="10"/>
        <v>Yes</v>
      </c>
    </row>
    <row r="55" spans="1:12" x14ac:dyDescent="0.2">
      <c r="A55" s="168" t="s">
        <v>1484</v>
      </c>
      <c r="B55" s="22" t="s">
        <v>213</v>
      </c>
      <c r="C55" s="29">
        <v>47582.105933999999</v>
      </c>
      <c r="D55" s="27" t="str">
        <f t="shared" si="7"/>
        <v>N/A</v>
      </c>
      <c r="E55" s="29">
        <v>45353.389835000002</v>
      </c>
      <c r="F55" s="27" t="str">
        <f t="shared" si="8"/>
        <v>N/A</v>
      </c>
      <c r="G55" s="29">
        <v>44383.359461</v>
      </c>
      <c r="H55" s="27" t="str">
        <f t="shared" si="9"/>
        <v>N/A</v>
      </c>
      <c r="I55" s="8">
        <v>-4.68</v>
      </c>
      <c r="J55" s="8">
        <v>-2.14</v>
      </c>
      <c r="K55" s="28" t="s">
        <v>734</v>
      </c>
      <c r="L55" s="105" t="str">
        <f t="shared" si="10"/>
        <v>Yes</v>
      </c>
    </row>
    <row r="56" spans="1:12" ht="25.5" x14ac:dyDescent="0.2">
      <c r="A56" s="168" t="s">
        <v>1485</v>
      </c>
      <c r="B56" s="22" t="s">
        <v>213</v>
      </c>
      <c r="C56" s="29">
        <v>13497.130418000001</v>
      </c>
      <c r="D56" s="27" t="str">
        <f t="shared" si="7"/>
        <v>N/A</v>
      </c>
      <c r="E56" s="29">
        <v>25176.862195999998</v>
      </c>
      <c r="F56" s="27" t="str">
        <f t="shared" si="8"/>
        <v>N/A</v>
      </c>
      <c r="G56" s="29">
        <v>11959.262473000001</v>
      </c>
      <c r="H56" s="27" t="str">
        <f t="shared" si="9"/>
        <v>N/A</v>
      </c>
      <c r="I56" s="8">
        <v>86.53</v>
      </c>
      <c r="J56" s="8">
        <v>-52.5</v>
      </c>
      <c r="K56" s="28" t="s">
        <v>734</v>
      </c>
      <c r="L56" s="105" t="str">
        <f t="shared" si="10"/>
        <v>No</v>
      </c>
    </row>
    <row r="57" spans="1:12" x14ac:dyDescent="0.2">
      <c r="A57" s="168" t="s">
        <v>1486</v>
      </c>
      <c r="B57" s="22" t="s">
        <v>213</v>
      </c>
      <c r="C57" s="29">
        <v>6765.3002045000003</v>
      </c>
      <c r="D57" s="27" t="str">
        <f t="shared" si="7"/>
        <v>N/A</v>
      </c>
      <c r="E57" s="29">
        <v>6220.5165723999999</v>
      </c>
      <c r="F57" s="27" t="str">
        <f t="shared" si="8"/>
        <v>N/A</v>
      </c>
      <c r="G57" s="29">
        <v>11146.173913000001</v>
      </c>
      <c r="H57" s="27" t="str">
        <f t="shared" si="9"/>
        <v>N/A</v>
      </c>
      <c r="I57" s="8">
        <v>-8.0500000000000007</v>
      </c>
      <c r="J57" s="8">
        <v>79.180000000000007</v>
      </c>
      <c r="K57" s="28" t="s">
        <v>734</v>
      </c>
      <c r="L57" s="105" t="str">
        <f t="shared" si="10"/>
        <v>No</v>
      </c>
    </row>
    <row r="58" spans="1:12" x14ac:dyDescent="0.2">
      <c r="A58" s="168" t="s">
        <v>1487</v>
      </c>
      <c r="B58" s="22" t="s">
        <v>213</v>
      </c>
      <c r="C58" s="29">
        <v>47569.719192999997</v>
      </c>
      <c r="D58" s="27" t="str">
        <f t="shared" si="7"/>
        <v>N/A</v>
      </c>
      <c r="E58" s="29">
        <v>49729.630222</v>
      </c>
      <c r="F58" s="27" t="str">
        <f t="shared" si="8"/>
        <v>N/A</v>
      </c>
      <c r="G58" s="29">
        <v>44455.340502999999</v>
      </c>
      <c r="H58" s="27" t="str">
        <f t="shared" si="9"/>
        <v>N/A</v>
      </c>
      <c r="I58" s="8">
        <v>4.5410000000000004</v>
      </c>
      <c r="J58" s="8">
        <v>-10.6</v>
      </c>
      <c r="K58" s="28" t="s">
        <v>734</v>
      </c>
      <c r="L58" s="105" t="str">
        <f t="shared" si="10"/>
        <v>Yes</v>
      </c>
    </row>
    <row r="59" spans="1:12" x14ac:dyDescent="0.2">
      <c r="A59" s="168" t="s">
        <v>1488</v>
      </c>
      <c r="B59" s="22" t="s">
        <v>213</v>
      </c>
      <c r="C59" s="29" t="s">
        <v>1748</v>
      </c>
      <c r="D59" s="27" t="str">
        <f t="shared" si="7"/>
        <v>N/A</v>
      </c>
      <c r="E59" s="29" t="s">
        <v>1748</v>
      </c>
      <c r="F59" s="27" t="str">
        <f t="shared" si="8"/>
        <v>N/A</v>
      </c>
      <c r="G59" s="29" t="s">
        <v>1748</v>
      </c>
      <c r="H59" s="27" t="str">
        <f t="shared" si="9"/>
        <v>N/A</v>
      </c>
      <c r="I59" s="8" t="s">
        <v>1748</v>
      </c>
      <c r="J59" s="8" t="s">
        <v>1748</v>
      </c>
      <c r="K59" s="28" t="s">
        <v>734</v>
      </c>
      <c r="L59" s="105" t="str">
        <f t="shared" si="10"/>
        <v>N/A</v>
      </c>
    </row>
    <row r="60" spans="1:12" x14ac:dyDescent="0.2">
      <c r="A60" s="168" t="s">
        <v>1489</v>
      </c>
      <c r="B60" s="22" t="s">
        <v>213</v>
      </c>
      <c r="C60" s="29">
        <v>9272.8178324</v>
      </c>
      <c r="D60" s="27" t="str">
        <f t="shared" si="7"/>
        <v>N/A</v>
      </c>
      <c r="E60" s="29">
        <v>11418.551520000001</v>
      </c>
      <c r="F60" s="27" t="str">
        <f t="shared" si="8"/>
        <v>N/A</v>
      </c>
      <c r="G60" s="29">
        <v>14243.975351999999</v>
      </c>
      <c r="H60" s="27" t="str">
        <f t="shared" si="9"/>
        <v>N/A</v>
      </c>
      <c r="I60" s="8">
        <v>23.14</v>
      </c>
      <c r="J60" s="8">
        <v>24.74</v>
      </c>
      <c r="K60" s="28" t="s">
        <v>734</v>
      </c>
      <c r="L60" s="105" t="str">
        <f t="shared" si="10"/>
        <v>Yes</v>
      </c>
    </row>
    <row r="61" spans="1:12" x14ac:dyDescent="0.2">
      <c r="A61" s="168" t="s">
        <v>1490</v>
      </c>
      <c r="B61" s="22" t="s">
        <v>213</v>
      </c>
      <c r="C61" s="29">
        <v>2126.1602564</v>
      </c>
      <c r="D61" s="27" t="str">
        <f t="shared" si="7"/>
        <v>N/A</v>
      </c>
      <c r="E61" s="29">
        <v>2078.1655172000001</v>
      </c>
      <c r="F61" s="27" t="str">
        <f t="shared" si="8"/>
        <v>N/A</v>
      </c>
      <c r="G61" s="29">
        <v>9594.3846154000003</v>
      </c>
      <c r="H61" s="27" t="str">
        <f t="shared" si="9"/>
        <v>N/A</v>
      </c>
      <c r="I61" s="8">
        <v>-2.2599999999999998</v>
      </c>
      <c r="J61" s="8">
        <v>361.7</v>
      </c>
      <c r="K61" s="28" t="s">
        <v>734</v>
      </c>
      <c r="L61" s="105" t="str">
        <f t="shared" si="10"/>
        <v>No</v>
      </c>
    </row>
    <row r="62" spans="1:12" x14ac:dyDescent="0.2">
      <c r="A62" s="168" t="s">
        <v>1491</v>
      </c>
      <c r="B62" s="22" t="s">
        <v>213</v>
      </c>
      <c r="C62" s="29" t="s">
        <v>1748</v>
      </c>
      <c r="D62" s="27" t="str">
        <f t="shared" si="7"/>
        <v>N/A</v>
      </c>
      <c r="E62" s="29" t="s">
        <v>1748</v>
      </c>
      <c r="F62" s="27" t="str">
        <f t="shared" si="8"/>
        <v>N/A</v>
      </c>
      <c r="G62" s="29" t="s">
        <v>1748</v>
      </c>
      <c r="H62" s="27" t="str">
        <f t="shared" si="9"/>
        <v>N/A</v>
      </c>
      <c r="I62" s="8" t="s">
        <v>1748</v>
      </c>
      <c r="J62" s="8" t="s">
        <v>1748</v>
      </c>
      <c r="K62" s="28" t="s">
        <v>734</v>
      </c>
      <c r="L62" s="105" t="str">
        <f t="shared" si="10"/>
        <v>N/A</v>
      </c>
    </row>
    <row r="63" spans="1:12" ht="25.5" x14ac:dyDescent="0.2">
      <c r="A63" s="168" t="s">
        <v>1492</v>
      </c>
      <c r="B63" s="22" t="s">
        <v>213</v>
      </c>
      <c r="C63" s="29">
        <v>4697.0389610000002</v>
      </c>
      <c r="D63" s="27" t="str">
        <f t="shared" si="7"/>
        <v>N/A</v>
      </c>
      <c r="E63" s="29">
        <v>5524.5614034999999</v>
      </c>
      <c r="F63" s="27" t="str">
        <f t="shared" si="8"/>
        <v>N/A</v>
      </c>
      <c r="G63" s="29">
        <v>6372.7894736999997</v>
      </c>
      <c r="H63" s="27" t="str">
        <f t="shared" si="9"/>
        <v>N/A</v>
      </c>
      <c r="I63" s="8">
        <v>17.62</v>
      </c>
      <c r="J63" s="8">
        <v>15.35</v>
      </c>
      <c r="K63" s="28" t="s">
        <v>734</v>
      </c>
      <c r="L63" s="105" t="str">
        <f t="shared" si="10"/>
        <v>Yes</v>
      </c>
    </row>
    <row r="64" spans="1:12" x14ac:dyDescent="0.2">
      <c r="A64" s="168" t="s">
        <v>1493</v>
      </c>
      <c r="B64" s="22" t="s">
        <v>213</v>
      </c>
      <c r="C64" s="29">
        <v>3398.6639248000001</v>
      </c>
      <c r="D64" s="27" t="str">
        <f t="shared" si="7"/>
        <v>N/A</v>
      </c>
      <c r="E64" s="29">
        <v>4990.980791</v>
      </c>
      <c r="F64" s="27" t="str">
        <f t="shared" si="8"/>
        <v>N/A</v>
      </c>
      <c r="G64" s="29">
        <v>5283.8813559</v>
      </c>
      <c r="H64" s="27" t="str">
        <f t="shared" si="9"/>
        <v>N/A</v>
      </c>
      <c r="I64" s="8">
        <v>46.85</v>
      </c>
      <c r="J64" s="8">
        <v>5.8689999999999998</v>
      </c>
      <c r="K64" s="28" t="s">
        <v>734</v>
      </c>
      <c r="L64" s="105" t="str">
        <f t="shared" si="10"/>
        <v>Yes</v>
      </c>
    </row>
    <row r="65" spans="1:12" x14ac:dyDescent="0.2">
      <c r="A65" s="168" t="s">
        <v>1494</v>
      </c>
      <c r="B65" s="22" t="s">
        <v>213</v>
      </c>
      <c r="C65" s="29">
        <v>686</v>
      </c>
      <c r="D65" s="27" t="str">
        <f t="shared" si="7"/>
        <v>N/A</v>
      </c>
      <c r="E65" s="29">
        <v>95.833333332999999</v>
      </c>
      <c r="F65" s="27" t="str">
        <f t="shared" si="8"/>
        <v>N/A</v>
      </c>
      <c r="G65" s="29">
        <v>0</v>
      </c>
      <c r="H65" s="27" t="str">
        <f t="shared" si="9"/>
        <v>N/A</v>
      </c>
      <c r="I65" s="8">
        <v>-86</v>
      </c>
      <c r="J65" s="8">
        <v>-100</v>
      </c>
      <c r="K65" s="28" t="s">
        <v>734</v>
      </c>
      <c r="L65" s="105" t="str">
        <f t="shared" si="10"/>
        <v>No</v>
      </c>
    </row>
    <row r="66" spans="1:12" x14ac:dyDescent="0.2">
      <c r="A66" s="168" t="s">
        <v>1495</v>
      </c>
      <c r="B66" s="22" t="s">
        <v>213</v>
      </c>
      <c r="C66" s="29">
        <v>41317.502439000004</v>
      </c>
      <c r="D66" s="27" t="str">
        <f t="shared" si="7"/>
        <v>N/A</v>
      </c>
      <c r="E66" s="29">
        <v>40507.027344000002</v>
      </c>
      <c r="F66" s="27" t="str">
        <f t="shared" si="8"/>
        <v>N/A</v>
      </c>
      <c r="G66" s="29">
        <v>37009.631579000001</v>
      </c>
      <c r="H66" s="27" t="str">
        <f t="shared" si="9"/>
        <v>N/A</v>
      </c>
      <c r="I66" s="8">
        <v>-1.96</v>
      </c>
      <c r="J66" s="8">
        <v>-8.6300000000000008</v>
      </c>
      <c r="K66" s="28" t="s">
        <v>734</v>
      </c>
      <c r="L66" s="105" t="str">
        <f t="shared" si="10"/>
        <v>Yes</v>
      </c>
    </row>
    <row r="67" spans="1:12" x14ac:dyDescent="0.2">
      <c r="A67" s="168" t="s">
        <v>1496</v>
      </c>
      <c r="B67" s="22" t="s">
        <v>213</v>
      </c>
      <c r="C67" s="29" t="s">
        <v>1748</v>
      </c>
      <c r="D67" s="27" t="str">
        <f t="shared" si="7"/>
        <v>N/A</v>
      </c>
      <c r="E67" s="29" t="s">
        <v>1748</v>
      </c>
      <c r="F67" s="27" t="str">
        <f t="shared" si="8"/>
        <v>N/A</v>
      </c>
      <c r="G67" s="29" t="s">
        <v>1748</v>
      </c>
      <c r="H67" s="27" t="str">
        <f t="shared" si="9"/>
        <v>N/A</v>
      </c>
      <c r="I67" s="8" t="s">
        <v>1748</v>
      </c>
      <c r="J67" s="8" t="s">
        <v>1748</v>
      </c>
      <c r="K67" s="28" t="s">
        <v>734</v>
      </c>
      <c r="L67" s="105" t="str">
        <f t="shared" si="10"/>
        <v>N/A</v>
      </c>
    </row>
    <row r="68" spans="1:12" x14ac:dyDescent="0.2">
      <c r="A68" s="168" t="s">
        <v>1497</v>
      </c>
      <c r="B68" s="22" t="s">
        <v>213</v>
      </c>
      <c r="C68" s="29">
        <v>5170.3531850999998</v>
      </c>
      <c r="D68" s="27" t="str">
        <f t="shared" si="7"/>
        <v>N/A</v>
      </c>
      <c r="E68" s="29">
        <v>7782.1736707</v>
      </c>
      <c r="F68" s="27" t="str">
        <f t="shared" si="8"/>
        <v>N/A</v>
      </c>
      <c r="G68" s="29">
        <v>3540.8934911000001</v>
      </c>
      <c r="H68" s="27" t="str">
        <f t="shared" si="9"/>
        <v>N/A</v>
      </c>
      <c r="I68" s="8">
        <v>50.52</v>
      </c>
      <c r="J68" s="8">
        <v>-54.5</v>
      </c>
      <c r="K68" s="28" t="s">
        <v>734</v>
      </c>
      <c r="L68" s="105" t="str">
        <f t="shared" si="10"/>
        <v>No</v>
      </c>
    </row>
    <row r="69" spans="1:12" x14ac:dyDescent="0.2">
      <c r="A69" s="168" t="s">
        <v>1498</v>
      </c>
      <c r="B69" s="22" t="s">
        <v>213</v>
      </c>
      <c r="C69" s="29">
        <v>565.36842105000005</v>
      </c>
      <c r="D69" s="27" t="str">
        <f t="shared" si="7"/>
        <v>N/A</v>
      </c>
      <c r="E69" s="29">
        <v>2537.6050955000001</v>
      </c>
      <c r="F69" s="27" t="str">
        <f t="shared" si="8"/>
        <v>N/A</v>
      </c>
      <c r="G69" s="29">
        <v>399.29166666999998</v>
      </c>
      <c r="H69" s="27" t="str">
        <f t="shared" si="9"/>
        <v>N/A</v>
      </c>
      <c r="I69" s="8">
        <v>348.8</v>
      </c>
      <c r="J69" s="8">
        <v>-84.3</v>
      </c>
      <c r="K69" s="28" t="s">
        <v>734</v>
      </c>
      <c r="L69" s="105" t="str">
        <f t="shared" si="10"/>
        <v>No</v>
      </c>
    </row>
    <row r="70" spans="1:12" x14ac:dyDescent="0.2">
      <c r="A70" s="168" t="s">
        <v>1499</v>
      </c>
      <c r="B70" s="22" t="s">
        <v>213</v>
      </c>
      <c r="C70" s="29" t="s">
        <v>1748</v>
      </c>
      <c r="D70" s="27" t="str">
        <f t="shared" si="7"/>
        <v>N/A</v>
      </c>
      <c r="E70" s="29" t="s">
        <v>1748</v>
      </c>
      <c r="F70" s="27" t="str">
        <f t="shared" si="8"/>
        <v>N/A</v>
      </c>
      <c r="G70" s="29" t="s">
        <v>1748</v>
      </c>
      <c r="H70" s="27" t="str">
        <f t="shared" si="9"/>
        <v>N/A</v>
      </c>
      <c r="I70" s="8" t="s">
        <v>1748</v>
      </c>
      <c r="J70" s="8" t="s">
        <v>1748</v>
      </c>
      <c r="K70" s="28" t="s">
        <v>734</v>
      </c>
      <c r="L70" s="105" t="str">
        <f t="shared" si="10"/>
        <v>N/A</v>
      </c>
    </row>
    <row r="71" spans="1:12" ht="25.5" x14ac:dyDescent="0.2">
      <c r="A71" s="168" t="s">
        <v>1500</v>
      </c>
      <c r="B71" s="22" t="s">
        <v>213</v>
      </c>
      <c r="C71" s="29">
        <v>5795.5640458999997</v>
      </c>
      <c r="D71" s="27" t="str">
        <f t="shared" si="7"/>
        <v>N/A</v>
      </c>
      <c r="E71" s="29">
        <v>9265.3958573</v>
      </c>
      <c r="F71" s="27" t="str">
        <f t="shared" si="8"/>
        <v>N/A</v>
      </c>
      <c r="G71" s="29">
        <v>4089.3141209999999</v>
      </c>
      <c r="H71" s="27" t="str">
        <f t="shared" si="9"/>
        <v>N/A</v>
      </c>
      <c r="I71" s="8">
        <v>59.87</v>
      </c>
      <c r="J71" s="8">
        <v>-55.9</v>
      </c>
      <c r="K71" s="28" t="s">
        <v>734</v>
      </c>
      <c r="L71" s="105" t="str">
        <f t="shared" si="10"/>
        <v>No</v>
      </c>
    </row>
    <row r="72" spans="1:12" x14ac:dyDescent="0.2">
      <c r="A72" s="168" t="s">
        <v>1501</v>
      </c>
      <c r="B72" s="22" t="s">
        <v>213</v>
      </c>
      <c r="C72" s="29">
        <v>1622.2962963</v>
      </c>
      <c r="D72" s="27" t="str">
        <f t="shared" si="7"/>
        <v>N/A</v>
      </c>
      <c r="E72" s="29">
        <v>3718.912844</v>
      </c>
      <c r="F72" s="27" t="str">
        <f t="shared" si="8"/>
        <v>N/A</v>
      </c>
      <c r="G72" s="29">
        <v>2250.8653846000002</v>
      </c>
      <c r="H72" s="27" t="str">
        <f t="shared" si="9"/>
        <v>N/A</v>
      </c>
      <c r="I72" s="8">
        <v>129.19999999999999</v>
      </c>
      <c r="J72" s="8">
        <v>-39.5</v>
      </c>
      <c r="K72" s="28" t="s">
        <v>734</v>
      </c>
      <c r="L72" s="105" t="str">
        <f t="shared" si="10"/>
        <v>No</v>
      </c>
    </row>
    <row r="73" spans="1:12" x14ac:dyDescent="0.2">
      <c r="A73" s="168" t="s">
        <v>1502</v>
      </c>
      <c r="B73" s="22" t="s">
        <v>213</v>
      </c>
      <c r="C73" s="29">
        <v>4285</v>
      </c>
      <c r="D73" s="27" t="str">
        <f t="shared" si="7"/>
        <v>N/A</v>
      </c>
      <c r="E73" s="29">
        <v>7052.2580644999998</v>
      </c>
      <c r="F73" s="27" t="str">
        <f t="shared" si="8"/>
        <v>N/A</v>
      </c>
      <c r="G73" s="29">
        <v>4142.75</v>
      </c>
      <c r="H73" s="27" t="str">
        <f t="shared" si="9"/>
        <v>N/A</v>
      </c>
      <c r="I73" s="8">
        <v>64.58</v>
      </c>
      <c r="J73" s="8">
        <v>-41.3</v>
      </c>
      <c r="K73" s="28" t="s">
        <v>734</v>
      </c>
      <c r="L73" s="105" t="str">
        <f t="shared" si="10"/>
        <v>No</v>
      </c>
    </row>
    <row r="74" spans="1:12" x14ac:dyDescent="0.2">
      <c r="A74" s="168" t="s">
        <v>1503</v>
      </c>
      <c r="B74" s="22" t="s">
        <v>213</v>
      </c>
      <c r="C74" s="29" t="s">
        <v>1748</v>
      </c>
      <c r="D74" s="27" t="str">
        <f t="shared" si="7"/>
        <v>N/A</v>
      </c>
      <c r="E74" s="29" t="s">
        <v>1748</v>
      </c>
      <c r="F74" s="27" t="str">
        <f t="shared" si="8"/>
        <v>N/A</v>
      </c>
      <c r="G74" s="29" t="s">
        <v>1748</v>
      </c>
      <c r="H74" s="27" t="str">
        <f t="shared" si="9"/>
        <v>N/A</v>
      </c>
      <c r="I74" s="8" t="s">
        <v>1748</v>
      </c>
      <c r="J74" s="8" t="s">
        <v>1748</v>
      </c>
      <c r="K74" s="28" t="s">
        <v>734</v>
      </c>
      <c r="L74" s="105" t="str">
        <f t="shared" si="10"/>
        <v>N/A</v>
      </c>
    </row>
    <row r="75" spans="1:12" x14ac:dyDescent="0.2">
      <c r="A75" s="168" t="s">
        <v>1585</v>
      </c>
      <c r="B75" s="22" t="s">
        <v>213</v>
      </c>
      <c r="C75" s="29">
        <v>70748304</v>
      </c>
      <c r="D75" s="27" t="str">
        <f t="shared" ref="D75:D144" si="11">IF($B75="N/A","N/A",IF(C75&gt;10,"No",IF(C75&lt;-10,"No","Yes")))</f>
        <v>N/A</v>
      </c>
      <c r="E75" s="29">
        <v>147679654</v>
      </c>
      <c r="F75" s="27" t="str">
        <f t="shared" ref="F75:F144" si="12">IF($B75="N/A","N/A",IF(E75&gt;10,"No",IF(E75&lt;-10,"No","Yes")))</f>
        <v>N/A</v>
      </c>
      <c r="G75" s="29">
        <v>65965431</v>
      </c>
      <c r="H75" s="27" t="str">
        <f t="shared" ref="H75:H144" si="13">IF($B75="N/A","N/A",IF(G75&gt;10,"No",IF(G75&lt;-10,"No","Yes")))</f>
        <v>N/A</v>
      </c>
      <c r="I75" s="8">
        <v>108.7</v>
      </c>
      <c r="J75" s="8">
        <v>-55.3</v>
      </c>
      <c r="K75" s="28" t="s">
        <v>734</v>
      </c>
      <c r="L75" s="105" t="str">
        <f t="shared" ref="L75:L135" si="14">IF(J75="Div by 0", "N/A", IF(K75="N/A","N/A", IF(J75&gt;VALUE(MID(K75,1,2)), "No", IF(J75&lt;-1*VALUE(MID(K75,1,2)), "No", "Yes"))))</f>
        <v>No</v>
      </c>
    </row>
    <row r="76" spans="1:12" x14ac:dyDescent="0.2">
      <c r="A76" s="168" t="s">
        <v>595</v>
      </c>
      <c r="B76" s="22" t="s">
        <v>213</v>
      </c>
      <c r="C76" s="23">
        <v>7828</v>
      </c>
      <c r="D76" s="27" t="str">
        <f t="shared" si="11"/>
        <v>N/A</v>
      </c>
      <c r="E76" s="23">
        <v>7767</v>
      </c>
      <c r="F76" s="27" t="str">
        <f t="shared" si="12"/>
        <v>N/A</v>
      </c>
      <c r="G76" s="23">
        <v>6264</v>
      </c>
      <c r="H76" s="27" t="str">
        <f t="shared" si="13"/>
        <v>N/A</v>
      </c>
      <c r="I76" s="8">
        <v>-0.77900000000000003</v>
      </c>
      <c r="J76" s="8">
        <v>-19.399999999999999</v>
      </c>
      <c r="K76" s="28" t="s">
        <v>734</v>
      </c>
      <c r="L76" s="105" t="str">
        <f t="shared" si="14"/>
        <v>Yes</v>
      </c>
    </row>
    <row r="77" spans="1:12" x14ac:dyDescent="0.2">
      <c r="A77" s="168" t="s">
        <v>1412</v>
      </c>
      <c r="B77" s="22" t="s">
        <v>213</v>
      </c>
      <c r="C77" s="29">
        <v>9037.8518139999996</v>
      </c>
      <c r="D77" s="27" t="str">
        <f t="shared" si="11"/>
        <v>N/A</v>
      </c>
      <c r="E77" s="29">
        <v>19013.731684999999</v>
      </c>
      <c r="F77" s="27" t="str">
        <f t="shared" si="12"/>
        <v>N/A</v>
      </c>
      <c r="G77" s="29">
        <v>10530.879789000001</v>
      </c>
      <c r="H77" s="27" t="str">
        <f t="shared" si="13"/>
        <v>N/A</v>
      </c>
      <c r="I77" s="8">
        <v>110.4</v>
      </c>
      <c r="J77" s="8">
        <v>-44.6</v>
      </c>
      <c r="K77" s="28" t="s">
        <v>734</v>
      </c>
      <c r="L77" s="105" t="str">
        <f t="shared" si="14"/>
        <v>No</v>
      </c>
    </row>
    <row r="78" spans="1:12" x14ac:dyDescent="0.2">
      <c r="A78" s="168" t="s">
        <v>1413</v>
      </c>
      <c r="B78" s="22" t="s">
        <v>213</v>
      </c>
      <c r="C78" s="23">
        <v>5.6806336229000003</v>
      </c>
      <c r="D78" s="27" t="str">
        <f t="shared" si="11"/>
        <v>N/A</v>
      </c>
      <c r="E78" s="23">
        <v>7.0002574997</v>
      </c>
      <c r="F78" s="27" t="str">
        <f t="shared" si="12"/>
        <v>N/A</v>
      </c>
      <c r="G78" s="23">
        <v>4.6760855683000004</v>
      </c>
      <c r="H78" s="27" t="str">
        <f t="shared" si="13"/>
        <v>N/A</v>
      </c>
      <c r="I78" s="8">
        <v>23.23</v>
      </c>
      <c r="J78" s="8">
        <v>-33.200000000000003</v>
      </c>
      <c r="K78" s="28" t="s">
        <v>734</v>
      </c>
      <c r="L78" s="105" t="str">
        <f t="shared" si="14"/>
        <v>No</v>
      </c>
    </row>
    <row r="79" spans="1:12" ht="25.5" x14ac:dyDescent="0.2">
      <c r="A79" s="168" t="s">
        <v>596</v>
      </c>
      <c r="B79" s="22" t="s">
        <v>213</v>
      </c>
      <c r="C79" s="29">
        <v>716370</v>
      </c>
      <c r="D79" s="27" t="str">
        <f t="shared" si="11"/>
        <v>N/A</v>
      </c>
      <c r="E79" s="29">
        <v>455612</v>
      </c>
      <c r="F79" s="27" t="str">
        <f t="shared" si="12"/>
        <v>N/A</v>
      </c>
      <c r="G79" s="29">
        <v>297873</v>
      </c>
      <c r="H79" s="27" t="str">
        <f t="shared" si="13"/>
        <v>N/A</v>
      </c>
      <c r="I79" s="8">
        <v>-36.4</v>
      </c>
      <c r="J79" s="8">
        <v>-34.6</v>
      </c>
      <c r="K79" s="28" t="s">
        <v>734</v>
      </c>
      <c r="L79" s="105" t="str">
        <f t="shared" si="14"/>
        <v>No</v>
      </c>
    </row>
    <row r="80" spans="1:12" x14ac:dyDescent="0.2">
      <c r="A80" s="168" t="s">
        <v>597</v>
      </c>
      <c r="B80" s="22" t="s">
        <v>213</v>
      </c>
      <c r="C80" s="23">
        <v>178</v>
      </c>
      <c r="D80" s="27" t="str">
        <f t="shared" si="11"/>
        <v>N/A</v>
      </c>
      <c r="E80" s="23">
        <v>185</v>
      </c>
      <c r="F80" s="27" t="str">
        <f t="shared" si="12"/>
        <v>N/A</v>
      </c>
      <c r="G80" s="23">
        <v>76</v>
      </c>
      <c r="H80" s="27" t="str">
        <f t="shared" si="13"/>
        <v>N/A</v>
      </c>
      <c r="I80" s="8">
        <v>3.9329999999999998</v>
      </c>
      <c r="J80" s="8">
        <v>-58.9</v>
      </c>
      <c r="K80" s="28" t="s">
        <v>734</v>
      </c>
      <c r="L80" s="105" t="str">
        <f t="shared" si="14"/>
        <v>No</v>
      </c>
    </row>
    <row r="81" spans="1:12" x14ac:dyDescent="0.2">
      <c r="A81" s="168" t="s">
        <v>1414</v>
      </c>
      <c r="B81" s="22" t="s">
        <v>213</v>
      </c>
      <c r="C81" s="29">
        <v>4024.5505618000002</v>
      </c>
      <c r="D81" s="27" t="str">
        <f t="shared" si="11"/>
        <v>N/A</v>
      </c>
      <c r="E81" s="29">
        <v>2462.7675675999999</v>
      </c>
      <c r="F81" s="27" t="str">
        <f t="shared" si="12"/>
        <v>N/A</v>
      </c>
      <c r="G81" s="29">
        <v>3919.3815789</v>
      </c>
      <c r="H81" s="27" t="str">
        <f t="shared" si="13"/>
        <v>N/A</v>
      </c>
      <c r="I81" s="8">
        <v>-38.799999999999997</v>
      </c>
      <c r="J81" s="8">
        <v>59.15</v>
      </c>
      <c r="K81" s="28" t="s">
        <v>734</v>
      </c>
      <c r="L81" s="105" t="str">
        <f t="shared" si="14"/>
        <v>No</v>
      </c>
    </row>
    <row r="82" spans="1:12" ht="25.5" x14ac:dyDescent="0.2">
      <c r="A82" s="168" t="s">
        <v>598</v>
      </c>
      <c r="B82" s="22" t="s">
        <v>213</v>
      </c>
      <c r="C82" s="29">
        <v>547957</v>
      </c>
      <c r="D82" s="27" t="str">
        <f t="shared" si="11"/>
        <v>N/A</v>
      </c>
      <c r="E82" s="29">
        <v>298816</v>
      </c>
      <c r="F82" s="27" t="str">
        <f t="shared" si="12"/>
        <v>N/A</v>
      </c>
      <c r="G82" s="29">
        <v>297339</v>
      </c>
      <c r="H82" s="27" t="str">
        <f t="shared" si="13"/>
        <v>N/A</v>
      </c>
      <c r="I82" s="8">
        <v>-45.5</v>
      </c>
      <c r="J82" s="8">
        <v>-0.49399999999999999</v>
      </c>
      <c r="K82" s="28" t="s">
        <v>734</v>
      </c>
      <c r="L82" s="105" t="str">
        <f t="shared" si="14"/>
        <v>Yes</v>
      </c>
    </row>
    <row r="83" spans="1:12" x14ac:dyDescent="0.2">
      <c r="A83" s="168" t="s">
        <v>599</v>
      </c>
      <c r="B83" s="22" t="s">
        <v>213</v>
      </c>
      <c r="C83" s="23">
        <v>38</v>
      </c>
      <c r="D83" s="27" t="str">
        <f t="shared" si="11"/>
        <v>N/A</v>
      </c>
      <c r="E83" s="23">
        <v>44</v>
      </c>
      <c r="F83" s="27" t="str">
        <f t="shared" si="12"/>
        <v>N/A</v>
      </c>
      <c r="G83" s="23">
        <v>30</v>
      </c>
      <c r="H83" s="27" t="str">
        <f t="shared" si="13"/>
        <v>N/A</v>
      </c>
      <c r="I83" s="8">
        <v>15.79</v>
      </c>
      <c r="J83" s="8">
        <v>-31.8</v>
      </c>
      <c r="K83" s="28" t="s">
        <v>734</v>
      </c>
      <c r="L83" s="105" t="str">
        <f t="shared" si="14"/>
        <v>No</v>
      </c>
    </row>
    <row r="84" spans="1:12" ht="25.5" x14ac:dyDescent="0.2">
      <c r="A84" s="137" t="s">
        <v>1415</v>
      </c>
      <c r="B84" s="22" t="s">
        <v>213</v>
      </c>
      <c r="C84" s="29">
        <v>14419.921053</v>
      </c>
      <c r="D84" s="27" t="str">
        <f t="shared" si="11"/>
        <v>N/A</v>
      </c>
      <c r="E84" s="29">
        <v>6791.2727273</v>
      </c>
      <c r="F84" s="27" t="str">
        <f t="shared" si="12"/>
        <v>N/A</v>
      </c>
      <c r="G84" s="29">
        <v>9911.2999999999993</v>
      </c>
      <c r="H84" s="27" t="str">
        <f t="shared" si="13"/>
        <v>N/A</v>
      </c>
      <c r="I84" s="8">
        <v>-52.9</v>
      </c>
      <c r="J84" s="8">
        <v>45.94</v>
      </c>
      <c r="K84" s="28" t="s">
        <v>734</v>
      </c>
      <c r="L84" s="105" t="str">
        <f t="shared" si="14"/>
        <v>No</v>
      </c>
    </row>
    <row r="85" spans="1:12" x14ac:dyDescent="0.2">
      <c r="A85" s="137" t="s">
        <v>600</v>
      </c>
      <c r="B85" s="22" t="s">
        <v>213</v>
      </c>
      <c r="C85" s="29">
        <v>137250266</v>
      </c>
      <c r="D85" s="27" t="str">
        <f t="shared" si="11"/>
        <v>N/A</v>
      </c>
      <c r="E85" s="29">
        <v>152193442</v>
      </c>
      <c r="F85" s="27" t="str">
        <f t="shared" si="12"/>
        <v>N/A</v>
      </c>
      <c r="G85" s="29">
        <v>149593082</v>
      </c>
      <c r="H85" s="27" t="str">
        <f t="shared" si="13"/>
        <v>N/A</v>
      </c>
      <c r="I85" s="8">
        <v>10.89</v>
      </c>
      <c r="J85" s="8">
        <v>-1.71</v>
      </c>
      <c r="K85" s="28" t="s">
        <v>734</v>
      </c>
      <c r="L85" s="105" t="str">
        <f t="shared" si="14"/>
        <v>Yes</v>
      </c>
    </row>
    <row r="86" spans="1:12" x14ac:dyDescent="0.2">
      <c r="A86" s="137" t="s">
        <v>601</v>
      </c>
      <c r="B86" s="22" t="s">
        <v>213</v>
      </c>
      <c r="C86" s="23">
        <v>496</v>
      </c>
      <c r="D86" s="27" t="str">
        <f t="shared" si="11"/>
        <v>N/A</v>
      </c>
      <c r="E86" s="23">
        <v>464</v>
      </c>
      <c r="F86" s="27" t="str">
        <f t="shared" si="12"/>
        <v>N/A</v>
      </c>
      <c r="G86" s="23">
        <v>453</v>
      </c>
      <c r="H86" s="27" t="str">
        <f t="shared" si="13"/>
        <v>N/A</v>
      </c>
      <c r="I86" s="8">
        <v>-6.45</v>
      </c>
      <c r="J86" s="8">
        <v>-2.37</v>
      </c>
      <c r="K86" s="28" t="s">
        <v>734</v>
      </c>
      <c r="L86" s="105" t="str">
        <f t="shared" si="14"/>
        <v>Yes</v>
      </c>
    </row>
    <row r="87" spans="1:12" x14ac:dyDescent="0.2">
      <c r="A87" s="137" t="s">
        <v>1416</v>
      </c>
      <c r="B87" s="22" t="s">
        <v>213</v>
      </c>
      <c r="C87" s="29">
        <v>276714.24596999999</v>
      </c>
      <c r="D87" s="27" t="str">
        <f t="shared" si="11"/>
        <v>N/A</v>
      </c>
      <c r="E87" s="29">
        <v>328003.10775999998</v>
      </c>
      <c r="F87" s="27" t="str">
        <f t="shared" si="12"/>
        <v>N/A</v>
      </c>
      <c r="G87" s="29">
        <v>330227.55407999997</v>
      </c>
      <c r="H87" s="27" t="str">
        <f t="shared" si="13"/>
        <v>N/A</v>
      </c>
      <c r="I87" s="8">
        <v>18.53</v>
      </c>
      <c r="J87" s="8">
        <v>0.67820000000000003</v>
      </c>
      <c r="K87" s="28" t="s">
        <v>734</v>
      </c>
      <c r="L87" s="105" t="str">
        <f t="shared" si="14"/>
        <v>Yes</v>
      </c>
    </row>
    <row r="88" spans="1:12" x14ac:dyDescent="0.2">
      <c r="A88" s="168" t="s">
        <v>602</v>
      </c>
      <c r="B88" s="22" t="s">
        <v>213</v>
      </c>
      <c r="C88" s="29">
        <v>803662386</v>
      </c>
      <c r="D88" s="27" t="str">
        <f t="shared" si="11"/>
        <v>N/A</v>
      </c>
      <c r="E88" s="29">
        <v>872089221</v>
      </c>
      <c r="F88" s="27" t="str">
        <f t="shared" si="12"/>
        <v>N/A</v>
      </c>
      <c r="G88" s="29">
        <v>819557275</v>
      </c>
      <c r="H88" s="27" t="str">
        <f t="shared" si="13"/>
        <v>N/A</v>
      </c>
      <c r="I88" s="8">
        <v>8.5139999999999993</v>
      </c>
      <c r="J88" s="8">
        <v>-6.02</v>
      </c>
      <c r="K88" s="28" t="s">
        <v>734</v>
      </c>
      <c r="L88" s="105" t="str">
        <f t="shared" si="14"/>
        <v>Yes</v>
      </c>
    </row>
    <row r="89" spans="1:12" x14ac:dyDescent="0.2">
      <c r="A89" s="172" t="s">
        <v>603</v>
      </c>
      <c r="B89" s="23" t="s">
        <v>213</v>
      </c>
      <c r="C89" s="23">
        <v>20467</v>
      </c>
      <c r="D89" s="27" t="str">
        <f t="shared" si="11"/>
        <v>N/A</v>
      </c>
      <c r="E89" s="23">
        <v>19986</v>
      </c>
      <c r="F89" s="27" t="str">
        <f t="shared" si="12"/>
        <v>N/A</v>
      </c>
      <c r="G89" s="23">
        <v>20670</v>
      </c>
      <c r="H89" s="27" t="str">
        <f t="shared" si="13"/>
        <v>N/A</v>
      </c>
      <c r="I89" s="8">
        <v>-2.35</v>
      </c>
      <c r="J89" s="8">
        <v>3.4220000000000002</v>
      </c>
      <c r="K89" s="31" t="s">
        <v>734</v>
      </c>
      <c r="L89" s="105" t="str">
        <f t="shared" si="14"/>
        <v>Yes</v>
      </c>
    </row>
    <row r="90" spans="1:12" x14ac:dyDescent="0.2">
      <c r="A90" s="168" t="s">
        <v>1417</v>
      </c>
      <c r="B90" s="22" t="s">
        <v>213</v>
      </c>
      <c r="C90" s="29">
        <v>39266.252309000003</v>
      </c>
      <c r="D90" s="27" t="str">
        <f t="shared" si="11"/>
        <v>N/A</v>
      </c>
      <c r="E90" s="29">
        <v>43635.005554000003</v>
      </c>
      <c r="F90" s="27" t="str">
        <f t="shared" si="12"/>
        <v>N/A</v>
      </c>
      <c r="G90" s="29">
        <v>39649.602079999997</v>
      </c>
      <c r="H90" s="27" t="str">
        <f t="shared" si="13"/>
        <v>N/A</v>
      </c>
      <c r="I90" s="8">
        <v>11.13</v>
      </c>
      <c r="J90" s="8">
        <v>-9.1300000000000008</v>
      </c>
      <c r="K90" s="28" t="s">
        <v>734</v>
      </c>
      <c r="L90" s="105" t="str">
        <f t="shared" si="14"/>
        <v>Yes</v>
      </c>
    </row>
    <row r="91" spans="1:12" ht="25.5" x14ac:dyDescent="0.2">
      <c r="A91" s="168" t="s">
        <v>604</v>
      </c>
      <c r="B91" s="22" t="s">
        <v>213</v>
      </c>
      <c r="C91" s="29">
        <v>16395618</v>
      </c>
      <c r="D91" s="27" t="str">
        <f t="shared" si="11"/>
        <v>N/A</v>
      </c>
      <c r="E91" s="29">
        <v>16335217</v>
      </c>
      <c r="F91" s="27" t="str">
        <f t="shared" si="12"/>
        <v>N/A</v>
      </c>
      <c r="G91" s="29">
        <v>12605072</v>
      </c>
      <c r="H91" s="27" t="str">
        <f t="shared" si="13"/>
        <v>N/A</v>
      </c>
      <c r="I91" s="8">
        <v>-0.36799999999999999</v>
      </c>
      <c r="J91" s="8">
        <v>-22.8</v>
      </c>
      <c r="K91" s="28" t="s">
        <v>734</v>
      </c>
      <c r="L91" s="105" t="str">
        <f t="shared" si="14"/>
        <v>Yes</v>
      </c>
    </row>
    <row r="92" spans="1:12" x14ac:dyDescent="0.2">
      <c r="A92" s="168" t="s">
        <v>605</v>
      </c>
      <c r="B92" s="22" t="s">
        <v>213</v>
      </c>
      <c r="C92" s="23">
        <v>33602</v>
      </c>
      <c r="D92" s="27" t="str">
        <f t="shared" si="11"/>
        <v>N/A</v>
      </c>
      <c r="E92" s="23">
        <v>34165</v>
      </c>
      <c r="F92" s="27" t="str">
        <f t="shared" si="12"/>
        <v>N/A</v>
      </c>
      <c r="G92" s="23">
        <v>33139</v>
      </c>
      <c r="H92" s="27" t="str">
        <f t="shared" si="13"/>
        <v>N/A</v>
      </c>
      <c r="I92" s="8">
        <v>1.675</v>
      </c>
      <c r="J92" s="8">
        <v>-3</v>
      </c>
      <c r="K92" s="28" t="s">
        <v>734</v>
      </c>
      <c r="L92" s="105" t="str">
        <f t="shared" si="14"/>
        <v>Yes</v>
      </c>
    </row>
    <row r="93" spans="1:12" x14ac:dyDescent="0.2">
      <c r="A93" s="168" t="s">
        <v>1418</v>
      </c>
      <c r="B93" s="22" t="s">
        <v>213</v>
      </c>
      <c r="C93" s="29">
        <v>487.93577763000002</v>
      </c>
      <c r="D93" s="27" t="str">
        <f t="shared" si="11"/>
        <v>N/A</v>
      </c>
      <c r="E93" s="29">
        <v>478.12723547000002</v>
      </c>
      <c r="F93" s="27" t="str">
        <f t="shared" si="12"/>
        <v>N/A</v>
      </c>
      <c r="G93" s="29">
        <v>380.36971543999999</v>
      </c>
      <c r="H93" s="27" t="str">
        <f t="shared" si="13"/>
        <v>N/A</v>
      </c>
      <c r="I93" s="8">
        <v>-2.0099999999999998</v>
      </c>
      <c r="J93" s="8">
        <v>-20.399999999999999</v>
      </c>
      <c r="K93" s="28" t="s">
        <v>734</v>
      </c>
      <c r="L93" s="105" t="str">
        <f t="shared" si="14"/>
        <v>Yes</v>
      </c>
    </row>
    <row r="94" spans="1:12" x14ac:dyDescent="0.2">
      <c r="A94" s="168" t="s">
        <v>606</v>
      </c>
      <c r="B94" s="22" t="s">
        <v>213</v>
      </c>
      <c r="C94" s="29">
        <v>1847975</v>
      </c>
      <c r="D94" s="27" t="str">
        <f t="shared" si="11"/>
        <v>N/A</v>
      </c>
      <c r="E94" s="29">
        <v>1989332</v>
      </c>
      <c r="F94" s="27" t="str">
        <f t="shared" si="12"/>
        <v>N/A</v>
      </c>
      <c r="G94" s="29">
        <v>1784658</v>
      </c>
      <c r="H94" s="27" t="str">
        <f t="shared" si="13"/>
        <v>N/A</v>
      </c>
      <c r="I94" s="8">
        <v>7.649</v>
      </c>
      <c r="J94" s="8">
        <v>-10.3</v>
      </c>
      <c r="K94" s="28" t="s">
        <v>734</v>
      </c>
      <c r="L94" s="105" t="str">
        <f t="shared" si="14"/>
        <v>Yes</v>
      </c>
    </row>
    <row r="95" spans="1:12" x14ac:dyDescent="0.2">
      <c r="A95" s="168" t="s">
        <v>607</v>
      </c>
      <c r="B95" s="22" t="s">
        <v>213</v>
      </c>
      <c r="C95" s="23">
        <v>10126</v>
      </c>
      <c r="D95" s="27" t="str">
        <f t="shared" si="11"/>
        <v>N/A</v>
      </c>
      <c r="E95" s="23">
        <v>10748</v>
      </c>
      <c r="F95" s="27" t="str">
        <f t="shared" si="12"/>
        <v>N/A</v>
      </c>
      <c r="G95" s="23">
        <v>10726</v>
      </c>
      <c r="H95" s="27" t="str">
        <f t="shared" si="13"/>
        <v>N/A</v>
      </c>
      <c r="I95" s="8">
        <v>6.1429999999999998</v>
      </c>
      <c r="J95" s="8">
        <v>-0.20499999999999999</v>
      </c>
      <c r="K95" s="28" t="s">
        <v>734</v>
      </c>
      <c r="L95" s="105" t="str">
        <f t="shared" si="14"/>
        <v>Yes</v>
      </c>
    </row>
    <row r="96" spans="1:12" x14ac:dyDescent="0.2">
      <c r="A96" s="168" t="s">
        <v>1419</v>
      </c>
      <c r="B96" s="22" t="s">
        <v>213</v>
      </c>
      <c r="C96" s="29">
        <v>182.49802489000001</v>
      </c>
      <c r="D96" s="27" t="str">
        <f t="shared" si="11"/>
        <v>N/A</v>
      </c>
      <c r="E96" s="29">
        <v>185.08857462</v>
      </c>
      <c r="F96" s="27" t="str">
        <f t="shared" si="12"/>
        <v>N/A</v>
      </c>
      <c r="G96" s="29">
        <v>166.38616446</v>
      </c>
      <c r="H96" s="27" t="str">
        <f t="shared" si="13"/>
        <v>N/A</v>
      </c>
      <c r="I96" s="8">
        <v>1.419</v>
      </c>
      <c r="J96" s="8">
        <v>-10.1</v>
      </c>
      <c r="K96" s="28" t="s">
        <v>734</v>
      </c>
      <c r="L96" s="105" t="str">
        <f t="shared" si="14"/>
        <v>Yes</v>
      </c>
    </row>
    <row r="97" spans="1:12" ht="25.5" x14ac:dyDescent="0.2">
      <c r="A97" s="168" t="s">
        <v>608</v>
      </c>
      <c r="B97" s="22" t="s">
        <v>213</v>
      </c>
      <c r="C97" s="29">
        <v>1568143</v>
      </c>
      <c r="D97" s="27" t="str">
        <f t="shared" si="11"/>
        <v>N/A</v>
      </c>
      <c r="E97" s="29">
        <v>1586916</v>
      </c>
      <c r="F97" s="27" t="str">
        <f t="shared" si="12"/>
        <v>N/A</v>
      </c>
      <c r="G97" s="29">
        <v>882992</v>
      </c>
      <c r="H97" s="27" t="str">
        <f t="shared" si="13"/>
        <v>N/A</v>
      </c>
      <c r="I97" s="8">
        <v>1.1970000000000001</v>
      </c>
      <c r="J97" s="8">
        <v>-44.4</v>
      </c>
      <c r="K97" s="28" t="s">
        <v>734</v>
      </c>
      <c r="L97" s="105" t="str">
        <f t="shared" si="14"/>
        <v>No</v>
      </c>
    </row>
    <row r="98" spans="1:12" x14ac:dyDescent="0.2">
      <c r="A98" s="168" t="s">
        <v>609</v>
      </c>
      <c r="B98" s="22" t="s">
        <v>213</v>
      </c>
      <c r="C98" s="23">
        <v>15043</v>
      </c>
      <c r="D98" s="27" t="str">
        <f t="shared" si="11"/>
        <v>N/A</v>
      </c>
      <c r="E98" s="23">
        <v>15572</v>
      </c>
      <c r="F98" s="27" t="str">
        <f t="shared" si="12"/>
        <v>N/A</v>
      </c>
      <c r="G98" s="23">
        <v>10223</v>
      </c>
      <c r="H98" s="27" t="str">
        <f t="shared" si="13"/>
        <v>N/A</v>
      </c>
      <c r="I98" s="8">
        <v>3.5169999999999999</v>
      </c>
      <c r="J98" s="8">
        <v>-34.4</v>
      </c>
      <c r="K98" s="28" t="s">
        <v>734</v>
      </c>
      <c r="L98" s="105" t="str">
        <f t="shared" si="14"/>
        <v>No</v>
      </c>
    </row>
    <row r="99" spans="1:12" ht="25.5" x14ac:dyDescent="0.2">
      <c r="A99" s="168" t="s">
        <v>1420</v>
      </c>
      <c r="B99" s="22" t="s">
        <v>213</v>
      </c>
      <c r="C99" s="29">
        <v>104.24403377</v>
      </c>
      <c r="D99" s="27" t="str">
        <f t="shared" si="11"/>
        <v>N/A</v>
      </c>
      <c r="E99" s="29">
        <v>101.90829694</v>
      </c>
      <c r="F99" s="27" t="str">
        <f t="shared" si="12"/>
        <v>N/A</v>
      </c>
      <c r="G99" s="29">
        <v>86.373080309000002</v>
      </c>
      <c r="H99" s="27" t="str">
        <f t="shared" si="13"/>
        <v>N/A</v>
      </c>
      <c r="I99" s="8">
        <v>-2.2400000000000002</v>
      </c>
      <c r="J99" s="8">
        <v>-15.2</v>
      </c>
      <c r="K99" s="28" t="s">
        <v>734</v>
      </c>
      <c r="L99" s="105" t="str">
        <f t="shared" si="14"/>
        <v>Yes</v>
      </c>
    </row>
    <row r="100" spans="1:12" ht="25.5" x14ac:dyDescent="0.2">
      <c r="A100" s="168" t="s">
        <v>610</v>
      </c>
      <c r="B100" s="22" t="s">
        <v>213</v>
      </c>
      <c r="C100" s="29">
        <v>30997420</v>
      </c>
      <c r="D100" s="27" t="str">
        <f t="shared" si="11"/>
        <v>N/A</v>
      </c>
      <c r="E100" s="29">
        <v>27167797</v>
      </c>
      <c r="F100" s="27" t="str">
        <f t="shared" si="12"/>
        <v>N/A</v>
      </c>
      <c r="G100" s="29">
        <v>18130846</v>
      </c>
      <c r="H100" s="27" t="str">
        <f t="shared" si="13"/>
        <v>N/A</v>
      </c>
      <c r="I100" s="8">
        <v>-12.4</v>
      </c>
      <c r="J100" s="8">
        <v>-33.299999999999997</v>
      </c>
      <c r="K100" s="28" t="s">
        <v>734</v>
      </c>
      <c r="L100" s="105" t="str">
        <f t="shared" si="14"/>
        <v>No</v>
      </c>
    </row>
    <row r="101" spans="1:12" x14ac:dyDescent="0.2">
      <c r="A101" s="168" t="s">
        <v>611</v>
      </c>
      <c r="B101" s="22" t="s">
        <v>213</v>
      </c>
      <c r="C101" s="23">
        <v>22280</v>
      </c>
      <c r="D101" s="27" t="str">
        <f t="shared" si="11"/>
        <v>N/A</v>
      </c>
      <c r="E101" s="23">
        <v>21461</v>
      </c>
      <c r="F101" s="27" t="str">
        <f t="shared" si="12"/>
        <v>N/A</v>
      </c>
      <c r="G101" s="23">
        <v>17031</v>
      </c>
      <c r="H101" s="27" t="str">
        <f t="shared" si="13"/>
        <v>N/A</v>
      </c>
      <c r="I101" s="8">
        <v>-3.68</v>
      </c>
      <c r="J101" s="8">
        <v>-20.6</v>
      </c>
      <c r="K101" s="28" t="s">
        <v>734</v>
      </c>
      <c r="L101" s="105" t="str">
        <f t="shared" si="14"/>
        <v>Yes</v>
      </c>
    </row>
    <row r="102" spans="1:12" x14ac:dyDescent="0.2">
      <c r="A102" s="168" t="s">
        <v>1421</v>
      </c>
      <c r="B102" s="22" t="s">
        <v>213</v>
      </c>
      <c r="C102" s="29">
        <v>1391.2666068000001</v>
      </c>
      <c r="D102" s="27" t="str">
        <f t="shared" si="11"/>
        <v>N/A</v>
      </c>
      <c r="E102" s="29">
        <v>1265.9147756</v>
      </c>
      <c r="F102" s="27" t="str">
        <f t="shared" si="12"/>
        <v>N/A</v>
      </c>
      <c r="G102" s="29">
        <v>1064.5790617</v>
      </c>
      <c r="H102" s="27" t="str">
        <f t="shared" si="13"/>
        <v>N/A</v>
      </c>
      <c r="I102" s="8">
        <v>-9.01</v>
      </c>
      <c r="J102" s="8">
        <v>-15.9</v>
      </c>
      <c r="K102" s="28" t="s">
        <v>734</v>
      </c>
      <c r="L102" s="105" t="str">
        <f t="shared" si="14"/>
        <v>Yes</v>
      </c>
    </row>
    <row r="103" spans="1:12" x14ac:dyDescent="0.2">
      <c r="A103" s="168" t="s">
        <v>612</v>
      </c>
      <c r="B103" s="22" t="s">
        <v>213</v>
      </c>
      <c r="C103" s="29">
        <v>7863793</v>
      </c>
      <c r="D103" s="27" t="str">
        <f t="shared" si="11"/>
        <v>N/A</v>
      </c>
      <c r="E103" s="29">
        <v>7015365</v>
      </c>
      <c r="F103" s="27" t="str">
        <f t="shared" si="12"/>
        <v>N/A</v>
      </c>
      <c r="G103" s="29">
        <v>14404917</v>
      </c>
      <c r="H103" s="27" t="str">
        <f t="shared" si="13"/>
        <v>N/A</v>
      </c>
      <c r="I103" s="8">
        <v>-10.8</v>
      </c>
      <c r="J103" s="8">
        <v>105.3</v>
      </c>
      <c r="K103" s="28" t="s">
        <v>734</v>
      </c>
      <c r="L103" s="105" t="str">
        <f t="shared" si="14"/>
        <v>No</v>
      </c>
    </row>
    <row r="104" spans="1:12" x14ac:dyDescent="0.2">
      <c r="A104" s="168" t="s">
        <v>613</v>
      </c>
      <c r="B104" s="22" t="s">
        <v>213</v>
      </c>
      <c r="C104" s="23">
        <v>12327</v>
      </c>
      <c r="D104" s="27" t="str">
        <f t="shared" si="11"/>
        <v>N/A</v>
      </c>
      <c r="E104" s="23">
        <v>13415</v>
      </c>
      <c r="F104" s="27" t="str">
        <f t="shared" si="12"/>
        <v>N/A</v>
      </c>
      <c r="G104" s="23">
        <v>12930</v>
      </c>
      <c r="H104" s="27" t="str">
        <f t="shared" si="13"/>
        <v>N/A</v>
      </c>
      <c r="I104" s="8">
        <v>8.8260000000000005</v>
      </c>
      <c r="J104" s="8">
        <v>-3.62</v>
      </c>
      <c r="K104" s="28" t="s">
        <v>734</v>
      </c>
      <c r="L104" s="105" t="str">
        <f t="shared" si="14"/>
        <v>Yes</v>
      </c>
    </row>
    <row r="105" spans="1:12" x14ac:dyDescent="0.2">
      <c r="A105" s="168" t="s">
        <v>1422</v>
      </c>
      <c r="B105" s="22" t="s">
        <v>213</v>
      </c>
      <c r="C105" s="29">
        <v>637.93242476</v>
      </c>
      <c r="D105" s="27" t="str">
        <f t="shared" si="11"/>
        <v>N/A</v>
      </c>
      <c r="E105" s="29">
        <v>522.94931047</v>
      </c>
      <c r="F105" s="27" t="str">
        <f t="shared" si="12"/>
        <v>N/A</v>
      </c>
      <c r="G105" s="29">
        <v>1114.0693735</v>
      </c>
      <c r="H105" s="27" t="str">
        <f t="shared" si="13"/>
        <v>N/A</v>
      </c>
      <c r="I105" s="8">
        <v>-18</v>
      </c>
      <c r="J105" s="8">
        <v>113</v>
      </c>
      <c r="K105" s="28" t="s">
        <v>734</v>
      </c>
      <c r="L105" s="105" t="str">
        <f t="shared" si="14"/>
        <v>No</v>
      </c>
    </row>
    <row r="106" spans="1:12" ht="25.5" x14ac:dyDescent="0.2">
      <c r="A106" s="168" t="s">
        <v>614</v>
      </c>
      <c r="B106" s="22" t="s">
        <v>213</v>
      </c>
      <c r="C106" s="29">
        <v>4392431</v>
      </c>
      <c r="D106" s="27" t="str">
        <f t="shared" si="11"/>
        <v>N/A</v>
      </c>
      <c r="E106" s="29">
        <v>4228207</v>
      </c>
      <c r="F106" s="27" t="str">
        <f t="shared" si="12"/>
        <v>N/A</v>
      </c>
      <c r="G106" s="29">
        <v>3108074</v>
      </c>
      <c r="H106" s="27" t="str">
        <f t="shared" si="13"/>
        <v>N/A</v>
      </c>
      <c r="I106" s="8">
        <v>-3.74</v>
      </c>
      <c r="J106" s="8">
        <v>-26.5</v>
      </c>
      <c r="K106" s="28" t="s">
        <v>734</v>
      </c>
      <c r="L106" s="105" t="str">
        <f t="shared" si="14"/>
        <v>Yes</v>
      </c>
    </row>
    <row r="107" spans="1:12" x14ac:dyDescent="0.2">
      <c r="A107" s="168" t="s">
        <v>615</v>
      </c>
      <c r="B107" s="22" t="s">
        <v>213</v>
      </c>
      <c r="C107" s="23">
        <v>1713</v>
      </c>
      <c r="D107" s="27" t="str">
        <f t="shared" si="11"/>
        <v>N/A</v>
      </c>
      <c r="E107" s="23">
        <v>1557</v>
      </c>
      <c r="F107" s="27" t="str">
        <f t="shared" si="12"/>
        <v>N/A</v>
      </c>
      <c r="G107" s="23">
        <v>1301</v>
      </c>
      <c r="H107" s="27" t="str">
        <f t="shared" si="13"/>
        <v>N/A</v>
      </c>
      <c r="I107" s="8">
        <v>-9.11</v>
      </c>
      <c r="J107" s="8">
        <v>-16.399999999999999</v>
      </c>
      <c r="K107" s="28" t="s">
        <v>734</v>
      </c>
      <c r="L107" s="105" t="str">
        <f t="shared" si="14"/>
        <v>Yes</v>
      </c>
    </row>
    <row r="108" spans="1:12" ht="25.5" x14ac:dyDescent="0.2">
      <c r="A108" s="168" t="s">
        <v>1423</v>
      </c>
      <c r="B108" s="22" t="s">
        <v>213</v>
      </c>
      <c r="C108" s="29">
        <v>2564.1745476000001</v>
      </c>
      <c r="D108" s="27" t="str">
        <f t="shared" si="11"/>
        <v>N/A</v>
      </c>
      <c r="E108" s="29">
        <v>2715.6114321999999</v>
      </c>
      <c r="F108" s="27" t="str">
        <f t="shared" si="12"/>
        <v>N/A</v>
      </c>
      <c r="G108" s="29">
        <v>2388.9884704000001</v>
      </c>
      <c r="H108" s="27" t="str">
        <f t="shared" si="13"/>
        <v>N/A</v>
      </c>
      <c r="I108" s="8">
        <v>5.9059999999999997</v>
      </c>
      <c r="J108" s="8">
        <v>-12</v>
      </c>
      <c r="K108" s="28" t="s">
        <v>734</v>
      </c>
      <c r="L108" s="105" t="str">
        <f t="shared" si="14"/>
        <v>Yes</v>
      </c>
    </row>
    <row r="109" spans="1:12" ht="25.5" x14ac:dyDescent="0.2">
      <c r="A109" s="168" t="s">
        <v>616</v>
      </c>
      <c r="B109" s="22" t="s">
        <v>213</v>
      </c>
      <c r="C109" s="29">
        <v>17897207</v>
      </c>
      <c r="D109" s="27" t="str">
        <f t="shared" si="11"/>
        <v>N/A</v>
      </c>
      <c r="E109" s="29">
        <v>17951556</v>
      </c>
      <c r="F109" s="27" t="str">
        <f t="shared" si="12"/>
        <v>N/A</v>
      </c>
      <c r="G109" s="29">
        <v>11589800</v>
      </c>
      <c r="H109" s="27" t="str">
        <f t="shared" si="13"/>
        <v>N/A</v>
      </c>
      <c r="I109" s="8">
        <v>0.30370000000000003</v>
      </c>
      <c r="J109" s="8">
        <v>-35.4</v>
      </c>
      <c r="K109" s="28" t="s">
        <v>734</v>
      </c>
      <c r="L109" s="105" t="str">
        <f t="shared" si="14"/>
        <v>No</v>
      </c>
    </row>
    <row r="110" spans="1:12" x14ac:dyDescent="0.2">
      <c r="A110" s="168" t="s">
        <v>617</v>
      </c>
      <c r="B110" s="22" t="s">
        <v>213</v>
      </c>
      <c r="C110" s="23">
        <v>32272</v>
      </c>
      <c r="D110" s="27" t="str">
        <f t="shared" si="11"/>
        <v>N/A</v>
      </c>
      <c r="E110" s="23">
        <v>32728</v>
      </c>
      <c r="F110" s="27" t="str">
        <f t="shared" si="12"/>
        <v>N/A</v>
      </c>
      <c r="G110" s="23">
        <v>29800</v>
      </c>
      <c r="H110" s="27" t="str">
        <f t="shared" si="13"/>
        <v>N/A</v>
      </c>
      <c r="I110" s="8">
        <v>1.413</v>
      </c>
      <c r="J110" s="8">
        <v>-8.9499999999999993</v>
      </c>
      <c r="K110" s="28" t="s">
        <v>734</v>
      </c>
      <c r="L110" s="105" t="str">
        <f t="shared" si="14"/>
        <v>Yes</v>
      </c>
    </row>
    <row r="111" spans="1:12" x14ac:dyDescent="0.2">
      <c r="A111" s="168" t="s">
        <v>1424</v>
      </c>
      <c r="B111" s="22" t="s">
        <v>213</v>
      </c>
      <c r="C111" s="29">
        <v>554.57384109999998</v>
      </c>
      <c r="D111" s="27" t="str">
        <f t="shared" si="11"/>
        <v>N/A</v>
      </c>
      <c r="E111" s="29">
        <v>548.50757761</v>
      </c>
      <c r="F111" s="27" t="str">
        <f t="shared" si="12"/>
        <v>N/A</v>
      </c>
      <c r="G111" s="29">
        <v>388.91946309000002</v>
      </c>
      <c r="H111" s="27" t="str">
        <f t="shared" si="13"/>
        <v>N/A</v>
      </c>
      <c r="I111" s="8">
        <v>-1.0900000000000001</v>
      </c>
      <c r="J111" s="8">
        <v>-29.1</v>
      </c>
      <c r="K111" s="28" t="s">
        <v>734</v>
      </c>
      <c r="L111" s="105" t="str">
        <f t="shared" si="14"/>
        <v>Yes</v>
      </c>
    </row>
    <row r="112" spans="1:12" x14ac:dyDescent="0.2">
      <c r="A112" s="168" t="s">
        <v>618</v>
      </c>
      <c r="B112" s="22" t="s">
        <v>213</v>
      </c>
      <c r="C112" s="29">
        <v>53385520</v>
      </c>
      <c r="D112" s="27" t="str">
        <f t="shared" si="11"/>
        <v>N/A</v>
      </c>
      <c r="E112" s="29">
        <v>53825627</v>
      </c>
      <c r="F112" s="27" t="str">
        <f t="shared" si="12"/>
        <v>N/A</v>
      </c>
      <c r="G112" s="29">
        <v>60258068</v>
      </c>
      <c r="H112" s="27" t="str">
        <f t="shared" si="13"/>
        <v>N/A</v>
      </c>
      <c r="I112" s="8">
        <v>0.82440000000000002</v>
      </c>
      <c r="J112" s="8">
        <v>11.95</v>
      </c>
      <c r="K112" s="28" t="s">
        <v>734</v>
      </c>
      <c r="L112" s="105" t="str">
        <f t="shared" si="14"/>
        <v>Yes</v>
      </c>
    </row>
    <row r="113" spans="1:12" x14ac:dyDescent="0.2">
      <c r="A113" s="168" t="s">
        <v>619</v>
      </c>
      <c r="B113" s="22" t="s">
        <v>213</v>
      </c>
      <c r="C113" s="23">
        <v>34454</v>
      </c>
      <c r="D113" s="27" t="str">
        <f t="shared" si="11"/>
        <v>N/A</v>
      </c>
      <c r="E113" s="23">
        <v>34019</v>
      </c>
      <c r="F113" s="27" t="str">
        <f t="shared" si="12"/>
        <v>N/A</v>
      </c>
      <c r="G113" s="23">
        <v>34408</v>
      </c>
      <c r="H113" s="27" t="str">
        <f t="shared" si="13"/>
        <v>N/A</v>
      </c>
      <c r="I113" s="8">
        <v>-1.26</v>
      </c>
      <c r="J113" s="8">
        <v>1.143</v>
      </c>
      <c r="K113" s="28" t="s">
        <v>734</v>
      </c>
      <c r="L113" s="105" t="str">
        <f t="shared" si="14"/>
        <v>Yes</v>
      </c>
    </row>
    <row r="114" spans="1:12" x14ac:dyDescent="0.2">
      <c r="A114" s="168" t="s">
        <v>1425</v>
      </c>
      <c r="B114" s="22" t="s">
        <v>213</v>
      </c>
      <c r="C114" s="29">
        <v>1549.4723399</v>
      </c>
      <c r="D114" s="27" t="str">
        <f t="shared" si="11"/>
        <v>N/A</v>
      </c>
      <c r="E114" s="29">
        <v>1582.2224933</v>
      </c>
      <c r="F114" s="27" t="str">
        <f t="shared" si="12"/>
        <v>N/A</v>
      </c>
      <c r="G114" s="29">
        <v>1751.2807487</v>
      </c>
      <c r="H114" s="27" t="str">
        <f t="shared" si="13"/>
        <v>N/A</v>
      </c>
      <c r="I114" s="8">
        <v>2.1139999999999999</v>
      </c>
      <c r="J114" s="8">
        <v>10.68</v>
      </c>
      <c r="K114" s="28" t="s">
        <v>734</v>
      </c>
      <c r="L114" s="105" t="str">
        <f t="shared" si="14"/>
        <v>Yes</v>
      </c>
    </row>
    <row r="115" spans="1:12" ht="25.5" x14ac:dyDescent="0.2">
      <c r="A115" s="168" t="s">
        <v>620</v>
      </c>
      <c r="B115" s="22" t="s">
        <v>213</v>
      </c>
      <c r="C115" s="29">
        <v>235835199</v>
      </c>
      <c r="D115" s="27" t="str">
        <f t="shared" si="11"/>
        <v>N/A</v>
      </c>
      <c r="E115" s="29">
        <v>291994669</v>
      </c>
      <c r="F115" s="27" t="str">
        <f t="shared" si="12"/>
        <v>N/A</v>
      </c>
      <c r="G115" s="29">
        <v>331597840</v>
      </c>
      <c r="H115" s="27" t="str">
        <f t="shared" si="13"/>
        <v>N/A</v>
      </c>
      <c r="I115" s="8">
        <v>23.81</v>
      </c>
      <c r="J115" s="8">
        <v>13.56</v>
      </c>
      <c r="K115" s="28" t="s">
        <v>734</v>
      </c>
      <c r="L115" s="105" t="str">
        <f t="shared" si="14"/>
        <v>Yes</v>
      </c>
    </row>
    <row r="116" spans="1:12" x14ac:dyDescent="0.2">
      <c r="A116" s="172" t="s">
        <v>621</v>
      </c>
      <c r="B116" s="23" t="s">
        <v>213</v>
      </c>
      <c r="C116" s="23">
        <v>19348</v>
      </c>
      <c r="D116" s="27" t="str">
        <f t="shared" si="11"/>
        <v>N/A</v>
      </c>
      <c r="E116" s="23">
        <v>21165</v>
      </c>
      <c r="F116" s="27" t="str">
        <f t="shared" si="12"/>
        <v>N/A</v>
      </c>
      <c r="G116" s="23">
        <v>24615</v>
      </c>
      <c r="H116" s="27" t="str">
        <f t="shared" si="13"/>
        <v>N/A</v>
      </c>
      <c r="I116" s="8">
        <v>9.391</v>
      </c>
      <c r="J116" s="8">
        <v>16.3</v>
      </c>
      <c r="K116" s="31" t="s">
        <v>734</v>
      </c>
      <c r="L116" s="105" t="str">
        <f t="shared" si="14"/>
        <v>Yes</v>
      </c>
    </row>
    <row r="117" spans="1:12" ht="25.5" x14ac:dyDescent="0.2">
      <c r="A117" s="168" t="s">
        <v>1426</v>
      </c>
      <c r="B117" s="22" t="s">
        <v>213</v>
      </c>
      <c r="C117" s="29">
        <v>12189.125438999999</v>
      </c>
      <c r="D117" s="27" t="str">
        <f t="shared" si="11"/>
        <v>N/A</v>
      </c>
      <c r="E117" s="29">
        <v>13796.11004</v>
      </c>
      <c r="F117" s="27" t="str">
        <f t="shared" si="12"/>
        <v>N/A</v>
      </c>
      <c r="G117" s="29">
        <v>13471.372740000001</v>
      </c>
      <c r="H117" s="27" t="str">
        <f t="shared" si="13"/>
        <v>N/A</v>
      </c>
      <c r="I117" s="8">
        <v>13.18</v>
      </c>
      <c r="J117" s="8">
        <v>-2.35</v>
      </c>
      <c r="K117" s="28" t="s">
        <v>734</v>
      </c>
      <c r="L117" s="105" t="str">
        <f t="shared" si="14"/>
        <v>Yes</v>
      </c>
    </row>
    <row r="118" spans="1:12" ht="25.5" x14ac:dyDescent="0.2">
      <c r="A118" s="168" t="s">
        <v>622</v>
      </c>
      <c r="B118" s="22" t="s">
        <v>213</v>
      </c>
      <c r="C118" s="29">
        <v>3236081</v>
      </c>
      <c r="D118" s="27" t="str">
        <f t="shared" si="11"/>
        <v>N/A</v>
      </c>
      <c r="E118" s="29">
        <v>3015947</v>
      </c>
      <c r="F118" s="27" t="str">
        <f t="shared" si="12"/>
        <v>N/A</v>
      </c>
      <c r="G118" s="29">
        <v>2589272</v>
      </c>
      <c r="H118" s="27" t="str">
        <f t="shared" si="13"/>
        <v>N/A</v>
      </c>
      <c r="I118" s="8">
        <v>-6.8</v>
      </c>
      <c r="J118" s="8">
        <v>-14.1</v>
      </c>
      <c r="K118" s="28" t="s">
        <v>734</v>
      </c>
      <c r="L118" s="105" t="str">
        <f t="shared" si="14"/>
        <v>Yes</v>
      </c>
    </row>
    <row r="119" spans="1:12" x14ac:dyDescent="0.2">
      <c r="A119" s="168" t="s">
        <v>623</v>
      </c>
      <c r="B119" s="22" t="s">
        <v>213</v>
      </c>
      <c r="C119" s="23">
        <v>6233</v>
      </c>
      <c r="D119" s="27" t="str">
        <f t="shared" si="11"/>
        <v>N/A</v>
      </c>
      <c r="E119" s="23">
        <v>5397</v>
      </c>
      <c r="F119" s="27" t="str">
        <f t="shared" si="12"/>
        <v>N/A</v>
      </c>
      <c r="G119" s="23">
        <v>4727</v>
      </c>
      <c r="H119" s="27" t="str">
        <f t="shared" si="13"/>
        <v>N/A</v>
      </c>
      <c r="I119" s="8">
        <v>-13.4</v>
      </c>
      <c r="J119" s="8">
        <v>-12.4</v>
      </c>
      <c r="K119" s="28" t="s">
        <v>734</v>
      </c>
      <c r="L119" s="105" t="str">
        <f t="shared" si="14"/>
        <v>Yes</v>
      </c>
    </row>
    <row r="120" spans="1:12" ht="25.5" x14ac:dyDescent="0.2">
      <c r="A120" s="168" t="s">
        <v>1427</v>
      </c>
      <c r="B120" s="22" t="s">
        <v>213</v>
      </c>
      <c r="C120" s="29">
        <v>519.18514359000005</v>
      </c>
      <c r="D120" s="27" t="str">
        <f t="shared" si="11"/>
        <v>N/A</v>
      </c>
      <c r="E120" s="29">
        <v>558.81915878999996</v>
      </c>
      <c r="F120" s="27" t="str">
        <f t="shared" si="12"/>
        <v>N/A</v>
      </c>
      <c r="G120" s="29">
        <v>547.76221705</v>
      </c>
      <c r="H120" s="27" t="str">
        <f t="shared" si="13"/>
        <v>N/A</v>
      </c>
      <c r="I120" s="8">
        <v>7.6340000000000003</v>
      </c>
      <c r="J120" s="8">
        <v>-1.98</v>
      </c>
      <c r="K120" s="28" t="s">
        <v>734</v>
      </c>
      <c r="L120" s="105" t="str">
        <f t="shared" si="14"/>
        <v>Yes</v>
      </c>
    </row>
    <row r="121" spans="1:12" ht="25.5" x14ac:dyDescent="0.2">
      <c r="A121" s="168" t="s">
        <v>624</v>
      </c>
      <c r="B121" s="22" t="s">
        <v>213</v>
      </c>
      <c r="C121" s="29">
        <v>0</v>
      </c>
      <c r="D121" s="27" t="str">
        <f t="shared" si="11"/>
        <v>N/A</v>
      </c>
      <c r="E121" s="29">
        <v>0</v>
      </c>
      <c r="F121" s="27" t="str">
        <f t="shared" si="12"/>
        <v>N/A</v>
      </c>
      <c r="G121" s="29">
        <v>0</v>
      </c>
      <c r="H121" s="27" t="str">
        <f t="shared" si="13"/>
        <v>N/A</v>
      </c>
      <c r="I121" s="8" t="s">
        <v>1748</v>
      </c>
      <c r="J121" s="8" t="s">
        <v>1748</v>
      </c>
      <c r="K121" s="28" t="s">
        <v>734</v>
      </c>
      <c r="L121" s="105" t="str">
        <f t="shared" si="14"/>
        <v>N/A</v>
      </c>
    </row>
    <row r="122" spans="1:12" x14ac:dyDescent="0.2">
      <c r="A122" s="168" t="s">
        <v>625</v>
      </c>
      <c r="B122" s="22" t="s">
        <v>213</v>
      </c>
      <c r="C122" s="23">
        <v>0</v>
      </c>
      <c r="D122" s="27" t="str">
        <f t="shared" si="11"/>
        <v>N/A</v>
      </c>
      <c r="E122" s="23">
        <v>0</v>
      </c>
      <c r="F122" s="27" t="str">
        <f t="shared" si="12"/>
        <v>N/A</v>
      </c>
      <c r="G122" s="23">
        <v>0</v>
      </c>
      <c r="H122" s="27" t="str">
        <f t="shared" si="13"/>
        <v>N/A</v>
      </c>
      <c r="I122" s="8" t="s">
        <v>1748</v>
      </c>
      <c r="J122" s="8" t="s">
        <v>1748</v>
      </c>
      <c r="K122" s="28" t="s">
        <v>734</v>
      </c>
      <c r="L122" s="105" t="str">
        <f t="shared" si="14"/>
        <v>N/A</v>
      </c>
    </row>
    <row r="123" spans="1:12" ht="25.5" x14ac:dyDescent="0.2">
      <c r="A123" s="168" t="s">
        <v>1428</v>
      </c>
      <c r="B123" s="22" t="s">
        <v>213</v>
      </c>
      <c r="C123" s="29" t="s">
        <v>1748</v>
      </c>
      <c r="D123" s="27" t="str">
        <f t="shared" si="11"/>
        <v>N/A</v>
      </c>
      <c r="E123" s="29" t="s">
        <v>1748</v>
      </c>
      <c r="F123" s="27" t="str">
        <f t="shared" si="12"/>
        <v>N/A</v>
      </c>
      <c r="G123" s="29" t="s">
        <v>1748</v>
      </c>
      <c r="H123" s="27" t="str">
        <f t="shared" si="13"/>
        <v>N/A</v>
      </c>
      <c r="I123" s="8" t="s">
        <v>1748</v>
      </c>
      <c r="J123" s="8" t="s">
        <v>1748</v>
      </c>
      <c r="K123" s="28" t="s">
        <v>734</v>
      </c>
      <c r="L123" s="105" t="str">
        <f t="shared" si="14"/>
        <v>N/A</v>
      </c>
    </row>
    <row r="124" spans="1:12" ht="25.5" x14ac:dyDescent="0.2">
      <c r="A124" s="168" t="s">
        <v>626</v>
      </c>
      <c r="B124" s="22" t="s">
        <v>213</v>
      </c>
      <c r="C124" s="29">
        <v>1383519</v>
      </c>
      <c r="D124" s="27" t="str">
        <f t="shared" si="11"/>
        <v>N/A</v>
      </c>
      <c r="E124" s="29">
        <v>1535016</v>
      </c>
      <c r="F124" s="27" t="str">
        <f t="shared" si="12"/>
        <v>N/A</v>
      </c>
      <c r="G124" s="29">
        <v>1346326</v>
      </c>
      <c r="H124" s="27" t="str">
        <f t="shared" si="13"/>
        <v>N/A</v>
      </c>
      <c r="I124" s="8">
        <v>10.95</v>
      </c>
      <c r="J124" s="8">
        <v>-12.3</v>
      </c>
      <c r="K124" s="28" t="s">
        <v>734</v>
      </c>
      <c r="L124" s="105" t="str">
        <f t="shared" si="14"/>
        <v>Yes</v>
      </c>
    </row>
    <row r="125" spans="1:12" ht="25.5" x14ac:dyDescent="0.2">
      <c r="A125" s="168" t="s">
        <v>627</v>
      </c>
      <c r="B125" s="22" t="s">
        <v>213</v>
      </c>
      <c r="C125" s="23">
        <v>892</v>
      </c>
      <c r="D125" s="27" t="str">
        <f t="shared" si="11"/>
        <v>N/A</v>
      </c>
      <c r="E125" s="23">
        <v>1094</v>
      </c>
      <c r="F125" s="27" t="str">
        <f t="shared" si="12"/>
        <v>N/A</v>
      </c>
      <c r="G125" s="23">
        <v>1045</v>
      </c>
      <c r="H125" s="27" t="str">
        <f t="shared" si="13"/>
        <v>N/A</v>
      </c>
      <c r="I125" s="8">
        <v>22.65</v>
      </c>
      <c r="J125" s="8">
        <v>-4.4800000000000004</v>
      </c>
      <c r="K125" s="28" t="s">
        <v>734</v>
      </c>
      <c r="L125" s="105" t="str">
        <f t="shared" si="14"/>
        <v>Yes</v>
      </c>
    </row>
    <row r="126" spans="1:12" ht="25.5" x14ac:dyDescent="0.2">
      <c r="A126" s="168" t="s">
        <v>1429</v>
      </c>
      <c r="B126" s="22" t="s">
        <v>213</v>
      </c>
      <c r="C126" s="29">
        <v>1551.0302690999999</v>
      </c>
      <c r="D126" s="27" t="str">
        <f t="shared" si="11"/>
        <v>N/A</v>
      </c>
      <c r="E126" s="29">
        <v>1403.1224863</v>
      </c>
      <c r="F126" s="27" t="str">
        <f t="shared" si="12"/>
        <v>N/A</v>
      </c>
      <c r="G126" s="29">
        <v>1288.3502392</v>
      </c>
      <c r="H126" s="27" t="str">
        <f t="shared" si="13"/>
        <v>N/A</v>
      </c>
      <c r="I126" s="8">
        <v>-9.5399999999999991</v>
      </c>
      <c r="J126" s="8">
        <v>-8.18</v>
      </c>
      <c r="K126" s="28" t="s">
        <v>734</v>
      </c>
      <c r="L126" s="105" t="str">
        <f t="shared" si="14"/>
        <v>Yes</v>
      </c>
    </row>
    <row r="127" spans="1:12" ht="25.5" x14ac:dyDescent="0.2">
      <c r="A127" s="168" t="s">
        <v>628</v>
      </c>
      <c r="B127" s="22" t="s">
        <v>213</v>
      </c>
      <c r="C127" s="29">
        <v>3111</v>
      </c>
      <c r="D127" s="27" t="str">
        <f t="shared" si="11"/>
        <v>N/A</v>
      </c>
      <c r="E127" s="29">
        <v>34052</v>
      </c>
      <c r="F127" s="27" t="str">
        <f t="shared" si="12"/>
        <v>N/A</v>
      </c>
      <c r="G127" s="29">
        <v>1235663</v>
      </c>
      <c r="H127" s="27" t="str">
        <f t="shared" si="13"/>
        <v>N/A</v>
      </c>
      <c r="I127" s="8">
        <v>994.6</v>
      </c>
      <c r="J127" s="8">
        <v>3529</v>
      </c>
      <c r="K127" s="28" t="s">
        <v>734</v>
      </c>
      <c r="L127" s="105" t="str">
        <f t="shared" si="14"/>
        <v>No</v>
      </c>
    </row>
    <row r="128" spans="1:12" x14ac:dyDescent="0.2">
      <c r="A128" s="168" t="s">
        <v>629</v>
      </c>
      <c r="B128" s="22" t="s">
        <v>213</v>
      </c>
      <c r="C128" s="23">
        <v>13</v>
      </c>
      <c r="D128" s="27" t="str">
        <f t="shared" si="11"/>
        <v>N/A</v>
      </c>
      <c r="E128" s="23">
        <v>109</v>
      </c>
      <c r="F128" s="27" t="str">
        <f t="shared" si="12"/>
        <v>N/A</v>
      </c>
      <c r="G128" s="23">
        <v>2730</v>
      </c>
      <c r="H128" s="27" t="str">
        <f t="shared" si="13"/>
        <v>N/A</v>
      </c>
      <c r="I128" s="8">
        <v>738.5</v>
      </c>
      <c r="J128" s="8">
        <v>2405</v>
      </c>
      <c r="K128" s="28" t="s">
        <v>734</v>
      </c>
      <c r="L128" s="105" t="str">
        <f t="shared" si="14"/>
        <v>No</v>
      </c>
    </row>
    <row r="129" spans="1:12" ht="25.5" x14ac:dyDescent="0.2">
      <c r="A129" s="168" t="s">
        <v>1430</v>
      </c>
      <c r="B129" s="22" t="s">
        <v>213</v>
      </c>
      <c r="C129" s="29">
        <v>239.30769230999999</v>
      </c>
      <c r="D129" s="27" t="str">
        <f t="shared" si="11"/>
        <v>N/A</v>
      </c>
      <c r="E129" s="29">
        <v>312.40366971999998</v>
      </c>
      <c r="F129" s="27" t="str">
        <f t="shared" si="12"/>
        <v>N/A</v>
      </c>
      <c r="G129" s="29">
        <v>452.62380952000001</v>
      </c>
      <c r="H129" s="27" t="str">
        <f t="shared" si="13"/>
        <v>N/A</v>
      </c>
      <c r="I129" s="8">
        <v>30.54</v>
      </c>
      <c r="J129" s="8">
        <v>44.88</v>
      </c>
      <c r="K129" s="28" t="s">
        <v>734</v>
      </c>
      <c r="L129" s="105" t="str">
        <f t="shared" si="14"/>
        <v>No</v>
      </c>
    </row>
    <row r="130" spans="1:12" ht="25.5" x14ac:dyDescent="0.2">
      <c r="A130" s="168" t="s">
        <v>630</v>
      </c>
      <c r="B130" s="22" t="s">
        <v>213</v>
      </c>
      <c r="C130" s="29">
        <v>28617</v>
      </c>
      <c r="D130" s="27" t="str">
        <f t="shared" si="11"/>
        <v>N/A</v>
      </c>
      <c r="E130" s="29">
        <v>28820</v>
      </c>
      <c r="F130" s="27" t="str">
        <f t="shared" si="12"/>
        <v>N/A</v>
      </c>
      <c r="G130" s="29">
        <v>43503</v>
      </c>
      <c r="H130" s="27" t="str">
        <f t="shared" si="13"/>
        <v>N/A</v>
      </c>
      <c r="I130" s="8">
        <v>0.70940000000000003</v>
      </c>
      <c r="J130" s="8">
        <v>50.95</v>
      </c>
      <c r="K130" s="28" t="s">
        <v>734</v>
      </c>
      <c r="L130" s="105" t="str">
        <f t="shared" si="14"/>
        <v>No</v>
      </c>
    </row>
    <row r="131" spans="1:12" x14ac:dyDescent="0.2">
      <c r="A131" s="168" t="s">
        <v>631</v>
      </c>
      <c r="B131" s="22" t="s">
        <v>213</v>
      </c>
      <c r="C131" s="23">
        <v>437</v>
      </c>
      <c r="D131" s="27" t="str">
        <f t="shared" si="11"/>
        <v>N/A</v>
      </c>
      <c r="E131" s="23">
        <v>461</v>
      </c>
      <c r="F131" s="27" t="str">
        <f t="shared" si="12"/>
        <v>N/A</v>
      </c>
      <c r="G131" s="23">
        <v>300</v>
      </c>
      <c r="H131" s="27" t="str">
        <f t="shared" si="13"/>
        <v>N/A</v>
      </c>
      <c r="I131" s="8">
        <v>5.492</v>
      </c>
      <c r="J131" s="8">
        <v>-34.9</v>
      </c>
      <c r="K131" s="28" t="s">
        <v>734</v>
      </c>
      <c r="L131" s="105" t="str">
        <f t="shared" si="14"/>
        <v>No</v>
      </c>
    </row>
    <row r="132" spans="1:12" ht="25.5" x14ac:dyDescent="0.2">
      <c r="A132" s="168" t="s">
        <v>1431</v>
      </c>
      <c r="B132" s="22" t="s">
        <v>213</v>
      </c>
      <c r="C132" s="29">
        <v>65.485125858000004</v>
      </c>
      <c r="D132" s="27" t="str">
        <f t="shared" si="11"/>
        <v>N/A</v>
      </c>
      <c r="E132" s="29">
        <v>62.51626898</v>
      </c>
      <c r="F132" s="27" t="str">
        <f t="shared" si="12"/>
        <v>N/A</v>
      </c>
      <c r="G132" s="29">
        <v>145.01</v>
      </c>
      <c r="H132" s="27" t="str">
        <f t="shared" si="13"/>
        <v>N/A</v>
      </c>
      <c r="I132" s="8">
        <v>-4.53</v>
      </c>
      <c r="J132" s="8">
        <v>132</v>
      </c>
      <c r="K132" s="28" t="s">
        <v>734</v>
      </c>
      <c r="L132" s="105" t="str">
        <f t="shared" si="14"/>
        <v>No</v>
      </c>
    </row>
    <row r="133" spans="1:12" ht="25.5" x14ac:dyDescent="0.2">
      <c r="A133" s="168" t="s">
        <v>632</v>
      </c>
      <c r="B133" s="22" t="s">
        <v>213</v>
      </c>
      <c r="C133" s="29">
        <v>20157475</v>
      </c>
      <c r="D133" s="27" t="str">
        <f t="shared" si="11"/>
        <v>N/A</v>
      </c>
      <c r="E133" s="29">
        <v>20385610</v>
      </c>
      <c r="F133" s="27" t="str">
        <f t="shared" si="12"/>
        <v>N/A</v>
      </c>
      <c r="G133" s="29">
        <v>16882590</v>
      </c>
      <c r="H133" s="27" t="str">
        <f t="shared" si="13"/>
        <v>N/A</v>
      </c>
      <c r="I133" s="8">
        <v>1.1319999999999999</v>
      </c>
      <c r="J133" s="8">
        <v>-17.2</v>
      </c>
      <c r="K133" s="28" t="s">
        <v>734</v>
      </c>
      <c r="L133" s="105" t="str">
        <f t="shared" si="14"/>
        <v>Yes</v>
      </c>
    </row>
    <row r="134" spans="1:12" x14ac:dyDescent="0.2">
      <c r="A134" s="168" t="s">
        <v>633</v>
      </c>
      <c r="B134" s="22" t="s">
        <v>213</v>
      </c>
      <c r="C134" s="23">
        <v>1661</v>
      </c>
      <c r="D134" s="27" t="str">
        <f t="shared" si="11"/>
        <v>N/A</v>
      </c>
      <c r="E134" s="23">
        <v>1770</v>
      </c>
      <c r="F134" s="27" t="str">
        <f t="shared" si="12"/>
        <v>N/A</v>
      </c>
      <c r="G134" s="23">
        <v>1635</v>
      </c>
      <c r="H134" s="27" t="str">
        <f t="shared" si="13"/>
        <v>N/A</v>
      </c>
      <c r="I134" s="8">
        <v>6.5620000000000003</v>
      </c>
      <c r="J134" s="8">
        <v>-7.63</v>
      </c>
      <c r="K134" s="28" t="s">
        <v>734</v>
      </c>
      <c r="L134" s="105" t="str">
        <f t="shared" si="14"/>
        <v>Yes</v>
      </c>
    </row>
    <row r="135" spans="1:12" x14ac:dyDescent="0.2">
      <c r="A135" s="168" t="s">
        <v>1432</v>
      </c>
      <c r="B135" s="22" t="s">
        <v>213</v>
      </c>
      <c r="C135" s="29">
        <v>12135.746537999999</v>
      </c>
      <c r="D135" s="27" t="str">
        <f t="shared" si="11"/>
        <v>N/A</v>
      </c>
      <c r="E135" s="29">
        <v>11517.293785</v>
      </c>
      <c r="F135" s="27" t="str">
        <f t="shared" si="12"/>
        <v>N/A</v>
      </c>
      <c r="G135" s="29">
        <v>10325.743119000001</v>
      </c>
      <c r="H135" s="27" t="str">
        <f t="shared" si="13"/>
        <v>N/A</v>
      </c>
      <c r="I135" s="8">
        <v>-5.0999999999999996</v>
      </c>
      <c r="J135" s="8">
        <v>-10.3</v>
      </c>
      <c r="K135" s="28" t="s">
        <v>734</v>
      </c>
      <c r="L135" s="105" t="str">
        <f t="shared" si="14"/>
        <v>Yes</v>
      </c>
    </row>
    <row r="136" spans="1:12" ht="25.5" x14ac:dyDescent="0.2">
      <c r="A136" s="168" t="s">
        <v>634</v>
      </c>
      <c r="B136" s="22" t="s">
        <v>213</v>
      </c>
      <c r="C136" s="29">
        <v>651128</v>
      </c>
      <c r="D136" s="27" t="str">
        <f t="shared" si="11"/>
        <v>N/A</v>
      </c>
      <c r="E136" s="29">
        <v>1016324</v>
      </c>
      <c r="F136" s="27" t="str">
        <f t="shared" si="12"/>
        <v>N/A</v>
      </c>
      <c r="G136" s="29">
        <v>1042643</v>
      </c>
      <c r="H136" s="27" t="str">
        <f t="shared" si="13"/>
        <v>N/A</v>
      </c>
      <c r="I136" s="8">
        <v>56.09</v>
      </c>
      <c r="J136" s="8">
        <v>2.59</v>
      </c>
      <c r="K136" s="28" t="s">
        <v>734</v>
      </c>
      <c r="L136" s="105" t="str">
        <f>IF(J136="Div by 0", "N/A", IF(OR(J136="N/A",K136="N/A"),"N/A", IF(J136&gt;VALUE(MID(K136,1,2)), "No", IF(J136&lt;-1*VALUE(MID(K136,1,2)), "No", "Yes"))))</f>
        <v>Yes</v>
      </c>
    </row>
    <row r="137" spans="1:12" x14ac:dyDescent="0.2">
      <c r="A137" s="168" t="s">
        <v>635</v>
      </c>
      <c r="B137" s="22" t="s">
        <v>213</v>
      </c>
      <c r="C137" s="23">
        <v>6723</v>
      </c>
      <c r="D137" s="27" t="str">
        <f t="shared" si="11"/>
        <v>N/A</v>
      </c>
      <c r="E137" s="23">
        <v>8274</v>
      </c>
      <c r="F137" s="27" t="str">
        <f t="shared" si="12"/>
        <v>N/A</v>
      </c>
      <c r="G137" s="23">
        <v>8522</v>
      </c>
      <c r="H137" s="27" t="str">
        <f t="shared" si="13"/>
        <v>N/A</v>
      </c>
      <c r="I137" s="8">
        <v>23.07</v>
      </c>
      <c r="J137" s="8">
        <v>2.9969999999999999</v>
      </c>
      <c r="K137" s="28" t="s">
        <v>734</v>
      </c>
      <c r="L137" s="105" t="str">
        <f t="shared" ref="L137:L141" si="15">IF(J137="Div by 0", "N/A", IF(OR(J137="N/A",K137="N/A"),"N/A", IF(J137&gt;VALUE(MID(K137,1,2)), "No", IF(J137&lt;-1*VALUE(MID(K137,1,2)), "No", "Yes"))))</f>
        <v>Yes</v>
      </c>
    </row>
    <row r="138" spans="1:12" ht="25.5" x14ac:dyDescent="0.2">
      <c r="A138" s="168" t="s">
        <v>1433</v>
      </c>
      <c r="B138" s="22" t="s">
        <v>213</v>
      </c>
      <c r="C138" s="29">
        <v>96.85081065</v>
      </c>
      <c r="D138" s="27" t="str">
        <f t="shared" si="11"/>
        <v>N/A</v>
      </c>
      <c r="E138" s="29">
        <v>122.83345419</v>
      </c>
      <c r="F138" s="27" t="str">
        <f t="shared" si="12"/>
        <v>N/A</v>
      </c>
      <c r="G138" s="29">
        <v>122.34721896000001</v>
      </c>
      <c r="H138" s="27" t="str">
        <f t="shared" si="13"/>
        <v>N/A</v>
      </c>
      <c r="I138" s="8">
        <v>26.83</v>
      </c>
      <c r="J138" s="8">
        <v>-0.39600000000000002</v>
      </c>
      <c r="K138" s="28" t="s">
        <v>734</v>
      </c>
      <c r="L138" s="105" t="str">
        <f t="shared" si="15"/>
        <v>Yes</v>
      </c>
    </row>
    <row r="139" spans="1:12" ht="25.5" x14ac:dyDescent="0.2">
      <c r="A139" s="168" t="s">
        <v>636</v>
      </c>
      <c r="B139" s="22" t="s">
        <v>213</v>
      </c>
      <c r="C139" s="29">
        <v>0</v>
      </c>
      <c r="D139" s="27" t="str">
        <f t="shared" si="11"/>
        <v>N/A</v>
      </c>
      <c r="E139" s="29">
        <v>0</v>
      </c>
      <c r="F139" s="27" t="str">
        <f t="shared" si="12"/>
        <v>N/A</v>
      </c>
      <c r="G139" s="29">
        <v>32911</v>
      </c>
      <c r="H139" s="27" t="str">
        <f t="shared" si="13"/>
        <v>N/A</v>
      </c>
      <c r="I139" s="8" t="s">
        <v>1748</v>
      </c>
      <c r="J139" s="8" t="s">
        <v>1748</v>
      </c>
      <c r="K139" s="28" t="s">
        <v>734</v>
      </c>
      <c r="L139" s="105" t="str">
        <f t="shared" si="15"/>
        <v>N/A</v>
      </c>
    </row>
    <row r="140" spans="1:12" x14ac:dyDescent="0.2">
      <c r="A140" s="168" t="s">
        <v>637</v>
      </c>
      <c r="B140" s="22" t="s">
        <v>213</v>
      </c>
      <c r="C140" s="23">
        <v>0</v>
      </c>
      <c r="D140" s="27" t="str">
        <f t="shared" si="11"/>
        <v>N/A</v>
      </c>
      <c r="E140" s="23">
        <v>0</v>
      </c>
      <c r="F140" s="27" t="str">
        <f t="shared" si="12"/>
        <v>N/A</v>
      </c>
      <c r="G140" s="23">
        <v>11</v>
      </c>
      <c r="H140" s="27" t="str">
        <f t="shared" si="13"/>
        <v>N/A</v>
      </c>
      <c r="I140" s="8" t="s">
        <v>1748</v>
      </c>
      <c r="J140" s="8" t="s">
        <v>1748</v>
      </c>
      <c r="K140" s="28" t="s">
        <v>734</v>
      </c>
      <c r="L140" s="105" t="str">
        <f t="shared" si="15"/>
        <v>N/A</v>
      </c>
    </row>
    <row r="141" spans="1:12" ht="25.5" x14ac:dyDescent="0.2">
      <c r="A141" s="168" t="s">
        <v>1434</v>
      </c>
      <c r="B141" s="22" t="s">
        <v>213</v>
      </c>
      <c r="C141" s="29" t="s">
        <v>1748</v>
      </c>
      <c r="D141" s="27" t="str">
        <f t="shared" si="11"/>
        <v>N/A</v>
      </c>
      <c r="E141" s="29" t="s">
        <v>1748</v>
      </c>
      <c r="F141" s="27" t="str">
        <f t="shared" si="12"/>
        <v>N/A</v>
      </c>
      <c r="G141" s="29">
        <v>32911</v>
      </c>
      <c r="H141" s="27" t="str">
        <f t="shared" si="13"/>
        <v>N/A</v>
      </c>
      <c r="I141" s="8" t="s">
        <v>1748</v>
      </c>
      <c r="J141" s="8" t="s">
        <v>1748</v>
      </c>
      <c r="K141" s="28" t="s">
        <v>734</v>
      </c>
      <c r="L141" s="105" t="str">
        <f t="shared" si="15"/>
        <v>N/A</v>
      </c>
    </row>
    <row r="142" spans="1:12" ht="25.5" x14ac:dyDescent="0.2">
      <c r="A142" s="168" t="s">
        <v>638</v>
      </c>
      <c r="B142" s="22" t="s">
        <v>213</v>
      </c>
      <c r="C142" s="29">
        <v>31955098</v>
      </c>
      <c r="D142" s="27" t="str">
        <f t="shared" si="11"/>
        <v>N/A</v>
      </c>
      <c r="E142" s="29">
        <v>32669005</v>
      </c>
      <c r="F142" s="27" t="str">
        <f t="shared" si="12"/>
        <v>N/A</v>
      </c>
      <c r="G142" s="29">
        <v>32265874</v>
      </c>
      <c r="H142" s="27" t="str">
        <f t="shared" si="13"/>
        <v>N/A</v>
      </c>
      <c r="I142" s="8">
        <v>2.234</v>
      </c>
      <c r="J142" s="8">
        <v>-1.23</v>
      </c>
      <c r="K142" s="28" t="s">
        <v>734</v>
      </c>
      <c r="L142" s="105" t="str">
        <f t="shared" ref="L142:L153" si="16">IF(J142="Div by 0", "N/A", IF(K142="N/A","N/A", IF(J142&gt;VALUE(MID(K142,1,2)), "No", IF(J142&lt;-1*VALUE(MID(K142,1,2)), "No", "Yes"))))</f>
        <v>Yes</v>
      </c>
    </row>
    <row r="143" spans="1:12" ht="25.5" x14ac:dyDescent="0.2">
      <c r="A143" s="168" t="s">
        <v>639</v>
      </c>
      <c r="B143" s="22" t="s">
        <v>213</v>
      </c>
      <c r="C143" s="23">
        <v>21121</v>
      </c>
      <c r="D143" s="27" t="str">
        <f t="shared" si="11"/>
        <v>N/A</v>
      </c>
      <c r="E143" s="23">
        <v>21617</v>
      </c>
      <c r="F143" s="27" t="str">
        <f t="shared" si="12"/>
        <v>N/A</v>
      </c>
      <c r="G143" s="23">
        <v>20934</v>
      </c>
      <c r="H143" s="27" t="str">
        <f t="shared" si="13"/>
        <v>N/A</v>
      </c>
      <c r="I143" s="8">
        <v>2.3479999999999999</v>
      </c>
      <c r="J143" s="8">
        <v>-3.16</v>
      </c>
      <c r="K143" s="28" t="s">
        <v>734</v>
      </c>
      <c r="L143" s="105" t="str">
        <f t="shared" si="16"/>
        <v>Yes</v>
      </c>
    </row>
    <row r="144" spans="1:12" ht="25.5" x14ac:dyDescent="0.2">
      <c r="A144" s="168" t="s">
        <v>1435</v>
      </c>
      <c r="B144" s="22" t="s">
        <v>213</v>
      </c>
      <c r="C144" s="29">
        <v>1512.9538374000001</v>
      </c>
      <c r="D144" s="27" t="str">
        <f t="shared" si="11"/>
        <v>N/A</v>
      </c>
      <c r="E144" s="29">
        <v>1511.264514</v>
      </c>
      <c r="F144" s="27" t="str">
        <f t="shared" si="12"/>
        <v>N/A</v>
      </c>
      <c r="G144" s="29">
        <v>1541.3143212</v>
      </c>
      <c r="H144" s="27" t="str">
        <f t="shared" si="13"/>
        <v>N/A</v>
      </c>
      <c r="I144" s="8">
        <v>-0.112</v>
      </c>
      <c r="J144" s="8">
        <v>1.988</v>
      </c>
      <c r="K144" s="28" t="s">
        <v>734</v>
      </c>
      <c r="L144" s="105" t="str">
        <f t="shared" si="16"/>
        <v>Yes</v>
      </c>
    </row>
    <row r="145" spans="1:12" ht="25.5" x14ac:dyDescent="0.2">
      <c r="A145" s="168" t="s">
        <v>640</v>
      </c>
      <c r="B145" s="22" t="s">
        <v>213</v>
      </c>
      <c r="C145" s="29">
        <v>153056267</v>
      </c>
      <c r="D145" s="27" t="str">
        <f t="shared" ref="D145:D153" si="17">IF($B145="N/A","N/A",IF(C145&gt;10,"No",IF(C145&lt;-10,"No","Yes")))</f>
        <v>N/A</v>
      </c>
      <c r="E145" s="29">
        <v>161999832</v>
      </c>
      <c r="F145" s="27" t="str">
        <f t="shared" ref="F145:F153" si="18">IF($B145="N/A","N/A",IF(E145&gt;10,"No",IF(E145&lt;-10,"No","Yes")))</f>
        <v>N/A</v>
      </c>
      <c r="G145" s="29">
        <v>178709013</v>
      </c>
      <c r="H145" s="27" t="str">
        <f t="shared" ref="H145:H153" si="19">IF($B145="N/A","N/A",IF(G145&gt;10,"No",IF(G145&lt;-10,"No","Yes")))</f>
        <v>N/A</v>
      </c>
      <c r="I145" s="8">
        <v>5.843</v>
      </c>
      <c r="J145" s="8">
        <v>10.31</v>
      </c>
      <c r="K145" s="28" t="s">
        <v>734</v>
      </c>
      <c r="L145" s="105" t="str">
        <f t="shared" si="16"/>
        <v>Yes</v>
      </c>
    </row>
    <row r="146" spans="1:12" x14ac:dyDescent="0.2">
      <c r="A146" s="168" t="s">
        <v>641</v>
      </c>
      <c r="B146" s="22" t="s">
        <v>213</v>
      </c>
      <c r="C146" s="23">
        <v>2804</v>
      </c>
      <c r="D146" s="27" t="str">
        <f t="shared" si="17"/>
        <v>N/A</v>
      </c>
      <c r="E146" s="23">
        <v>2986</v>
      </c>
      <c r="F146" s="27" t="str">
        <f t="shared" si="18"/>
        <v>N/A</v>
      </c>
      <c r="G146" s="23">
        <v>3681</v>
      </c>
      <c r="H146" s="27" t="str">
        <f t="shared" si="19"/>
        <v>N/A</v>
      </c>
      <c r="I146" s="8">
        <v>6.4909999999999997</v>
      </c>
      <c r="J146" s="8">
        <v>23.28</v>
      </c>
      <c r="K146" s="28" t="s">
        <v>734</v>
      </c>
      <c r="L146" s="105" t="str">
        <f t="shared" si="16"/>
        <v>Yes</v>
      </c>
    </row>
    <row r="147" spans="1:12" ht="25.5" x14ac:dyDescent="0.2">
      <c r="A147" s="168" t="s">
        <v>1436</v>
      </c>
      <c r="B147" s="22" t="s">
        <v>213</v>
      </c>
      <c r="C147" s="29">
        <v>54584.973965999998</v>
      </c>
      <c r="D147" s="27" t="str">
        <f t="shared" si="17"/>
        <v>N/A</v>
      </c>
      <c r="E147" s="29">
        <v>54253.125250999998</v>
      </c>
      <c r="F147" s="27" t="str">
        <f t="shared" si="18"/>
        <v>N/A</v>
      </c>
      <c r="G147" s="29">
        <v>48549.039120000001</v>
      </c>
      <c r="H147" s="27" t="str">
        <f t="shared" si="19"/>
        <v>N/A</v>
      </c>
      <c r="I147" s="8">
        <v>-0.60799999999999998</v>
      </c>
      <c r="J147" s="8">
        <v>-10.5</v>
      </c>
      <c r="K147" s="28" t="s">
        <v>734</v>
      </c>
      <c r="L147" s="105" t="str">
        <f t="shared" si="16"/>
        <v>Yes</v>
      </c>
    </row>
    <row r="148" spans="1:12" ht="25.5" x14ac:dyDescent="0.2">
      <c r="A148" s="168" t="s">
        <v>642</v>
      </c>
      <c r="B148" s="22" t="s">
        <v>213</v>
      </c>
      <c r="C148" s="29">
        <v>35409567</v>
      </c>
      <c r="D148" s="27" t="str">
        <f t="shared" si="17"/>
        <v>N/A</v>
      </c>
      <c r="E148" s="29">
        <v>42275239</v>
      </c>
      <c r="F148" s="27" t="str">
        <f t="shared" si="18"/>
        <v>N/A</v>
      </c>
      <c r="G148" s="29">
        <v>43807097</v>
      </c>
      <c r="H148" s="27" t="str">
        <f t="shared" si="19"/>
        <v>N/A</v>
      </c>
      <c r="I148" s="8">
        <v>19.39</v>
      </c>
      <c r="J148" s="8">
        <v>3.6240000000000001</v>
      </c>
      <c r="K148" s="28" t="s">
        <v>734</v>
      </c>
      <c r="L148" s="105" t="str">
        <f t="shared" si="16"/>
        <v>Yes</v>
      </c>
    </row>
    <row r="149" spans="1:12" x14ac:dyDescent="0.2">
      <c r="A149" s="168" t="s">
        <v>643</v>
      </c>
      <c r="B149" s="22" t="s">
        <v>213</v>
      </c>
      <c r="C149" s="23">
        <v>9622</v>
      </c>
      <c r="D149" s="27" t="str">
        <f t="shared" si="17"/>
        <v>N/A</v>
      </c>
      <c r="E149" s="23">
        <v>9704</v>
      </c>
      <c r="F149" s="27" t="str">
        <f t="shared" si="18"/>
        <v>N/A</v>
      </c>
      <c r="G149" s="23">
        <v>9099</v>
      </c>
      <c r="H149" s="27" t="str">
        <f t="shared" si="19"/>
        <v>N/A</v>
      </c>
      <c r="I149" s="8">
        <v>0.85219999999999996</v>
      </c>
      <c r="J149" s="8">
        <v>-6.23</v>
      </c>
      <c r="K149" s="28" t="s">
        <v>734</v>
      </c>
      <c r="L149" s="105" t="str">
        <f t="shared" si="16"/>
        <v>Yes</v>
      </c>
    </row>
    <row r="150" spans="1:12" ht="25.5" x14ac:dyDescent="0.2">
      <c r="A150" s="168" t="s">
        <v>1437</v>
      </c>
      <c r="B150" s="22" t="s">
        <v>213</v>
      </c>
      <c r="C150" s="29">
        <v>3680.0630845999999</v>
      </c>
      <c r="D150" s="27" t="str">
        <f t="shared" si="17"/>
        <v>N/A</v>
      </c>
      <c r="E150" s="29">
        <v>4356.4755771</v>
      </c>
      <c r="F150" s="27" t="str">
        <f t="shared" si="18"/>
        <v>N/A</v>
      </c>
      <c r="G150" s="29">
        <v>4814.4957688000004</v>
      </c>
      <c r="H150" s="27" t="str">
        <f t="shared" si="19"/>
        <v>N/A</v>
      </c>
      <c r="I150" s="8">
        <v>18.38</v>
      </c>
      <c r="J150" s="8">
        <v>10.51</v>
      </c>
      <c r="K150" s="28" t="s">
        <v>734</v>
      </c>
      <c r="L150" s="105" t="str">
        <f t="shared" si="16"/>
        <v>Yes</v>
      </c>
    </row>
    <row r="151" spans="1:12" ht="25.5" x14ac:dyDescent="0.2">
      <c r="A151" s="168" t="s">
        <v>644</v>
      </c>
      <c r="B151" s="22" t="s">
        <v>213</v>
      </c>
      <c r="C151" s="29">
        <v>86061194</v>
      </c>
      <c r="D151" s="27" t="str">
        <f t="shared" si="17"/>
        <v>N/A</v>
      </c>
      <c r="E151" s="29">
        <v>89354926</v>
      </c>
      <c r="F151" s="27" t="str">
        <f t="shared" si="18"/>
        <v>N/A</v>
      </c>
      <c r="G151" s="29">
        <v>86316624</v>
      </c>
      <c r="H151" s="27" t="str">
        <f t="shared" si="19"/>
        <v>N/A</v>
      </c>
      <c r="I151" s="8">
        <v>3.827</v>
      </c>
      <c r="J151" s="8">
        <v>-3.4</v>
      </c>
      <c r="K151" s="28" t="s">
        <v>734</v>
      </c>
      <c r="L151" s="105" t="str">
        <f t="shared" si="16"/>
        <v>Yes</v>
      </c>
    </row>
    <row r="152" spans="1:12" x14ac:dyDescent="0.2">
      <c r="A152" s="168" t="s">
        <v>645</v>
      </c>
      <c r="B152" s="22" t="s">
        <v>213</v>
      </c>
      <c r="C152" s="23">
        <v>7307</v>
      </c>
      <c r="D152" s="27" t="str">
        <f t="shared" si="17"/>
        <v>N/A</v>
      </c>
      <c r="E152" s="23">
        <v>7661</v>
      </c>
      <c r="F152" s="27" t="str">
        <f t="shared" si="18"/>
        <v>N/A</v>
      </c>
      <c r="G152" s="23">
        <v>8041</v>
      </c>
      <c r="H152" s="27" t="str">
        <f t="shared" si="19"/>
        <v>N/A</v>
      </c>
      <c r="I152" s="8">
        <v>4.8449999999999998</v>
      </c>
      <c r="J152" s="8">
        <v>4.96</v>
      </c>
      <c r="K152" s="28" t="s">
        <v>734</v>
      </c>
      <c r="L152" s="105" t="str">
        <f t="shared" si="16"/>
        <v>Yes</v>
      </c>
    </row>
    <row r="153" spans="1:12" ht="25.5" x14ac:dyDescent="0.2">
      <c r="A153" s="168" t="s">
        <v>1438</v>
      </c>
      <c r="B153" s="22" t="s">
        <v>213</v>
      </c>
      <c r="C153" s="29">
        <v>11777.91077</v>
      </c>
      <c r="D153" s="27" t="str">
        <f t="shared" si="17"/>
        <v>N/A</v>
      </c>
      <c r="E153" s="29">
        <v>11663.611278</v>
      </c>
      <c r="F153" s="27" t="str">
        <f t="shared" si="18"/>
        <v>N/A</v>
      </c>
      <c r="G153" s="29">
        <v>10734.563362999999</v>
      </c>
      <c r="H153" s="27" t="str">
        <f t="shared" si="19"/>
        <v>N/A</v>
      </c>
      <c r="I153" s="8">
        <v>-0.97</v>
      </c>
      <c r="J153" s="8">
        <v>-7.97</v>
      </c>
      <c r="K153" s="28" t="s">
        <v>734</v>
      </c>
      <c r="L153" s="105" t="str">
        <f t="shared" si="16"/>
        <v>Yes</v>
      </c>
    </row>
    <row r="154" spans="1:12" x14ac:dyDescent="0.2">
      <c r="A154" s="168" t="s">
        <v>1504</v>
      </c>
      <c r="B154" s="22" t="s">
        <v>213</v>
      </c>
      <c r="C154" s="29">
        <v>1369.2601752999999</v>
      </c>
      <c r="D154" s="27" t="str">
        <f t="shared" ref="D154:D173" si="20">IF($B154="N/A","N/A",IF(C154&gt;10,"No",IF(C154&lt;-10,"No","Yes")))</f>
        <v>N/A</v>
      </c>
      <c r="E154" s="29">
        <v>2759.8515044000001</v>
      </c>
      <c r="F154" s="27" t="str">
        <f t="shared" ref="F154:F173" si="21">IF($B154="N/A","N/A",IF(E154&gt;10,"No",IF(E154&lt;-10,"No","Yes")))</f>
        <v>N/A</v>
      </c>
      <c r="G154" s="29">
        <v>1285.6502952999999</v>
      </c>
      <c r="H154" s="27" t="str">
        <f t="shared" ref="H154:H173" si="22">IF($B154="N/A","N/A",IF(G154&gt;10,"No",IF(G154&lt;-10,"No","Yes")))</f>
        <v>N/A</v>
      </c>
      <c r="I154" s="8">
        <v>101.6</v>
      </c>
      <c r="J154" s="8">
        <v>-53.4</v>
      </c>
      <c r="K154" s="28" t="s">
        <v>734</v>
      </c>
      <c r="L154" s="105" t="str">
        <f t="shared" ref="L154:L173" si="23">IF(J154="Div by 0", "N/A", IF(K154="N/A","N/A", IF(J154&gt;VALUE(MID(K154,1,2)), "No", IF(J154&lt;-1*VALUE(MID(K154,1,2)), "No", "Yes"))))</f>
        <v>No</v>
      </c>
    </row>
    <row r="155" spans="1:12" x14ac:dyDescent="0.2">
      <c r="A155" s="174" t="s">
        <v>1505</v>
      </c>
      <c r="B155" s="22" t="s">
        <v>213</v>
      </c>
      <c r="C155" s="29">
        <v>502.63149593999998</v>
      </c>
      <c r="D155" s="27" t="str">
        <f t="shared" si="20"/>
        <v>N/A</v>
      </c>
      <c r="E155" s="29">
        <v>865.76591459999997</v>
      </c>
      <c r="F155" s="27" t="str">
        <f t="shared" si="21"/>
        <v>N/A</v>
      </c>
      <c r="G155" s="29">
        <v>682.14522556999998</v>
      </c>
      <c r="H155" s="27" t="str">
        <f t="shared" si="22"/>
        <v>N/A</v>
      </c>
      <c r="I155" s="8">
        <v>72.25</v>
      </c>
      <c r="J155" s="8">
        <v>-21.2</v>
      </c>
      <c r="K155" s="28" t="s">
        <v>734</v>
      </c>
      <c r="L155" s="105" t="str">
        <f t="shared" si="23"/>
        <v>Yes</v>
      </c>
    </row>
    <row r="156" spans="1:12" ht="25.5" x14ac:dyDescent="0.2">
      <c r="A156" s="174" t="s">
        <v>1506</v>
      </c>
      <c r="B156" s="22" t="s">
        <v>213</v>
      </c>
      <c r="C156" s="29">
        <v>2206.8071168000001</v>
      </c>
      <c r="D156" s="27" t="str">
        <f t="shared" si="20"/>
        <v>N/A</v>
      </c>
      <c r="E156" s="29">
        <v>4410.7067383000003</v>
      </c>
      <c r="F156" s="27" t="str">
        <f t="shared" si="21"/>
        <v>N/A</v>
      </c>
      <c r="G156" s="29">
        <v>2490.1772786000001</v>
      </c>
      <c r="H156" s="27" t="str">
        <f t="shared" si="22"/>
        <v>N/A</v>
      </c>
      <c r="I156" s="8">
        <v>99.87</v>
      </c>
      <c r="J156" s="8">
        <v>-43.5</v>
      </c>
      <c r="K156" s="28" t="s">
        <v>734</v>
      </c>
      <c r="L156" s="105" t="str">
        <f t="shared" si="23"/>
        <v>No</v>
      </c>
    </row>
    <row r="157" spans="1:12" x14ac:dyDescent="0.2">
      <c r="A157" s="174" t="s">
        <v>1507</v>
      </c>
      <c r="B157" s="22" t="s">
        <v>213</v>
      </c>
      <c r="C157" s="29">
        <v>1164.5964643</v>
      </c>
      <c r="D157" s="27" t="str">
        <f t="shared" si="20"/>
        <v>N/A</v>
      </c>
      <c r="E157" s="29">
        <v>1572.2794663</v>
      </c>
      <c r="F157" s="27" t="str">
        <f t="shared" si="21"/>
        <v>N/A</v>
      </c>
      <c r="G157" s="29">
        <v>3527.2605634000001</v>
      </c>
      <c r="H157" s="27" t="str">
        <f t="shared" si="22"/>
        <v>N/A</v>
      </c>
      <c r="I157" s="8">
        <v>35.01</v>
      </c>
      <c r="J157" s="8">
        <v>124.3</v>
      </c>
      <c r="K157" s="28" t="s">
        <v>734</v>
      </c>
      <c r="L157" s="105" t="str">
        <f t="shared" si="23"/>
        <v>No</v>
      </c>
    </row>
    <row r="158" spans="1:12" x14ac:dyDescent="0.2">
      <c r="A158" s="174" t="s">
        <v>1508</v>
      </c>
      <c r="B158" s="22" t="s">
        <v>213</v>
      </c>
      <c r="C158" s="29">
        <v>2289.6769694999998</v>
      </c>
      <c r="D158" s="27" t="str">
        <f t="shared" si="20"/>
        <v>N/A</v>
      </c>
      <c r="E158" s="29">
        <v>5161.4871354999996</v>
      </c>
      <c r="F158" s="27" t="str">
        <f t="shared" si="21"/>
        <v>N/A</v>
      </c>
      <c r="G158" s="29">
        <v>2059.2209072999999</v>
      </c>
      <c r="H158" s="27" t="str">
        <f t="shared" si="22"/>
        <v>N/A</v>
      </c>
      <c r="I158" s="8">
        <v>125.4</v>
      </c>
      <c r="J158" s="8">
        <v>-60.1</v>
      </c>
      <c r="K158" s="28" t="s">
        <v>734</v>
      </c>
      <c r="L158" s="105" t="str">
        <f t="shared" si="23"/>
        <v>No</v>
      </c>
    </row>
    <row r="159" spans="1:12" x14ac:dyDescent="0.2">
      <c r="A159" s="168" t="s">
        <v>1509</v>
      </c>
      <c r="B159" s="22" t="s">
        <v>213</v>
      </c>
      <c r="C159" s="29">
        <v>18234.859955</v>
      </c>
      <c r="D159" s="27" t="str">
        <f t="shared" si="20"/>
        <v>N/A</v>
      </c>
      <c r="E159" s="29">
        <v>19155.991235000001</v>
      </c>
      <c r="F159" s="27" t="str">
        <f t="shared" si="21"/>
        <v>N/A</v>
      </c>
      <c r="G159" s="29">
        <v>18900.106588999999</v>
      </c>
      <c r="H159" s="27" t="str">
        <f t="shared" si="22"/>
        <v>N/A</v>
      </c>
      <c r="I159" s="8">
        <v>5.0510000000000002</v>
      </c>
      <c r="J159" s="8">
        <v>-1.34</v>
      </c>
      <c r="K159" s="28" t="s">
        <v>734</v>
      </c>
      <c r="L159" s="105" t="str">
        <f t="shared" si="23"/>
        <v>Yes</v>
      </c>
    </row>
    <row r="160" spans="1:12" x14ac:dyDescent="0.2">
      <c r="A160" s="174" t="s">
        <v>1510</v>
      </c>
      <c r="B160" s="22" t="s">
        <v>213</v>
      </c>
      <c r="C160" s="29">
        <v>27642.832329000001</v>
      </c>
      <c r="D160" s="27" t="str">
        <f t="shared" si="20"/>
        <v>N/A</v>
      </c>
      <c r="E160" s="29">
        <v>30447.328154999999</v>
      </c>
      <c r="F160" s="27" t="str">
        <f t="shared" si="21"/>
        <v>N/A</v>
      </c>
      <c r="G160" s="29">
        <v>20127.359157999999</v>
      </c>
      <c r="H160" s="27" t="str">
        <f t="shared" si="22"/>
        <v>N/A</v>
      </c>
      <c r="I160" s="8">
        <v>10.15</v>
      </c>
      <c r="J160" s="8">
        <v>-33.9</v>
      </c>
      <c r="K160" s="28" t="s">
        <v>734</v>
      </c>
      <c r="L160" s="105" t="str">
        <f t="shared" si="23"/>
        <v>No</v>
      </c>
    </row>
    <row r="161" spans="1:12" ht="25.5" x14ac:dyDescent="0.2">
      <c r="A161" s="174" t="s">
        <v>1511</v>
      </c>
      <c r="B161" s="22" t="s">
        <v>213</v>
      </c>
      <c r="C161" s="29">
        <v>11208.766181999999</v>
      </c>
      <c r="D161" s="27" t="str">
        <f t="shared" si="20"/>
        <v>N/A</v>
      </c>
      <c r="E161" s="29">
        <v>11106.160653000001</v>
      </c>
      <c r="F161" s="27" t="str">
        <f t="shared" si="21"/>
        <v>N/A</v>
      </c>
      <c r="G161" s="29">
        <v>10061.06755</v>
      </c>
      <c r="H161" s="27" t="str">
        <f t="shared" si="22"/>
        <v>N/A</v>
      </c>
      <c r="I161" s="8">
        <v>-0.91500000000000004</v>
      </c>
      <c r="J161" s="8">
        <v>-9.41</v>
      </c>
      <c r="K161" s="28" t="s">
        <v>734</v>
      </c>
      <c r="L161" s="105" t="str">
        <f t="shared" si="23"/>
        <v>Yes</v>
      </c>
    </row>
    <row r="162" spans="1:12" x14ac:dyDescent="0.2">
      <c r="A162" s="174" t="s">
        <v>1512</v>
      </c>
      <c r="B162" s="22" t="s">
        <v>213</v>
      </c>
      <c r="C162" s="29">
        <v>600.85549576999995</v>
      </c>
      <c r="D162" s="27" t="str">
        <f t="shared" si="20"/>
        <v>N/A</v>
      </c>
      <c r="E162" s="29">
        <v>587.79762787000004</v>
      </c>
      <c r="F162" s="27" t="str">
        <f t="shared" si="21"/>
        <v>N/A</v>
      </c>
      <c r="G162" s="29">
        <v>0</v>
      </c>
      <c r="H162" s="27" t="str">
        <f t="shared" si="22"/>
        <v>N/A</v>
      </c>
      <c r="I162" s="8">
        <v>-2.17</v>
      </c>
      <c r="J162" s="8">
        <v>-100</v>
      </c>
      <c r="K162" s="28" t="s">
        <v>734</v>
      </c>
      <c r="L162" s="105" t="str">
        <f t="shared" si="23"/>
        <v>No</v>
      </c>
    </row>
    <row r="163" spans="1:12" x14ac:dyDescent="0.2">
      <c r="A163" s="174" t="s">
        <v>1513</v>
      </c>
      <c r="B163" s="22" t="s">
        <v>213</v>
      </c>
      <c r="C163" s="29">
        <v>76.831511496000005</v>
      </c>
      <c r="D163" s="27" t="str">
        <f t="shared" si="20"/>
        <v>N/A</v>
      </c>
      <c r="E163" s="29">
        <v>88.612349914000006</v>
      </c>
      <c r="F163" s="27" t="str">
        <f t="shared" si="21"/>
        <v>N/A</v>
      </c>
      <c r="G163" s="29">
        <v>299.03155819</v>
      </c>
      <c r="H163" s="27" t="str">
        <f t="shared" si="22"/>
        <v>N/A</v>
      </c>
      <c r="I163" s="8">
        <v>15.33</v>
      </c>
      <c r="J163" s="8">
        <v>237.5</v>
      </c>
      <c r="K163" s="28" t="s">
        <v>734</v>
      </c>
      <c r="L163" s="105" t="str">
        <f t="shared" si="23"/>
        <v>No</v>
      </c>
    </row>
    <row r="164" spans="1:12" x14ac:dyDescent="0.2">
      <c r="A164" s="168" t="s">
        <v>1514</v>
      </c>
      <c r="B164" s="22" t="s">
        <v>213</v>
      </c>
      <c r="C164" s="29">
        <v>1033.2214673999999</v>
      </c>
      <c r="D164" s="27" t="str">
        <f t="shared" si="20"/>
        <v>N/A</v>
      </c>
      <c r="E164" s="29">
        <v>1005.8984676</v>
      </c>
      <c r="F164" s="27" t="str">
        <f t="shared" si="21"/>
        <v>N/A</v>
      </c>
      <c r="G164" s="29">
        <v>1174.4151707999999</v>
      </c>
      <c r="H164" s="27" t="str">
        <f t="shared" si="22"/>
        <v>N/A</v>
      </c>
      <c r="I164" s="8">
        <v>-2.64</v>
      </c>
      <c r="J164" s="8">
        <v>16.75</v>
      </c>
      <c r="K164" s="28" t="s">
        <v>734</v>
      </c>
      <c r="L164" s="105" t="str">
        <f t="shared" si="23"/>
        <v>Yes</v>
      </c>
    </row>
    <row r="165" spans="1:12" x14ac:dyDescent="0.2">
      <c r="A165" s="174" t="s">
        <v>1515</v>
      </c>
      <c r="B165" s="22" t="s">
        <v>213</v>
      </c>
      <c r="C165" s="29">
        <v>151.04363651</v>
      </c>
      <c r="D165" s="27" t="str">
        <f t="shared" si="20"/>
        <v>N/A</v>
      </c>
      <c r="E165" s="29">
        <v>130.04401429999999</v>
      </c>
      <c r="F165" s="27" t="str">
        <f t="shared" si="21"/>
        <v>N/A</v>
      </c>
      <c r="G165" s="29">
        <v>113.88617886</v>
      </c>
      <c r="H165" s="27" t="str">
        <f t="shared" si="22"/>
        <v>N/A</v>
      </c>
      <c r="I165" s="8">
        <v>-13.9</v>
      </c>
      <c r="J165" s="8">
        <v>-12.4</v>
      </c>
      <c r="K165" s="28" t="s">
        <v>734</v>
      </c>
      <c r="L165" s="105" t="str">
        <f t="shared" si="23"/>
        <v>Yes</v>
      </c>
    </row>
    <row r="166" spans="1:12" x14ac:dyDescent="0.2">
      <c r="A166" s="174" t="s">
        <v>1516</v>
      </c>
      <c r="B166" s="22" t="s">
        <v>213</v>
      </c>
      <c r="C166" s="29">
        <v>2096.6599965</v>
      </c>
      <c r="D166" s="27" t="str">
        <f t="shared" si="20"/>
        <v>N/A</v>
      </c>
      <c r="E166" s="29">
        <v>1930.8516629999999</v>
      </c>
      <c r="F166" s="27" t="str">
        <f t="shared" si="21"/>
        <v>N/A</v>
      </c>
      <c r="G166" s="29">
        <v>2032.6171621999999</v>
      </c>
      <c r="H166" s="27" t="str">
        <f t="shared" si="22"/>
        <v>N/A</v>
      </c>
      <c r="I166" s="8">
        <v>-7.91</v>
      </c>
      <c r="J166" s="8">
        <v>5.27</v>
      </c>
      <c r="K166" s="28" t="s">
        <v>734</v>
      </c>
      <c r="L166" s="105" t="str">
        <f t="shared" si="23"/>
        <v>Yes</v>
      </c>
    </row>
    <row r="167" spans="1:12" x14ac:dyDescent="0.2">
      <c r="A167" s="174" t="s">
        <v>1517</v>
      </c>
      <c r="B167" s="22" t="s">
        <v>213</v>
      </c>
      <c r="C167" s="29">
        <v>974.39584935000005</v>
      </c>
      <c r="D167" s="27" t="str">
        <f t="shared" si="20"/>
        <v>N/A</v>
      </c>
      <c r="E167" s="29">
        <v>982.68198666000001</v>
      </c>
      <c r="F167" s="27" t="str">
        <f t="shared" si="21"/>
        <v>N/A</v>
      </c>
      <c r="G167" s="29">
        <v>1559.2218310000001</v>
      </c>
      <c r="H167" s="27" t="str">
        <f t="shared" si="22"/>
        <v>N/A</v>
      </c>
      <c r="I167" s="8">
        <v>0.85040000000000004</v>
      </c>
      <c r="J167" s="8">
        <v>58.67</v>
      </c>
      <c r="K167" s="28" t="s">
        <v>734</v>
      </c>
      <c r="L167" s="105" t="str">
        <f t="shared" si="23"/>
        <v>No</v>
      </c>
    </row>
    <row r="168" spans="1:12" x14ac:dyDescent="0.2">
      <c r="A168" s="174" t="s">
        <v>1518</v>
      </c>
      <c r="B168" s="22" t="s">
        <v>213</v>
      </c>
      <c r="C168" s="29">
        <v>69.715416509999997</v>
      </c>
      <c r="D168" s="27" t="str">
        <f t="shared" si="20"/>
        <v>N/A</v>
      </c>
      <c r="E168" s="29">
        <v>45.726415093999996</v>
      </c>
      <c r="F168" s="27" t="str">
        <f t="shared" si="21"/>
        <v>N/A</v>
      </c>
      <c r="G168" s="29">
        <v>15.804733728</v>
      </c>
      <c r="H168" s="27" t="str">
        <f t="shared" si="22"/>
        <v>N/A</v>
      </c>
      <c r="I168" s="8">
        <v>-34.4</v>
      </c>
      <c r="J168" s="8">
        <v>-65.400000000000006</v>
      </c>
      <c r="K168" s="28" t="s">
        <v>734</v>
      </c>
      <c r="L168" s="105" t="str">
        <f t="shared" si="23"/>
        <v>No</v>
      </c>
    </row>
    <row r="169" spans="1:12" x14ac:dyDescent="0.2">
      <c r="A169" s="168" t="s">
        <v>1519</v>
      </c>
      <c r="B169" s="22" t="s">
        <v>213</v>
      </c>
      <c r="C169" s="29">
        <v>12559.715806</v>
      </c>
      <c r="D169" s="27" t="str">
        <f t="shared" si="20"/>
        <v>N/A</v>
      </c>
      <c r="E169" s="29">
        <v>13471.132890999999</v>
      </c>
      <c r="F169" s="27" t="str">
        <f t="shared" si="21"/>
        <v>N/A</v>
      </c>
      <c r="G169" s="29">
        <v>14782.920539999999</v>
      </c>
      <c r="H169" s="27" t="str">
        <f t="shared" si="22"/>
        <v>N/A</v>
      </c>
      <c r="I169" s="8">
        <v>7.2569999999999997</v>
      </c>
      <c r="J169" s="8">
        <v>9.7379999999999995</v>
      </c>
      <c r="K169" s="28" t="s">
        <v>734</v>
      </c>
      <c r="L169" s="105" t="str">
        <f t="shared" si="23"/>
        <v>Yes</v>
      </c>
    </row>
    <row r="170" spans="1:12" x14ac:dyDescent="0.2">
      <c r="A170" s="174" t="s">
        <v>1520</v>
      </c>
      <c r="B170" s="22" t="s">
        <v>213</v>
      </c>
      <c r="C170" s="29">
        <v>3426.5424435</v>
      </c>
      <c r="D170" s="27" t="str">
        <f t="shared" si="20"/>
        <v>N/A</v>
      </c>
      <c r="E170" s="29">
        <v>3708.5147330999998</v>
      </c>
      <c r="F170" s="27" t="str">
        <f t="shared" si="21"/>
        <v>N/A</v>
      </c>
      <c r="G170" s="29">
        <v>3139.7388808999999</v>
      </c>
      <c r="H170" s="27" t="str">
        <f t="shared" si="22"/>
        <v>N/A</v>
      </c>
      <c r="I170" s="8">
        <v>8.2289999999999992</v>
      </c>
      <c r="J170" s="8">
        <v>-15.3</v>
      </c>
      <c r="K170" s="28" t="s">
        <v>734</v>
      </c>
      <c r="L170" s="105" t="str">
        <f t="shared" si="23"/>
        <v>Yes</v>
      </c>
    </row>
    <row r="171" spans="1:12" x14ac:dyDescent="0.2">
      <c r="A171" s="174" t="s">
        <v>1521</v>
      </c>
      <c r="B171" s="22" t="s">
        <v>213</v>
      </c>
      <c r="C171" s="29">
        <v>23858.830781000001</v>
      </c>
      <c r="D171" s="27" t="str">
        <f t="shared" si="20"/>
        <v>N/A</v>
      </c>
      <c r="E171" s="29">
        <v>24068.043025999999</v>
      </c>
      <c r="F171" s="27" t="str">
        <f t="shared" si="21"/>
        <v>N/A</v>
      </c>
      <c r="G171" s="29">
        <v>25926.890271</v>
      </c>
      <c r="H171" s="27" t="str">
        <f t="shared" si="22"/>
        <v>N/A</v>
      </c>
      <c r="I171" s="8">
        <v>0.87690000000000001</v>
      </c>
      <c r="J171" s="8">
        <v>7.7229999999999999</v>
      </c>
      <c r="K171" s="28" t="s">
        <v>734</v>
      </c>
      <c r="L171" s="105" t="str">
        <f t="shared" si="23"/>
        <v>Yes</v>
      </c>
    </row>
    <row r="172" spans="1:12" x14ac:dyDescent="0.2">
      <c r="A172" s="174" t="s">
        <v>1522</v>
      </c>
      <c r="B172" s="22" t="s">
        <v>213</v>
      </c>
      <c r="C172" s="29">
        <v>6532.9700230999997</v>
      </c>
      <c r="D172" s="27" t="str">
        <f t="shared" si="20"/>
        <v>N/A</v>
      </c>
      <c r="E172" s="29">
        <v>8275.7924387999992</v>
      </c>
      <c r="F172" s="27" t="str">
        <f t="shared" si="21"/>
        <v>N/A</v>
      </c>
      <c r="G172" s="29">
        <v>9157.4929577000003</v>
      </c>
      <c r="H172" s="27" t="str">
        <f t="shared" si="22"/>
        <v>N/A</v>
      </c>
      <c r="I172" s="8">
        <v>26.68</v>
      </c>
      <c r="J172" s="8">
        <v>10.65</v>
      </c>
      <c r="K172" s="28" t="s">
        <v>734</v>
      </c>
      <c r="L172" s="105" t="str">
        <f t="shared" si="23"/>
        <v>Yes</v>
      </c>
    </row>
    <row r="173" spans="1:12" x14ac:dyDescent="0.2">
      <c r="A173" s="174" t="s">
        <v>1523</v>
      </c>
      <c r="B173" s="22" t="s">
        <v>213</v>
      </c>
      <c r="C173" s="29">
        <v>2734.1292876000002</v>
      </c>
      <c r="D173" s="27" t="str">
        <f t="shared" si="20"/>
        <v>N/A</v>
      </c>
      <c r="E173" s="29">
        <v>2486.3477702</v>
      </c>
      <c r="F173" s="27" t="str">
        <f t="shared" si="21"/>
        <v>N/A</v>
      </c>
      <c r="G173" s="29">
        <v>1166.8362919000001</v>
      </c>
      <c r="H173" s="27" t="str">
        <f t="shared" si="22"/>
        <v>N/A</v>
      </c>
      <c r="I173" s="8">
        <v>-9.06</v>
      </c>
      <c r="J173" s="8">
        <v>-53.1</v>
      </c>
      <c r="K173" s="28" t="s">
        <v>734</v>
      </c>
      <c r="L173" s="105" t="str">
        <f t="shared" si="23"/>
        <v>No</v>
      </c>
    </row>
    <row r="174" spans="1:12" x14ac:dyDescent="0.2">
      <c r="A174" s="168" t="s">
        <v>371</v>
      </c>
      <c r="B174" s="22" t="s">
        <v>213</v>
      </c>
      <c r="C174" s="4">
        <v>15.150283536</v>
      </c>
      <c r="D174" s="27" t="str">
        <f t="shared" ref="D174:D203" si="24">IF($B174="N/A","N/A",IF(C174&gt;10,"No",IF(C174&lt;-10,"No","Yes")))</f>
        <v>N/A</v>
      </c>
      <c r="E174" s="4">
        <v>14.515043917</v>
      </c>
      <c r="F174" s="27" t="str">
        <f t="shared" ref="F174:F203" si="25">IF($B174="N/A","N/A",IF(E174&gt;10,"No",IF(E174&lt;-10,"No","Yes")))</f>
        <v>N/A</v>
      </c>
      <c r="G174" s="4">
        <v>12.208384494000001</v>
      </c>
      <c r="H174" s="27" t="str">
        <f t="shared" ref="H174:H203" si="26">IF($B174="N/A","N/A",IF(G174&gt;10,"No",IF(G174&lt;-10,"No","Yes")))</f>
        <v>N/A</v>
      </c>
      <c r="I174" s="8">
        <v>-4.1900000000000004</v>
      </c>
      <c r="J174" s="8">
        <v>-15.9</v>
      </c>
      <c r="K174" s="28" t="s">
        <v>734</v>
      </c>
      <c r="L174" s="105" t="str">
        <f t="shared" ref="L174:L203" si="27">IF(J174="Div by 0", "N/A", IF(K174="N/A","N/A", IF(J174&gt;VALUE(MID(K174,1,2)), "No", IF(J174&lt;-1*VALUE(MID(K174,1,2)), "No", "Yes"))))</f>
        <v>Yes</v>
      </c>
    </row>
    <row r="175" spans="1:12" x14ac:dyDescent="0.2">
      <c r="A175" s="174" t="s">
        <v>480</v>
      </c>
      <c r="B175" s="22" t="s">
        <v>213</v>
      </c>
      <c r="C175" s="4">
        <v>12.856391798000001</v>
      </c>
      <c r="D175" s="27" t="str">
        <f t="shared" si="24"/>
        <v>N/A</v>
      </c>
      <c r="E175" s="4">
        <v>13.368676282999999</v>
      </c>
      <c r="F175" s="27" t="str">
        <f t="shared" si="25"/>
        <v>N/A</v>
      </c>
      <c r="G175" s="4">
        <v>12.051649928</v>
      </c>
      <c r="H175" s="27" t="str">
        <f t="shared" si="26"/>
        <v>N/A</v>
      </c>
      <c r="I175" s="8">
        <v>3.9849999999999999</v>
      </c>
      <c r="J175" s="8">
        <v>-9.85</v>
      </c>
      <c r="K175" s="28" t="s">
        <v>734</v>
      </c>
      <c r="L175" s="105" t="str">
        <f t="shared" si="27"/>
        <v>Yes</v>
      </c>
    </row>
    <row r="176" spans="1:12" x14ac:dyDescent="0.2">
      <c r="A176" s="174" t="s">
        <v>481</v>
      </c>
      <c r="B176" s="22" t="s">
        <v>213</v>
      </c>
      <c r="C176" s="4">
        <v>16.382460414000001</v>
      </c>
      <c r="D176" s="27" t="str">
        <f t="shared" si="24"/>
        <v>N/A</v>
      </c>
      <c r="E176" s="4">
        <v>14.417947913000001</v>
      </c>
      <c r="F176" s="27" t="str">
        <f t="shared" si="25"/>
        <v>N/A</v>
      </c>
      <c r="G176" s="4">
        <v>10.358758888000001</v>
      </c>
      <c r="H176" s="27" t="str">
        <f t="shared" si="26"/>
        <v>N/A</v>
      </c>
      <c r="I176" s="8">
        <v>-12</v>
      </c>
      <c r="J176" s="8">
        <v>-28.2</v>
      </c>
      <c r="K176" s="28" t="s">
        <v>734</v>
      </c>
      <c r="L176" s="105" t="str">
        <f t="shared" si="27"/>
        <v>Yes</v>
      </c>
    </row>
    <row r="177" spans="1:12" x14ac:dyDescent="0.2">
      <c r="A177" s="174" t="s">
        <v>482</v>
      </c>
      <c r="B177" s="22" t="s">
        <v>213</v>
      </c>
      <c r="C177" s="4">
        <v>9.4542659492999999</v>
      </c>
      <c r="D177" s="27" t="str">
        <f t="shared" si="24"/>
        <v>N/A</v>
      </c>
      <c r="E177" s="4">
        <v>17.568569311000001</v>
      </c>
      <c r="F177" s="27" t="str">
        <f t="shared" si="25"/>
        <v>N/A</v>
      </c>
      <c r="G177" s="4">
        <v>18.309859155000002</v>
      </c>
      <c r="H177" s="27" t="str">
        <f t="shared" si="26"/>
        <v>N/A</v>
      </c>
      <c r="I177" s="8">
        <v>85.83</v>
      </c>
      <c r="J177" s="8">
        <v>4.2190000000000003</v>
      </c>
      <c r="K177" s="28" t="s">
        <v>734</v>
      </c>
      <c r="L177" s="105" t="str">
        <f t="shared" si="27"/>
        <v>Yes</v>
      </c>
    </row>
    <row r="178" spans="1:12" x14ac:dyDescent="0.2">
      <c r="A178" s="174" t="s">
        <v>483</v>
      </c>
      <c r="B178" s="22" t="s">
        <v>213</v>
      </c>
      <c r="C178" s="4">
        <v>28.646814926000001</v>
      </c>
      <c r="D178" s="27" t="str">
        <f t="shared" si="24"/>
        <v>N/A</v>
      </c>
      <c r="E178" s="4">
        <v>25.771869639999998</v>
      </c>
      <c r="F178" s="27" t="str">
        <f t="shared" si="25"/>
        <v>N/A</v>
      </c>
      <c r="G178" s="4">
        <v>24.457593687999999</v>
      </c>
      <c r="H178" s="27" t="str">
        <f t="shared" si="26"/>
        <v>N/A</v>
      </c>
      <c r="I178" s="8">
        <v>-10</v>
      </c>
      <c r="J178" s="8">
        <v>-5.0999999999999996</v>
      </c>
      <c r="K178" s="28" t="s">
        <v>734</v>
      </c>
      <c r="L178" s="105" t="str">
        <f t="shared" si="27"/>
        <v>Yes</v>
      </c>
    </row>
    <row r="179" spans="1:12" x14ac:dyDescent="0.2">
      <c r="A179" s="168" t="s">
        <v>1524</v>
      </c>
      <c r="B179" s="22" t="s">
        <v>213</v>
      </c>
      <c r="C179" s="4">
        <v>40.687839904000001</v>
      </c>
      <c r="D179" s="27" t="str">
        <f t="shared" si="24"/>
        <v>N/A</v>
      </c>
      <c r="E179" s="4">
        <v>38.331153055999998</v>
      </c>
      <c r="F179" s="27" t="str">
        <f t="shared" si="25"/>
        <v>N/A</v>
      </c>
      <c r="G179" s="4">
        <v>41.240328208000001</v>
      </c>
      <c r="H179" s="27" t="str">
        <f t="shared" si="26"/>
        <v>N/A</v>
      </c>
      <c r="I179" s="8">
        <v>-5.79</v>
      </c>
      <c r="J179" s="8">
        <v>7.59</v>
      </c>
      <c r="K179" s="28" t="s">
        <v>734</v>
      </c>
      <c r="L179" s="105" t="str">
        <f t="shared" si="27"/>
        <v>Yes</v>
      </c>
    </row>
    <row r="180" spans="1:12" x14ac:dyDescent="0.2">
      <c r="A180" s="174" t="s">
        <v>1525</v>
      </c>
      <c r="B180" s="22" t="s">
        <v>213</v>
      </c>
      <c r="C180" s="4">
        <v>71.444170339999999</v>
      </c>
      <c r="D180" s="27" t="str">
        <f t="shared" si="24"/>
        <v>N/A</v>
      </c>
      <c r="E180" s="4">
        <v>70.763983068000002</v>
      </c>
      <c r="F180" s="27" t="str">
        <f t="shared" si="25"/>
        <v>N/A</v>
      </c>
      <c r="G180" s="4">
        <v>67.591264147999993</v>
      </c>
      <c r="H180" s="27" t="str">
        <f t="shared" si="26"/>
        <v>N/A</v>
      </c>
      <c r="I180" s="8">
        <v>-0.95199999999999996</v>
      </c>
      <c r="J180" s="8">
        <v>-4.4800000000000004</v>
      </c>
      <c r="K180" s="28" t="s">
        <v>734</v>
      </c>
      <c r="L180" s="105" t="str">
        <f t="shared" si="27"/>
        <v>Yes</v>
      </c>
    </row>
    <row r="181" spans="1:12" x14ac:dyDescent="0.2">
      <c r="A181" s="174" t="s">
        <v>1526</v>
      </c>
      <c r="B181" s="22" t="s">
        <v>213</v>
      </c>
      <c r="C181" s="4">
        <v>14.429267444000001</v>
      </c>
      <c r="D181" s="27" t="str">
        <f t="shared" si="24"/>
        <v>N/A</v>
      </c>
      <c r="E181" s="4">
        <v>12.770630687000001</v>
      </c>
      <c r="F181" s="27" t="str">
        <f t="shared" si="25"/>
        <v>N/A</v>
      </c>
      <c r="G181" s="4">
        <v>11.813186813</v>
      </c>
      <c r="H181" s="27" t="str">
        <f t="shared" si="26"/>
        <v>N/A</v>
      </c>
      <c r="I181" s="8">
        <v>-11.5</v>
      </c>
      <c r="J181" s="8">
        <v>-7.5</v>
      </c>
      <c r="K181" s="28" t="s">
        <v>734</v>
      </c>
      <c r="L181" s="105" t="str">
        <f t="shared" si="27"/>
        <v>Yes</v>
      </c>
    </row>
    <row r="182" spans="1:12" x14ac:dyDescent="0.2">
      <c r="A182" s="174" t="s">
        <v>1527</v>
      </c>
      <c r="B182" s="22" t="s">
        <v>213</v>
      </c>
      <c r="C182" s="4">
        <v>1.5372790161000001</v>
      </c>
      <c r="D182" s="27" t="str">
        <f t="shared" si="24"/>
        <v>N/A</v>
      </c>
      <c r="E182" s="4">
        <v>1.1860637509</v>
      </c>
      <c r="F182" s="27" t="str">
        <f t="shared" si="25"/>
        <v>N/A</v>
      </c>
      <c r="G182" s="4">
        <v>0</v>
      </c>
      <c r="H182" s="27" t="str">
        <f t="shared" si="26"/>
        <v>N/A</v>
      </c>
      <c r="I182" s="8">
        <v>-22.8</v>
      </c>
      <c r="J182" s="8">
        <v>-100</v>
      </c>
      <c r="K182" s="28" t="s">
        <v>734</v>
      </c>
      <c r="L182" s="105" t="str">
        <f t="shared" si="27"/>
        <v>No</v>
      </c>
    </row>
    <row r="183" spans="1:12" x14ac:dyDescent="0.2">
      <c r="A183" s="174" t="s">
        <v>1528</v>
      </c>
      <c r="B183" s="22" t="s">
        <v>213</v>
      </c>
      <c r="C183" s="4">
        <v>0.7538635507</v>
      </c>
      <c r="D183" s="27" t="str">
        <f t="shared" si="24"/>
        <v>N/A</v>
      </c>
      <c r="E183" s="4">
        <v>0.85763293309999999</v>
      </c>
      <c r="F183" s="27" t="str">
        <f t="shared" si="25"/>
        <v>N/A</v>
      </c>
      <c r="G183" s="4">
        <v>0.39447731759999999</v>
      </c>
      <c r="H183" s="27" t="str">
        <f t="shared" si="26"/>
        <v>N/A</v>
      </c>
      <c r="I183" s="8">
        <v>13.77</v>
      </c>
      <c r="J183" s="8">
        <v>-54</v>
      </c>
      <c r="K183" s="28" t="s">
        <v>734</v>
      </c>
      <c r="L183" s="105" t="str">
        <f t="shared" si="27"/>
        <v>No</v>
      </c>
    </row>
    <row r="184" spans="1:12" x14ac:dyDescent="0.2">
      <c r="A184" s="168" t="s">
        <v>97</v>
      </c>
      <c r="B184" s="22" t="s">
        <v>213</v>
      </c>
      <c r="C184" s="4">
        <v>66.682149838000001</v>
      </c>
      <c r="D184" s="27" t="str">
        <f t="shared" si="24"/>
        <v>N/A</v>
      </c>
      <c r="E184" s="4">
        <v>63.575032704000002</v>
      </c>
      <c r="F184" s="27" t="str">
        <f t="shared" si="25"/>
        <v>N/A</v>
      </c>
      <c r="G184" s="4">
        <v>67.060359781000002</v>
      </c>
      <c r="H184" s="27" t="str">
        <f t="shared" si="26"/>
        <v>N/A</v>
      </c>
      <c r="I184" s="8">
        <v>-4.66</v>
      </c>
      <c r="J184" s="8">
        <v>5.4820000000000002</v>
      </c>
      <c r="K184" s="28" t="s">
        <v>734</v>
      </c>
      <c r="L184" s="105" t="str">
        <f t="shared" si="27"/>
        <v>Yes</v>
      </c>
    </row>
    <row r="185" spans="1:12" x14ac:dyDescent="0.2">
      <c r="A185" s="174" t="s">
        <v>484</v>
      </c>
      <c r="B185" s="22" t="s">
        <v>213</v>
      </c>
      <c r="C185" s="4">
        <v>77.732842641999994</v>
      </c>
      <c r="D185" s="27" t="str">
        <f t="shared" si="24"/>
        <v>N/A</v>
      </c>
      <c r="E185" s="4">
        <v>74.080466856000001</v>
      </c>
      <c r="F185" s="27" t="str">
        <f t="shared" si="25"/>
        <v>N/A</v>
      </c>
      <c r="G185" s="4">
        <v>67.686912163000002</v>
      </c>
      <c r="H185" s="27" t="str">
        <f t="shared" si="26"/>
        <v>N/A</v>
      </c>
      <c r="I185" s="8">
        <v>-4.7</v>
      </c>
      <c r="J185" s="8">
        <v>-8.6300000000000008</v>
      </c>
      <c r="K185" s="28" t="s">
        <v>734</v>
      </c>
      <c r="L185" s="105" t="str">
        <f t="shared" si="27"/>
        <v>Yes</v>
      </c>
    </row>
    <row r="186" spans="1:12" x14ac:dyDescent="0.2">
      <c r="A186" s="174" t="s">
        <v>485</v>
      </c>
      <c r="B186" s="22" t="s">
        <v>213</v>
      </c>
      <c r="C186" s="4">
        <v>64.137811032000002</v>
      </c>
      <c r="D186" s="27" t="str">
        <f t="shared" si="24"/>
        <v>N/A</v>
      </c>
      <c r="E186" s="4">
        <v>59.915280828</v>
      </c>
      <c r="F186" s="27" t="str">
        <f t="shared" si="25"/>
        <v>N/A</v>
      </c>
      <c r="G186" s="4">
        <v>59.082094376000001</v>
      </c>
      <c r="H186" s="27" t="str">
        <f t="shared" si="26"/>
        <v>N/A</v>
      </c>
      <c r="I186" s="8">
        <v>-6.58</v>
      </c>
      <c r="J186" s="8">
        <v>-1.39</v>
      </c>
      <c r="K186" s="28" t="s">
        <v>734</v>
      </c>
      <c r="L186" s="105" t="str">
        <f t="shared" si="27"/>
        <v>Yes</v>
      </c>
    </row>
    <row r="187" spans="1:12" x14ac:dyDescent="0.2">
      <c r="A187" s="174" t="s">
        <v>486</v>
      </c>
      <c r="B187" s="22" t="s">
        <v>213</v>
      </c>
      <c r="C187" s="4">
        <v>20.522674864999999</v>
      </c>
      <c r="D187" s="27" t="str">
        <f t="shared" si="24"/>
        <v>N/A</v>
      </c>
      <c r="E187" s="4">
        <v>30.022238694999999</v>
      </c>
      <c r="F187" s="27" t="str">
        <f t="shared" si="25"/>
        <v>N/A</v>
      </c>
      <c r="G187" s="4">
        <v>26.408450704</v>
      </c>
      <c r="H187" s="27" t="str">
        <f t="shared" si="26"/>
        <v>N/A</v>
      </c>
      <c r="I187" s="8">
        <v>46.29</v>
      </c>
      <c r="J187" s="8">
        <v>-12</v>
      </c>
      <c r="K187" s="28" t="s">
        <v>734</v>
      </c>
      <c r="L187" s="105" t="str">
        <f t="shared" si="27"/>
        <v>Yes</v>
      </c>
    </row>
    <row r="188" spans="1:12" x14ac:dyDescent="0.2">
      <c r="A188" s="174" t="s">
        <v>487</v>
      </c>
      <c r="B188" s="22" t="s">
        <v>213</v>
      </c>
      <c r="C188" s="4">
        <v>8.3678854126999997</v>
      </c>
      <c r="D188" s="27" t="str">
        <f t="shared" si="24"/>
        <v>N/A</v>
      </c>
      <c r="E188" s="4">
        <v>13.379073756</v>
      </c>
      <c r="F188" s="27" t="str">
        <f t="shared" si="25"/>
        <v>N/A</v>
      </c>
      <c r="G188" s="4">
        <v>3.7475345168</v>
      </c>
      <c r="H188" s="27" t="str">
        <f t="shared" si="26"/>
        <v>N/A</v>
      </c>
      <c r="I188" s="8">
        <v>59.89</v>
      </c>
      <c r="J188" s="8">
        <v>-72</v>
      </c>
      <c r="K188" s="28" t="s">
        <v>734</v>
      </c>
      <c r="L188" s="105" t="str">
        <f t="shared" si="27"/>
        <v>No</v>
      </c>
    </row>
    <row r="189" spans="1:12" x14ac:dyDescent="0.2">
      <c r="A189" s="168" t="s">
        <v>118</v>
      </c>
      <c r="B189" s="22" t="s">
        <v>213</v>
      </c>
      <c r="C189" s="4">
        <v>87.754746560000001</v>
      </c>
      <c r="D189" s="27" t="str">
        <f t="shared" si="24"/>
        <v>N/A</v>
      </c>
      <c r="E189" s="4">
        <v>86.499719678999995</v>
      </c>
      <c r="F189" s="27" t="str">
        <f t="shared" si="25"/>
        <v>N/A</v>
      </c>
      <c r="G189" s="4">
        <v>86.140832992</v>
      </c>
      <c r="H189" s="27" t="str">
        <f t="shared" si="26"/>
        <v>N/A</v>
      </c>
      <c r="I189" s="8">
        <v>-1.43</v>
      </c>
      <c r="J189" s="8">
        <v>-0.41499999999999998</v>
      </c>
      <c r="K189" s="28" t="s">
        <v>734</v>
      </c>
      <c r="L189" s="105" t="str">
        <f t="shared" si="27"/>
        <v>Yes</v>
      </c>
    </row>
    <row r="190" spans="1:12" x14ac:dyDescent="0.2">
      <c r="A190" s="174" t="s">
        <v>488</v>
      </c>
      <c r="B190" s="22" t="s">
        <v>213</v>
      </c>
      <c r="C190" s="4">
        <v>86.484409755000001</v>
      </c>
      <c r="D190" s="27" t="str">
        <f t="shared" si="24"/>
        <v>N/A</v>
      </c>
      <c r="E190" s="4">
        <v>85.669666707999994</v>
      </c>
      <c r="F190" s="27" t="str">
        <f t="shared" si="25"/>
        <v>N/A</v>
      </c>
      <c r="G190" s="4">
        <v>84.473138848999994</v>
      </c>
      <c r="H190" s="27" t="str">
        <f t="shared" si="26"/>
        <v>N/A</v>
      </c>
      <c r="I190" s="8">
        <v>-0.94199999999999995</v>
      </c>
      <c r="J190" s="8">
        <v>-1.4</v>
      </c>
      <c r="K190" s="28" t="s">
        <v>734</v>
      </c>
      <c r="L190" s="105" t="str">
        <f t="shared" si="27"/>
        <v>Yes</v>
      </c>
    </row>
    <row r="191" spans="1:12" x14ac:dyDescent="0.2">
      <c r="A191" s="174" t="s">
        <v>489</v>
      </c>
      <c r="B191" s="22" t="s">
        <v>213</v>
      </c>
      <c r="C191" s="4">
        <v>92.287280319999994</v>
      </c>
      <c r="D191" s="27" t="str">
        <f t="shared" si="24"/>
        <v>N/A</v>
      </c>
      <c r="E191" s="4">
        <v>89.425792281</v>
      </c>
      <c r="F191" s="27" t="str">
        <f t="shared" si="25"/>
        <v>N/A</v>
      </c>
      <c r="G191" s="4">
        <v>87.605042017000002</v>
      </c>
      <c r="H191" s="27" t="str">
        <f t="shared" si="26"/>
        <v>N/A</v>
      </c>
      <c r="I191" s="8">
        <v>-3.1</v>
      </c>
      <c r="J191" s="8">
        <v>-2.04</v>
      </c>
      <c r="K191" s="28" t="s">
        <v>734</v>
      </c>
      <c r="L191" s="105" t="str">
        <f t="shared" si="27"/>
        <v>Yes</v>
      </c>
    </row>
    <row r="192" spans="1:12" x14ac:dyDescent="0.2">
      <c r="A192" s="174" t="s">
        <v>490</v>
      </c>
      <c r="B192" s="22" t="s">
        <v>213</v>
      </c>
      <c r="C192" s="4">
        <v>44.350499616</v>
      </c>
      <c r="D192" s="27" t="str">
        <f t="shared" si="24"/>
        <v>N/A</v>
      </c>
      <c r="E192" s="4">
        <v>60.711638250999997</v>
      </c>
      <c r="F192" s="27" t="str">
        <f t="shared" si="25"/>
        <v>N/A</v>
      </c>
      <c r="G192" s="4">
        <v>57.042253520999999</v>
      </c>
      <c r="H192" s="27" t="str">
        <f t="shared" si="26"/>
        <v>N/A</v>
      </c>
      <c r="I192" s="8">
        <v>36.89</v>
      </c>
      <c r="J192" s="8">
        <v>-6.04</v>
      </c>
      <c r="K192" s="28" t="s">
        <v>734</v>
      </c>
      <c r="L192" s="105" t="str">
        <f t="shared" si="27"/>
        <v>Yes</v>
      </c>
    </row>
    <row r="193" spans="1:12" x14ac:dyDescent="0.2">
      <c r="A193" s="174" t="s">
        <v>491</v>
      </c>
      <c r="B193" s="22" t="s">
        <v>213</v>
      </c>
      <c r="C193" s="4">
        <v>81.605729362999995</v>
      </c>
      <c r="D193" s="27" t="str">
        <f t="shared" si="24"/>
        <v>N/A</v>
      </c>
      <c r="E193" s="4">
        <v>78.087478559000004</v>
      </c>
      <c r="F193" s="27" t="str">
        <f t="shared" si="25"/>
        <v>N/A</v>
      </c>
      <c r="G193" s="4">
        <v>55.818540433999999</v>
      </c>
      <c r="H193" s="27" t="str">
        <f t="shared" si="26"/>
        <v>N/A</v>
      </c>
      <c r="I193" s="8">
        <v>-4.3099999999999996</v>
      </c>
      <c r="J193" s="8">
        <v>-28.5</v>
      </c>
      <c r="K193" s="28" t="s">
        <v>734</v>
      </c>
      <c r="L193" s="105" t="str">
        <f t="shared" si="27"/>
        <v>Yes</v>
      </c>
    </row>
    <row r="194" spans="1:12" x14ac:dyDescent="0.2">
      <c r="A194" s="168" t="s">
        <v>1529</v>
      </c>
      <c r="B194" s="22" t="s">
        <v>213</v>
      </c>
      <c r="C194" s="23">
        <v>5.6806336229000003</v>
      </c>
      <c r="D194" s="27" t="str">
        <f t="shared" si="24"/>
        <v>N/A</v>
      </c>
      <c r="E194" s="23">
        <v>7.0002574997</v>
      </c>
      <c r="F194" s="27" t="str">
        <f t="shared" si="25"/>
        <v>N/A</v>
      </c>
      <c r="G194" s="23">
        <v>4.6760855683000004</v>
      </c>
      <c r="H194" s="27" t="str">
        <f t="shared" si="26"/>
        <v>N/A</v>
      </c>
      <c r="I194" s="8">
        <v>23.23</v>
      </c>
      <c r="J194" s="8">
        <v>-33.200000000000003</v>
      </c>
      <c r="K194" s="28" t="s">
        <v>734</v>
      </c>
      <c r="L194" s="105" t="str">
        <f t="shared" si="27"/>
        <v>No</v>
      </c>
    </row>
    <row r="195" spans="1:12" x14ac:dyDescent="0.2">
      <c r="A195" s="174" t="s">
        <v>1530</v>
      </c>
      <c r="B195" s="22" t="s">
        <v>213</v>
      </c>
      <c r="C195" s="23">
        <v>1.5935828877</v>
      </c>
      <c r="D195" s="27" t="str">
        <f t="shared" si="24"/>
        <v>N/A</v>
      </c>
      <c r="E195" s="23">
        <v>1.6575468797999999</v>
      </c>
      <c r="F195" s="27" t="str">
        <f t="shared" si="25"/>
        <v>N/A</v>
      </c>
      <c r="G195" s="23">
        <v>1.2896825397</v>
      </c>
      <c r="H195" s="27" t="str">
        <f t="shared" si="26"/>
        <v>N/A</v>
      </c>
      <c r="I195" s="8">
        <v>4.0140000000000002</v>
      </c>
      <c r="J195" s="8">
        <v>-22.2</v>
      </c>
      <c r="K195" s="28" t="s">
        <v>734</v>
      </c>
      <c r="L195" s="105" t="str">
        <f t="shared" si="27"/>
        <v>Yes</v>
      </c>
    </row>
    <row r="196" spans="1:12" x14ac:dyDescent="0.2">
      <c r="A196" s="174" t="s">
        <v>1531</v>
      </c>
      <c r="B196" s="22" t="s">
        <v>213</v>
      </c>
      <c r="C196" s="23">
        <v>9.2010090280999997</v>
      </c>
      <c r="D196" s="27" t="str">
        <f t="shared" si="24"/>
        <v>N/A</v>
      </c>
      <c r="E196" s="23">
        <v>12</v>
      </c>
      <c r="F196" s="27" t="str">
        <f t="shared" si="25"/>
        <v>N/A</v>
      </c>
      <c r="G196" s="23">
        <v>9.9984399376000006</v>
      </c>
      <c r="H196" s="27" t="str">
        <f t="shared" si="26"/>
        <v>N/A</v>
      </c>
      <c r="I196" s="8">
        <v>30.42</v>
      </c>
      <c r="J196" s="8">
        <v>-16.7</v>
      </c>
      <c r="K196" s="28" t="s">
        <v>734</v>
      </c>
      <c r="L196" s="105" t="str">
        <f t="shared" si="27"/>
        <v>Yes</v>
      </c>
    </row>
    <row r="197" spans="1:12" x14ac:dyDescent="0.2">
      <c r="A197" s="174" t="s">
        <v>1532</v>
      </c>
      <c r="B197" s="22" t="s">
        <v>213</v>
      </c>
      <c r="C197" s="23">
        <v>7.2195121951000001</v>
      </c>
      <c r="D197" s="27" t="str">
        <f t="shared" si="24"/>
        <v>N/A</v>
      </c>
      <c r="E197" s="23">
        <v>4.3670886076000004</v>
      </c>
      <c r="F197" s="27" t="str">
        <f t="shared" si="25"/>
        <v>N/A</v>
      </c>
      <c r="G197" s="23">
        <v>5.8461538462</v>
      </c>
      <c r="H197" s="27" t="str">
        <f t="shared" si="26"/>
        <v>N/A</v>
      </c>
      <c r="I197" s="8">
        <v>-39.5</v>
      </c>
      <c r="J197" s="8">
        <v>33.869999999999997</v>
      </c>
      <c r="K197" s="28" t="s">
        <v>734</v>
      </c>
      <c r="L197" s="105" t="str">
        <f t="shared" si="27"/>
        <v>No</v>
      </c>
    </row>
    <row r="198" spans="1:12" x14ac:dyDescent="0.2">
      <c r="A198" s="174" t="s">
        <v>1533</v>
      </c>
      <c r="B198" s="22" t="s">
        <v>213</v>
      </c>
      <c r="C198" s="23">
        <v>5.0828947368000001</v>
      </c>
      <c r="D198" s="27" t="str">
        <f t="shared" si="24"/>
        <v>N/A</v>
      </c>
      <c r="E198" s="23">
        <v>6.3760399334000004</v>
      </c>
      <c r="F198" s="27" t="str">
        <f t="shared" si="25"/>
        <v>N/A</v>
      </c>
      <c r="G198" s="23">
        <v>4.7177419355000003</v>
      </c>
      <c r="H198" s="27" t="str">
        <f t="shared" si="26"/>
        <v>N/A</v>
      </c>
      <c r="I198" s="8">
        <v>25.44</v>
      </c>
      <c r="J198" s="8">
        <v>-26</v>
      </c>
      <c r="K198" s="28" t="s">
        <v>734</v>
      </c>
      <c r="L198" s="105" t="str">
        <f t="shared" si="27"/>
        <v>Yes</v>
      </c>
    </row>
    <row r="199" spans="1:12" x14ac:dyDescent="0.2">
      <c r="A199" s="168" t="s">
        <v>1534</v>
      </c>
      <c r="B199" s="22" t="s">
        <v>213</v>
      </c>
      <c r="C199" s="23">
        <v>201.59644198999999</v>
      </c>
      <c r="D199" s="27" t="str">
        <f t="shared" si="24"/>
        <v>N/A</v>
      </c>
      <c r="E199" s="23">
        <v>211.40115059999999</v>
      </c>
      <c r="F199" s="27" t="str">
        <f t="shared" si="25"/>
        <v>N/A</v>
      </c>
      <c r="G199" s="23">
        <v>220.90855388</v>
      </c>
      <c r="H199" s="27" t="str">
        <f t="shared" si="26"/>
        <v>N/A</v>
      </c>
      <c r="I199" s="8">
        <v>4.8639999999999999</v>
      </c>
      <c r="J199" s="8">
        <v>4.4969999999999999</v>
      </c>
      <c r="K199" s="28" t="s">
        <v>734</v>
      </c>
      <c r="L199" s="105" t="str">
        <f t="shared" si="27"/>
        <v>Yes</v>
      </c>
    </row>
    <row r="200" spans="1:12" x14ac:dyDescent="0.2">
      <c r="A200" s="174" t="s">
        <v>1535</v>
      </c>
      <c r="B200" s="22" t="s">
        <v>213</v>
      </c>
      <c r="C200" s="23">
        <v>199.92143100000001</v>
      </c>
      <c r="D200" s="27" t="str">
        <f t="shared" si="24"/>
        <v>N/A</v>
      </c>
      <c r="E200" s="23">
        <v>209.66920263</v>
      </c>
      <c r="F200" s="27" t="str">
        <f t="shared" si="25"/>
        <v>N/A</v>
      </c>
      <c r="G200" s="23">
        <v>155.58089623000001</v>
      </c>
      <c r="H200" s="27" t="str">
        <f t="shared" si="26"/>
        <v>N/A</v>
      </c>
      <c r="I200" s="8">
        <v>4.8760000000000003</v>
      </c>
      <c r="J200" s="8">
        <v>-25.8</v>
      </c>
      <c r="K200" s="28" t="s">
        <v>734</v>
      </c>
      <c r="L200" s="105" t="str">
        <f t="shared" si="27"/>
        <v>Yes</v>
      </c>
    </row>
    <row r="201" spans="1:12" x14ac:dyDescent="0.2">
      <c r="A201" s="174" t="s">
        <v>1536</v>
      </c>
      <c r="B201" s="22" t="s">
        <v>213</v>
      </c>
      <c r="C201" s="23">
        <v>212.46005427</v>
      </c>
      <c r="D201" s="27" t="str">
        <f t="shared" si="24"/>
        <v>N/A</v>
      </c>
      <c r="E201" s="23">
        <v>222.75307125</v>
      </c>
      <c r="F201" s="27" t="str">
        <f t="shared" si="25"/>
        <v>N/A</v>
      </c>
      <c r="G201" s="23">
        <v>221.56634747000001</v>
      </c>
      <c r="H201" s="27" t="str">
        <f t="shared" si="26"/>
        <v>N/A</v>
      </c>
      <c r="I201" s="8">
        <v>4.8449999999999998</v>
      </c>
      <c r="J201" s="8">
        <v>-0.53300000000000003</v>
      </c>
      <c r="K201" s="28" t="s">
        <v>734</v>
      </c>
      <c r="L201" s="105" t="str">
        <f t="shared" si="27"/>
        <v>Yes</v>
      </c>
    </row>
    <row r="202" spans="1:12" x14ac:dyDescent="0.2">
      <c r="A202" s="174" t="s">
        <v>1537</v>
      </c>
      <c r="B202" s="22" t="s">
        <v>213</v>
      </c>
      <c r="C202" s="23">
        <v>69.95</v>
      </c>
      <c r="D202" s="27" t="str">
        <f t="shared" si="24"/>
        <v>N/A</v>
      </c>
      <c r="E202" s="23">
        <v>17.375</v>
      </c>
      <c r="F202" s="27" t="str">
        <f t="shared" si="25"/>
        <v>N/A</v>
      </c>
      <c r="G202" s="23" t="s">
        <v>1748</v>
      </c>
      <c r="H202" s="27" t="str">
        <f t="shared" si="26"/>
        <v>N/A</v>
      </c>
      <c r="I202" s="8">
        <v>-75.2</v>
      </c>
      <c r="J202" s="8" t="s">
        <v>1748</v>
      </c>
      <c r="K202" s="28" t="s">
        <v>734</v>
      </c>
      <c r="L202" s="105" t="str">
        <f t="shared" si="27"/>
        <v>N/A</v>
      </c>
    </row>
    <row r="203" spans="1:12" x14ac:dyDescent="0.2">
      <c r="A203" s="174" t="s">
        <v>1538</v>
      </c>
      <c r="B203" s="22" t="s">
        <v>213</v>
      </c>
      <c r="C203" s="23">
        <v>11.05</v>
      </c>
      <c r="D203" s="27" t="str">
        <f t="shared" si="24"/>
        <v>N/A</v>
      </c>
      <c r="E203" s="23">
        <v>9.65</v>
      </c>
      <c r="F203" s="27" t="str">
        <f t="shared" si="25"/>
        <v>N/A</v>
      </c>
      <c r="G203" s="23">
        <v>243.5</v>
      </c>
      <c r="H203" s="27" t="str">
        <f t="shared" si="26"/>
        <v>N/A</v>
      </c>
      <c r="I203" s="8">
        <v>-12.7</v>
      </c>
      <c r="J203" s="8">
        <v>2423</v>
      </c>
      <c r="K203" s="28" t="s">
        <v>734</v>
      </c>
      <c r="L203" s="105" t="str">
        <f t="shared" si="27"/>
        <v>No</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0</v>
      </c>
      <c r="J204" s="8">
        <v>0</v>
      </c>
      <c r="K204" s="10" t="s">
        <v>213</v>
      </c>
      <c r="L204" s="105" t="str">
        <f t="shared" ref="L204:L214" si="31">IF(J204="Div by 0", "N/A", IF(K204="N/A","N/A", IF(J204&gt;VALUE(MID(K204,1,2)), "No", IF(J204&lt;-1*VALUE(MID(K204,1,2)), "No", "Yes"))))</f>
        <v>N/A</v>
      </c>
    </row>
    <row r="205" spans="1:12" x14ac:dyDescent="0.2">
      <c r="A205" s="168" t="s">
        <v>128</v>
      </c>
      <c r="B205" s="22" t="s">
        <v>213</v>
      </c>
      <c r="C205" s="23">
        <v>11</v>
      </c>
      <c r="D205" s="27" t="str">
        <f t="shared" si="28"/>
        <v>N/A</v>
      </c>
      <c r="E205" s="23">
        <v>43</v>
      </c>
      <c r="F205" s="27" t="str">
        <f t="shared" si="29"/>
        <v>N/A</v>
      </c>
      <c r="G205" s="23">
        <v>33</v>
      </c>
      <c r="H205" s="27" t="str">
        <f t="shared" si="30"/>
        <v>N/A</v>
      </c>
      <c r="I205" s="8">
        <v>2050</v>
      </c>
      <c r="J205" s="8">
        <v>-23.3</v>
      </c>
      <c r="K205" s="10" t="s">
        <v>213</v>
      </c>
      <c r="L205" s="105" t="str">
        <f t="shared" si="31"/>
        <v>N/A</v>
      </c>
    </row>
    <row r="206" spans="1:12" ht="25.5" x14ac:dyDescent="0.2">
      <c r="A206" s="168" t="s">
        <v>1586</v>
      </c>
      <c r="B206" s="22" t="s">
        <v>213</v>
      </c>
      <c r="C206" s="23">
        <v>11</v>
      </c>
      <c r="D206" s="27" t="str">
        <f t="shared" si="28"/>
        <v>N/A</v>
      </c>
      <c r="E206" s="23">
        <v>11</v>
      </c>
      <c r="F206" s="27" t="str">
        <f t="shared" si="29"/>
        <v>N/A</v>
      </c>
      <c r="G206" s="23">
        <v>11</v>
      </c>
      <c r="H206" s="27" t="str">
        <f t="shared" si="30"/>
        <v>N/A</v>
      </c>
      <c r="I206" s="8">
        <v>900</v>
      </c>
      <c r="J206" s="8">
        <v>-70</v>
      </c>
      <c r="K206" s="10" t="s">
        <v>213</v>
      </c>
      <c r="L206" s="105" t="str">
        <f t="shared" si="31"/>
        <v>N/A</v>
      </c>
    </row>
    <row r="207" spans="1:12" ht="25.5" x14ac:dyDescent="0.2">
      <c r="A207" s="168" t="s">
        <v>1539</v>
      </c>
      <c r="B207" s="22" t="s">
        <v>213</v>
      </c>
      <c r="C207" s="23">
        <v>383</v>
      </c>
      <c r="D207" s="27" t="str">
        <f t="shared" si="28"/>
        <v>N/A</v>
      </c>
      <c r="E207" s="23">
        <v>557</v>
      </c>
      <c r="F207" s="27" t="str">
        <f t="shared" si="29"/>
        <v>N/A</v>
      </c>
      <c r="G207" s="23">
        <v>525</v>
      </c>
      <c r="H207" s="27" t="str">
        <f t="shared" si="30"/>
        <v>N/A</v>
      </c>
      <c r="I207" s="8">
        <v>45.43</v>
      </c>
      <c r="J207" s="8">
        <v>-5.75</v>
      </c>
      <c r="K207" s="10" t="s">
        <v>213</v>
      </c>
      <c r="L207" s="105" t="str">
        <f t="shared" si="31"/>
        <v>N/A</v>
      </c>
    </row>
    <row r="208" spans="1:12" x14ac:dyDescent="0.2">
      <c r="A208" s="168" t="s">
        <v>1587</v>
      </c>
      <c r="B208" s="22" t="s">
        <v>213</v>
      </c>
      <c r="C208" s="23">
        <v>11</v>
      </c>
      <c r="D208" s="27" t="str">
        <f t="shared" si="28"/>
        <v>N/A</v>
      </c>
      <c r="E208" s="23">
        <v>11</v>
      </c>
      <c r="F208" s="27" t="str">
        <f t="shared" si="29"/>
        <v>N/A</v>
      </c>
      <c r="G208" s="23">
        <v>11</v>
      </c>
      <c r="H208" s="27" t="str">
        <f t="shared" si="30"/>
        <v>N/A</v>
      </c>
      <c r="I208" s="8">
        <v>100</v>
      </c>
      <c r="J208" s="8">
        <v>50</v>
      </c>
      <c r="K208" s="10" t="s">
        <v>213</v>
      </c>
      <c r="L208" s="105" t="str">
        <f t="shared" si="31"/>
        <v>N/A</v>
      </c>
    </row>
    <row r="209" spans="1:12" x14ac:dyDescent="0.2">
      <c r="A209" s="168" t="s">
        <v>1588</v>
      </c>
      <c r="B209" s="22" t="s">
        <v>213</v>
      </c>
      <c r="C209" s="23">
        <v>29</v>
      </c>
      <c r="D209" s="27" t="str">
        <f t="shared" si="28"/>
        <v>N/A</v>
      </c>
      <c r="E209" s="23">
        <v>19</v>
      </c>
      <c r="F209" s="27" t="str">
        <f t="shared" si="29"/>
        <v>N/A</v>
      </c>
      <c r="G209" s="23">
        <v>40</v>
      </c>
      <c r="H209" s="27" t="str">
        <f t="shared" si="30"/>
        <v>N/A</v>
      </c>
      <c r="I209" s="8">
        <v>-34.5</v>
      </c>
      <c r="J209" s="8">
        <v>110.5</v>
      </c>
      <c r="K209" s="10" t="s">
        <v>213</v>
      </c>
      <c r="L209" s="105" t="str">
        <f t="shared" si="31"/>
        <v>N/A</v>
      </c>
    </row>
    <row r="210" spans="1:12" x14ac:dyDescent="0.2">
      <c r="A210" s="168" t="s">
        <v>125</v>
      </c>
      <c r="B210" s="22" t="s">
        <v>213</v>
      </c>
      <c r="C210" s="29">
        <v>1073937</v>
      </c>
      <c r="D210" s="27" t="str">
        <f t="shared" si="28"/>
        <v>N/A</v>
      </c>
      <c r="E210" s="29">
        <v>1900334</v>
      </c>
      <c r="F210" s="27" t="str">
        <f t="shared" si="29"/>
        <v>N/A</v>
      </c>
      <c r="G210" s="29">
        <v>1221478</v>
      </c>
      <c r="H210" s="27" t="str">
        <f t="shared" si="30"/>
        <v>N/A</v>
      </c>
      <c r="I210" s="8">
        <v>76.95</v>
      </c>
      <c r="J210" s="8">
        <v>-35.700000000000003</v>
      </c>
      <c r="K210" s="10" t="s">
        <v>213</v>
      </c>
      <c r="L210" s="105" t="str">
        <f t="shared" si="31"/>
        <v>N/A</v>
      </c>
    </row>
    <row r="211" spans="1:12" x14ac:dyDescent="0.2">
      <c r="A211" s="168" t="s">
        <v>1589</v>
      </c>
      <c r="B211" s="22" t="s">
        <v>213</v>
      </c>
      <c r="C211" s="29">
        <v>1006201</v>
      </c>
      <c r="D211" s="27" t="str">
        <f t="shared" si="28"/>
        <v>N/A</v>
      </c>
      <c r="E211" s="29">
        <v>1886788</v>
      </c>
      <c r="F211" s="27" t="str">
        <f t="shared" si="29"/>
        <v>N/A</v>
      </c>
      <c r="G211" s="29">
        <v>1214575</v>
      </c>
      <c r="H211" s="27" t="str">
        <f t="shared" si="30"/>
        <v>N/A</v>
      </c>
      <c r="I211" s="8">
        <v>87.52</v>
      </c>
      <c r="J211" s="8">
        <v>-35.6</v>
      </c>
      <c r="K211" s="10" t="s">
        <v>213</v>
      </c>
      <c r="L211" s="105" t="str">
        <f t="shared" si="31"/>
        <v>N/A</v>
      </c>
    </row>
    <row r="212" spans="1:12" x14ac:dyDescent="0.2">
      <c r="A212" s="168" t="s">
        <v>1540</v>
      </c>
      <c r="B212" s="22" t="s">
        <v>213</v>
      </c>
      <c r="C212" s="29">
        <v>477708</v>
      </c>
      <c r="D212" s="27" t="str">
        <f t="shared" si="28"/>
        <v>N/A</v>
      </c>
      <c r="E212" s="29">
        <v>560560</v>
      </c>
      <c r="F212" s="27" t="str">
        <f t="shared" si="29"/>
        <v>N/A</v>
      </c>
      <c r="G212" s="29">
        <v>936169</v>
      </c>
      <c r="H212" s="27" t="str">
        <f t="shared" si="30"/>
        <v>N/A</v>
      </c>
      <c r="I212" s="8">
        <v>17.34</v>
      </c>
      <c r="J212" s="8">
        <v>67.010000000000005</v>
      </c>
      <c r="K212" s="10" t="s">
        <v>213</v>
      </c>
      <c r="L212" s="105" t="str">
        <f t="shared" si="31"/>
        <v>N/A</v>
      </c>
    </row>
    <row r="213" spans="1:12" x14ac:dyDescent="0.2">
      <c r="A213" s="168" t="s">
        <v>1590</v>
      </c>
      <c r="B213" s="22" t="s">
        <v>213</v>
      </c>
      <c r="C213" s="29">
        <v>280553</v>
      </c>
      <c r="D213" s="27" t="str">
        <f t="shared" si="28"/>
        <v>N/A</v>
      </c>
      <c r="E213" s="29">
        <v>553174</v>
      </c>
      <c r="F213" s="27" t="str">
        <f t="shared" si="29"/>
        <v>N/A</v>
      </c>
      <c r="G213" s="29">
        <v>554233</v>
      </c>
      <c r="H213" s="27" t="str">
        <f t="shared" si="30"/>
        <v>N/A</v>
      </c>
      <c r="I213" s="8">
        <v>97.17</v>
      </c>
      <c r="J213" s="8">
        <v>0.19139999999999999</v>
      </c>
      <c r="K213" s="10" t="s">
        <v>213</v>
      </c>
      <c r="L213" s="105" t="str">
        <f t="shared" si="31"/>
        <v>N/A</v>
      </c>
    </row>
    <row r="214" spans="1:12" x14ac:dyDescent="0.2">
      <c r="A214" s="174" t="s">
        <v>1591</v>
      </c>
      <c r="B214" s="22" t="s">
        <v>213</v>
      </c>
      <c r="C214" s="29">
        <v>288301</v>
      </c>
      <c r="D214" s="27" t="str">
        <f t="shared" si="28"/>
        <v>N/A</v>
      </c>
      <c r="E214" s="29">
        <v>252330</v>
      </c>
      <c r="F214" s="27" t="str">
        <f t="shared" si="29"/>
        <v>N/A</v>
      </c>
      <c r="G214" s="29">
        <v>350354</v>
      </c>
      <c r="H214" s="27" t="str">
        <f t="shared" si="30"/>
        <v>N/A</v>
      </c>
      <c r="I214" s="8">
        <v>-12.5</v>
      </c>
      <c r="J214" s="8">
        <v>38.85</v>
      </c>
      <c r="K214" s="10" t="s">
        <v>213</v>
      </c>
      <c r="L214" s="105" t="str">
        <f t="shared" si="31"/>
        <v>N/A</v>
      </c>
    </row>
    <row r="215" spans="1:12" ht="25.5" x14ac:dyDescent="0.2">
      <c r="A215" s="168" t="s">
        <v>1354</v>
      </c>
      <c r="B215" s="22" t="s">
        <v>213</v>
      </c>
      <c r="C215" s="29">
        <v>511181</v>
      </c>
      <c r="D215" s="27" t="str">
        <f t="shared" ref="D215:D229" si="32">IF($B215="N/A","N/A",IF(C215&gt;10,"No",IF(C215&lt;-10,"No","Yes")))</f>
        <v>N/A</v>
      </c>
      <c r="E215" s="29">
        <v>541975</v>
      </c>
      <c r="F215" s="27" t="str">
        <f t="shared" ref="F215:F229" si="33">IF($B215="N/A","N/A",IF(E215&gt;10,"No",IF(E215&lt;-10,"No","Yes")))</f>
        <v>N/A</v>
      </c>
      <c r="G215" s="29">
        <v>331850</v>
      </c>
      <c r="H215" s="27" t="str">
        <f t="shared" ref="H215:H229" si="34">IF($B215="N/A","N/A",IF(G215&gt;10,"No",IF(G215&lt;-10,"No","Yes")))</f>
        <v>N/A</v>
      </c>
      <c r="I215" s="8">
        <v>6.024</v>
      </c>
      <c r="J215" s="8">
        <v>-38.799999999999997</v>
      </c>
      <c r="K215" s="28" t="s">
        <v>734</v>
      </c>
      <c r="L215" s="105" t="str">
        <f t="shared" ref="L215:L229" si="35">IF(J215="Div by 0", "N/A", IF(K215="N/A","N/A", IF(J215&gt;VALUE(MID(K215,1,2)), "No", IF(J215&lt;-1*VALUE(MID(K215,1,2)), "No", "Yes"))))</f>
        <v>No</v>
      </c>
    </row>
    <row r="216" spans="1:12" x14ac:dyDescent="0.2">
      <c r="A216" s="168" t="s">
        <v>646</v>
      </c>
      <c r="B216" s="22" t="s">
        <v>213</v>
      </c>
      <c r="C216" s="23">
        <v>907</v>
      </c>
      <c r="D216" s="27" t="str">
        <f t="shared" si="32"/>
        <v>N/A</v>
      </c>
      <c r="E216" s="23">
        <v>991</v>
      </c>
      <c r="F216" s="27" t="str">
        <f t="shared" si="33"/>
        <v>N/A</v>
      </c>
      <c r="G216" s="23">
        <v>849</v>
      </c>
      <c r="H216" s="27" t="str">
        <f t="shared" si="34"/>
        <v>N/A</v>
      </c>
      <c r="I216" s="8">
        <v>9.2609999999999992</v>
      </c>
      <c r="J216" s="8">
        <v>-14.3</v>
      </c>
      <c r="K216" s="28" t="s">
        <v>734</v>
      </c>
      <c r="L216" s="105" t="str">
        <f t="shared" si="35"/>
        <v>Yes</v>
      </c>
    </row>
    <row r="217" spans="1:12" ht="25.5" x14ac:dyDescent="0.2">
      <c r="A217" s="168" t="s">
        <v>1355</v>
      </c>
      <c r="B217" s="22" t="s">
        <v>213</v>
      </c>
      <c r="C217" s="29">
        <v>563.59536935000006</v>
      </c>
      <c r="D217" s="27" t="str">
        <f t="shared" si="32"/>
        <v>N/A</v>
      </c>
      <c r="E217" s="29">
        <v>546.89707366000005</v>
      </c>
      <c r="F217" s="27" t="str">
        <f t="shared" si="33"/>
        <v>N/A</v>
      </c>
      <c r="G217" s="29">
        <v>390.87161365999998</v>
      </c>
      <c r="H217" s="27" t="str">
        <f t="shared" si="34"/>
        <v>N/A</v>
      </c>
      <c r="I217" s="8">
        <v>-2.96</v>
      </c>
      <c r="J217" s="8">
        <v>-28.5</v>
      </c>
      <c r="K217" s="28" t="s">
        <v>734</v>
      </c>
      <c r="L217" s="105" t="str">
        <f t="shared" si="35"/>
        <v>Yes</v>
      </c>
    </row>
    <row r="218" spans="1:12" ht="25.5" x14ac:dyDescent="0.2">
      <c r="A218" s="168" t="s">
        <v>1356</v>
      </c>
      <c r="B218" s="22" t="s">
        <v>213</v>
      </c>
      <c r="C218" s="29">
        <v>1976534</v>
      </c>
      <c r="D218" s="27" t="str">
        <f t="shared" si="32"/>
        <v>N/A</v>
      </c>
      <c r="E218" s="29">
        <v>2167747</v>
      </c>
      <c r="F218" s="27" t="str">
        <f t="shared" si="33"/>
        <v>N/A</v>
      </c>
      <c r="G218" s="29">
        <v>823376</v>
      </c>
      <c r="H218" s="27" t="str">
        <f t="shared" si="34"/>
        <v>N/A</v>
      </c>
      <c r="I218" s="8">
        <v>9.6739999999999995</v>
      </c>
      <c r="J218" s="8">
        <v>-62</v>
      </c>
      <c r="K218" s="28" t="s">
        <v>734</v>
      </c>
      <c r="L218" s="105" t="str">
        <f t="shared" si="35"/>
        <v>No</v>
      </c>
    </row>
    <row r="219" spans="1:12" x14ac:dyDescent="0.2">
      <c r="A219" s="168" t="s">
        <v>513</v>
      </c>
      <c r="B219" s="22" t="s">
        <v>213</v>
      </c>
      <c r="C219" s="23">
        <v>5137</v>
      </c>
      <c r="D219" s="27" t="str">
        <f t="shared" si="32"/>
        <v>N/A</v>
      </c>
      <c r="E219" s="23">
        <v>5516</v>
      </c>
      <c r="F219" s="27" t="str">
        <f t="shared" si="33"/>
        <v>N/A</v>
      </c>
      <c r="G219" s="23">
        <v>3654</v>
      </c>
      <c r="H219" s="27" t="str">
        <f t="shared" si="34"/>
        <v>N/A</v>
      </c>
      <c r="I219" s="8">
        <v>7.3780000000000001</v>
      </c>
      <c r="J219" s="8">
        <v>-33.799999999999997</v>
      </c>
      <c r="K219" s="28" t="s">
        <v>734</v>
      </c>
      <c r="L219" s="105" t="str">
        <f t="shared" si="35"/>
        <v>No</v>
      </c>
    </row>
    <row r="220" spans="1:12" ht="25.5" x14ac:dyDescent="0.2">
      <c r="A220" s="168" t="s">
        <v>1357</v>
      </c>
      <c r="B220" s="22" t="s">
        <v>213</v>
      </c>
      <c r="C220" s="29">
        <v>384.76425929999999</v>
      </c>
      <c r="D220" s="27" t="str">
        <f t="shared" si="32"/>
        <v>N/A</v>
      </c>
      <c r="E220" s="29">
        <v>392.99256708000001</v>
      </c>
      <c r="F220" s="27" t="str">
        <f t="shared" si="33"/>
        <v>N/A</v>
      </c>
      <c r="G220" s="29">
        <v>225.33552270999999</v>
      </c>
      <c r="H220" s="27" t="str">
        <f t="shared" si="34"/>
        <v>N/A</v>
      </c>
      <c r="I220" s="8">
        <v>2.1389999999999998</v>
      </c>
      <c r="J220" s="8">
        <v>-42.7</v>
      </c>
      <c r="K220" s="28" t="s">
        <v>734</v>
      </c>
      <c r="L220" s="105" t="str">
        <f t="shared" si="35"/>
        <v>No</v>
      </c>
    </row>
    <row r="221" spans="1:12" ht="25.5" x14ac:dyDescent="0.2">
      <c r="A221" s="168" t="s">
        <v>1358</v>
      </c>
      <c r="B221" s="22" t="s">
        <v>213</v>
      </c>
      <c r="C221" s="29">
        <v>773865</v>
      </c>
      <c r="D221" s="27" t="str">
        <f t="shared" si="32"/>
        <v>N/A</v>
      </c>
      <c r="E221" s="29">
        <v>945259</v>
      </c>
      <c r="F221" s="27" t="str">
        <f t="shared" si="33"/>
        <v>N/A</v>
      </c>
      <c r="G221" s="29">
        <v>600903</v>
      </c>
      <c r="H221" s="27" t="str">
        <f t="shared" si="34"/>
        <v>N/A</v>
      </c>
      <c r="I221" s="8">
        <v>22.15</v>
      </c>
      <c r="J221" s="8">
        <v>-36.4</v>
      </c>
      <c r="K221" s="28" t="s">
        <v>734</v>
      </c>
      <c r="L221" s="105" t="str">
        <f t="shared" si="35"/>
        <v>No</v>
      </c>
    </row>
    <row r="222" spans="1:12" x14ac:dyDescent="0.2">
      <c r="A222" s="168" t="s">
        <v>514</v>
      </c>
      <c r="B222" s="22" t="s">
        <v>213</v>
      </c>
      <c r="C222" s="23">
        <v>1848</v>
      </c>
      <c r="D222" s="27" t="str">
        <f t="shared" si="32"/>
        <v>N/A</v>
      </c>
      <c r="E222" s="23">
        <v>2324</v>
      </c>
      <c r="F222" s="27" t="str">
        <f t="shared" si="33"/>
        <v>N/A</v>
      </c>
      <c r="G222" s="23">
        <v>1727</v>
      </c>
      <c r="H222" s="27" t="str">
        <f t="shared" si="34"/>
        <v>N/A</v>
      </c>
      <c r="I222" s="8">
        <v>25.76</v>
      </c>
      <c r="J222" s="8">
        <v>-25.7</v>
      </c>
      <c r="K222" s="28" t="s">
        <v>734</v>
      </c>
      <c r="L222" s="105" t="str">
        <f t="shared" si="35"/>
        <v>Yes</v>
      </c>
    </row>
    <row r="223" spans="1:12" ht="25.5" x14ac:dyDescent="0.2">
      <c r="A223" s="168" t="s">
        <v>1359</v>
      </c>
      <c r="B223" s="22" t="s">
        <v>213</v>
      </c>
      <c r="C223" s="29">
        <v>418.75811687999999</v>
      </c>
      <c r="D223" s="27" t="str">
        <f t="shared" si="32"/>
        <v>N/A</v>
      </c>
      <c r="E223" s="29">
        <v>406.73795181000003</v>
      </c>
      <c r="F223" s="27" t="str">
        <f t="shared" si="33"/>
        <v>N/A</v>
      </c>
      <c r="G223" s="29">
        <v>347.94614939000002</v>
      </c>
      <c r="H223" s="27" t="str">
        <f t="shared" si="34"/>
        <v>N/A</v>
      </c>
      <c r="I223" s="8">
        <v>-2.87</v>
      </c>
      <c r="J223" s="8">
        <v>-14.5</v>
      </c>
      <c r="K223" s="28" t="s">
        <v>734</v>
      </c>
      <c r="L223" s="105" t="str">
        <f t="shared" si="35"/>
        <v>Yes</v>
      </c>
    </row>
    <row r="224" spans="1:12" ht="25.5" x14ac:dyDescent="0.2">
      <c r="A224" s="168" t="s">
        <v>1360</v>
      </c>
      <c r="B224" s="22" t="s">
        <v>213</v>
      </c>
      <c r="C224" s="29">
        <v>0</v>
      </c>
      <c r="D224" s="27" t="str">
        <f t="shared" si="32"/>
        <v>N/A</v>
      </c>
      <c r="E224" s="29">
        <v>0</v>
      </c>
      <c r="F224" s="27" t="str">
        <f t="shared" si="33"/>
        <v>N/A</v>
      </c>
      <c r="G224" s="29">
        <v>0</v>
      </c>
      <c r="H224" s="27" t="str">
        <f t="shared" si="34"/>
        <v>N/A</v>
      </c>
      <c r="I224" s="8" t="s">
        <v>1748</v>
      </c>
      <c r="J224" s="8" t="s">
        <v>1748</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0</v>
      </c>
      <c r="H225" s="27" t="str">
        <f t="shared" si="34"/>
        <v>N/A</v>
      </c>
      <c r="I225" s="8" t="s">
        <v>1748</v>
      </c>
      <c r="J225" s="8" t="s">
        <v>1748</v>
      </c>
      <c r="K225" s="28" t="s">
        <v>734</v>
      </c>
      <c r="L225" s="105" t="str">
        <f t="shared" si="35"/>
        <v>N/A</v>
      </c>
    </row>
    <row r="226" spans="1:12" ht="25.5" x14ac:dyDescent="0.2">
      <c r="A226" s="168" t="s">
        <v>1361</v>
      </c>
      <c r="B226" s="22" t="s">
        <v>213</v>
      </c>
      <c r="C226" s="29" t="s">
        <v>1748</v>
      </c>
      <c r="D226" s="27" t="str">
        <f t="shared" si="32"/>
        <v>N/A</v>
      </c>
      <c r="E226" s="29" t="s">
        <v>1748</v>
      </c>
      <c r="F226" s="27" t="str">
        <f t="shared" si="33"/>
        <v>N/A</v>
      </c>
      <c r="G226" s="29" t="s">
        <v>1748</v>
      </c>
      <c r="H226" s="27" t="str">
        <f t="shared" si="34"/>
        <v>N/A</v>
      </c>
      <c r="I226" s="8" t="s">
        <v>1748</v>
      </c>
      <c r="J226" s="8" t="s">
        <v>1748</v>
      </c>
      <c r="K226" s="28" t="s">
        <v>734</v>
      </c>
      <c r="L226" s="105" t="str">
        <f t="shared" si="35"/>
        <v>N/A</v>
      </c>
    </row>
    <row r="227" spans="1:12" ht="25.5" x14ac:dyDescent="0.2">
      <c r="A227" s="168" t="s">
        <v>1362</v>
      </c>
      <c r="B227" s="22" t="s">
        <v>213</v>
      </c>
      <c r="C227" s="29">
        <v>488732362</v>
      </c>
      <c r="D227" s="27" t="str">
        <f t="shared" si="32"/>
        <v>N/A</v>
      </c>
      <c r="E227" s="29">
        <v>563779577</v>
      </c>
      <c r="F227" s="27" t="str">
        <f t="shared" si="33"/>
        <v>N/A</v>
      </c>
      <c r="G227" s="29">
        <v>603399927</v>
      </c>
      <c r="H227" s="27" t="str">
        <f t="shared" si="34"/>
        <v>N/A</v>
      </c>
      <c r="I227" s="8">
        <v>15.36</v>
      </c>
      <c r="J227" s="8">
        <v>7.0279999999999996</v>
      </c>
      <c r="K227" s="28" t="s">
        <v>734</v>
      </c>
      <c r="L227" s="105" t="str">
        <f t="shared" si="35"/>
        <v>Yes</v>
      </c>
    </row>
    <row r="228" spans="1:12" ht="25.5" x14ac:dyDescent="0.2">
      <c r="A228" s="168" t="s">
        <v>516</v>
      </c>
      <c r="B228" s="22" t="s">
        <v>213</v>
      </c>
      <c r="C228" s="23">
        <v>17113</v>
      </c>
      <c r="D228" s="27" t="str">
        <f t="shared" si="32"/>
        <v>N/A</v>
      </c>
      <c r="E228" s="23">
        <v>18830</v>
      </c>
      <c r="F228" s="27" t="str">
        <f t="shared" si="33"/>
        <v>N/A</v>
      </c>
      <c r="G228" s="23">
        <v>19875</v>
      </c>
      <c r="H228" s="27" t="str">
        <f t="shared" si="34"/>
        <v>N/A</v>
      </c>
      <c r="I228" s="8">
        <v>10.029999999999999</v>
      </c>
      <c r="J228" s="8">
        <v>5.55</v>
      </c>
      <c r="K228" s="28" t="s">
        <v>734</v>
      </c>
      <c r="L228" s="105" t="str">
        <f t="shared" si="35"/>
        <v>Yes</v>
      </c>
    </row>
    <row r="229" spans="1:12" ht="25.5" x14ac:dyDescent="0.2">
      <c r="A229" s="168" t="s">
        <v>1363</v>
      </c>
      <c r="B229" s="22" t="s">
        <v>213</v>
      </c>
      <c r="C229" s="29">
        <v>28559.128264999999</v>
      </c>
      <c r="D229" s="27" t="str">
        <f t="shared" si="32"/>
        <v>N/A</v>
      </c>
      <c r="E229" s="29">
        <v>29940.497982000001</v>
      </c>
      <c r="F229" s="27" t="str">
        <f t="shared" si="33"/>
        <v>N/A</v>
      </c>
      <c r="G229" s="29">
        <v>30359.744755</v>
      </c>
      <c r="H229" s="27" t="str">
        <f t="shared" si="34"/>
        <v>N/A</v>
      </c>
      <c r="I229" s="8">
        <v>4.8369999999999997</v>
      </c>
      <c r="J229" s="8">
        <v>1.4</v>
      </c>
      <c r="K229" s="28" t="s">
        <v>734</v>
      </c>
      <c r="L229" s="105" t="str">
        <f t="shared" si="35"/>
        <v>Yes</v>
      </c>
    </row>
    <row r="230" spans="1:12" x14ac:dyDescent="0.2">
      <c r="A230" s="137" t="s">
        <v>1364</v>
      </c>
      <c r="B230" s="22" t="s">
        <v>213</v>
      </c>
      <c r="C230" s="32">
        <v>493127416</v>
      </c>
      <c r="D230" s="27" t="str">
        <f t="shared" ref="D230:D253" si="36">IF($B230="N/A","N/A",IF(C230&gt;10,"No",IF(C230&lt;-10,"No","Yes")))</f>
        <v>N/A</v>
      </c>
      <c r="E230" s="32">
        <v>568028279</v>
      </c>
      <c r="F230" s="27" t="str">
        <f t="shared" ref="F230:F253" si="37">IF($B230="N/A","N/A",IF(E230&gt;10,"No",IF(E230&lt;-10,"No","Yes")))</f>
        <v>N/A</v>
      </c>
      <c r="G230" s="32">
        <v>607676773</v>
      </c>
      <c r="H230" s="27" t="str">
        <f t="shared" ref="H230:H253" si="38">IF($B230="N/A","N/A",IF(G230&gt;10,"No",IF(G230&lt;-10,"No","Yes")))</f>
        <v>N/A</v>
      </c>
      <c r="I230" s="8">
        <v>15.19</v>
      </c>
      <c r="J230" s="8">
        <v>6.98</v>
      </c>
      <c r="K230" s="28" t="s">
        <v>734</v>
      </c>
      <c r="L230" s="105" t="str">
        <f t="shared" ref="L230:L253" si="39">IF(J230="Div by 0", "N/A", IF(K230="N/A","N/A", IF(J230&gt;VALUE(MID(K230,1,2)), "No", IF(J230&lt;-1*VALUE(MID(K230,1,2)), "No", "Yes"))))</f>
        <v>Yes</v>
      </c>
    </row>
    <row r="231" spans="1:12" x14ac:dyDescent="0.2">
      <c r="A231" s="137" t="s">
        <v>1541</v>
      </c>
      <c r="B231" s="22" t="s">
        <v>213</v>
      </c>
      <c r="C231" s="31">
        <v>17422</v>
      </c>
      <c r="D231" s="31" t="str">
        <f t="shared" si="36"/>
        <v>N/A</v>
      </c>
      <c r="E231" s="31">
        <v>19126</v>
      </c>
      <c r="F231" s="31" t="str">
        <f t="shared" si="37"/>
        <v>N/A</v>
      </c>
      <c r="G231" s="31">
        <v>20116</v>
      </c>
      <c r="H231" s="27" t="str">
        <f t="shared" si="38"/>
        <v>N/A</v>
      </c>
      <c r="I231" s="8">
        <v>9.7810000000000006</v>
      </c>
      <c r="J231" s="8">
        <v>5.1760000000000002</v>
      </c>
      <c r="K231" s="28" t="s">
        <v>734</v>
      </c>
      <c r="L231" s="105" t="str">
        <f t="shared" si="39"/>
        <v>Yes</v>
      </c>
    </row>
    <row r="232" spans="1:12" x14ac:dyDescent="0.2">
      <c r="A232" s="137" t="s">
        <v>1542</v>
      </c>
      <c r="B232" s="22" t="s">
        <v>213</v>
      </c>
      <c r="C232" s="32">
        <v>28304.868327</v>
      </c>
      <c r="D232" s="27" t="str">
        <f t="shared" si="36"/>
        <v>N/A</v>
      </c>
      <c r="E232" s="32">
        <v>29699.272142999998</v>
      </c>
      <c r="F232" s="27" t="str">
        <f t="shared" si="37"/>
        <v>N/A</v>
      </c>
      <c r="G232" s="32">
        <v>30208.628604000001</v>
      </c>
      <c r="H232" s="27" t="str">
        <f t="shared" si="38"/>
        <v>N/A</v>
      </c>
      <c r="I232" s="8">
        <v>4.9260000000000002</v>
      </c>
      <c r="J232" s="8">
        <v>1.7150000000000001</v>
      </c>
      <c r="K232" s="28" t="s">
        <v>734</v>
      </c>
      <c r="L232" s="105" t="str">
        <f t="shared" si="39"/>
        <v>Yes</v>
      </c>
    </row>
    <row r="233" spans="1:12" x14ac:dyDescent="0.2">
      <c r="A233" s="175" t="s">
        <v>1543</v>
      </c>
      <c r="B233" s="22" t="s">
        <v>213</v>
      </c>
      <c r="C233" s="32">
        <v>12370.651163</v>
      </c>
      <c r="D233" s="27" t="str">
        <f t="shared" si="36"/>
        <v>N/A</v>
      </c>
      <c r="E233" s="32">
        <v>13808.297628</v>
      </c>
      <c r="F233" s="27" t="str">
        <f t="shared" si="37"/>
        <v>N/A</v>
      </c>
      <c r="G233" s="32">
        <v>13091.75</v>
      </c>
      <c r="H233" s="27" t="str">
        <f t="shared" si="38"/>
        <v>N/A</v>
      </c>
      <c r="I233" s="8">
        <v>11.62</v>
      </c>
      <c r="J233" s="8">
        <v>-5.19</v>
      </c>
      <c r="K233" s="28" t="s">
        <v>734</v>
      </c>
      <c r="L233" s="105" t="str">
        <f t="shared" si="39"/>
        <v>Yes</v>
      </c>
    </row>
    <row r="234" spans="1:12" x14ac:dyDescent="0.2">
      <c r="A234" s="175" t="s">
        <v>1544</v>
      </c>
      <c r="B234" s="22" t="s">
        <v>213</v>
      </c>
      <c r="C234" s="32">
        <v>33068.108624</v>
      </c>
      <c r="D234" s="27" t="str">
        <f t="shared" si="36"/>
        <v>N/A</v>
      </c>
      <c r="E234" s="32">
        <v>33928.118922000001</v>
      </c>
      <c r="F234" s="27" t="str">
        <f t="shared" si="37"/>
        <v>N/A</v>
      </c>
      <c r="G234" s="32">
        <v>34130.100768999997</v>
      </c>
      <c r="H234" s="27" t="str">
        <f t="shared" si="38"/>
        <v>N/A</v>
      </c>
      <c r="I234" s="8">
        <v>2.601</v>
      </c>
      <c r="J234" s="8">
        <v>0.59530000000000005</v>
      </c>
      <c r="K234" s="28" t="s">
        <v>734</v>
      </c>
      <c r="L234" s="105" t="str">
        <f t="shared" si="39"/>
        <v>Yes</v>
      </c>
    </row>
    <row r="235" spans="1:12" x14ac:dyDescent="0.2">
      <c r="A235" s="175" t="s">
        <v>1545</v>
      </c>
      <c r="B235" s="22" t="s">
        <v>213</v>
      </c>
      <c r="C235" s="32">
        <v>22581.117117000002</v>
      </c>
      <c r="D235" s="27" t="str">
        <f t="shared" si="36"/>
        <v>N/A</v>
      </c>
      <c r="E235" s="32">
        <v>24010.418750000001</v>
      </c>
      <c r="F235" s="27" t="str">
        <f t="shared" si="37"/>
        <v>N/A</v>
      </c>
      <c r="G235" s="32">
        <v>25481.931507000001</v>
      </c>
      <c r="H235" s="27" t="str">
        <f t="shared" si="38"/>
        <v>N/A</v>
      </c>
      <c r="I235" s="8">
        <v>6.33</v>
      </c>
      <c r="J235" s="8">
        <v>6.1289999999999996</v>
      </c>
      <c r="K235" s="28" t="s">
        <v>734</v>
      </c>
      <c r="L235" s="105" t="str">
        <f t="shared" si="39"/>
        <v>Yes</v>
      </c>
    </row>
    <row r="236" spans="1:12" x14ac:dyDescent="0.2">
      <c r="A236" s="175" t="s">
        <v>1546</v>
      </c>
      <c r="B236" s="22" t="s">
        <v>213</v>
      </c>
      <c r="C236" s="32">
        <v>2073.6666667</v>
      </c>
      <c r="D236" s="27" t="str">
        <f t="shared" si="36"/>
        <v>N/A</v>
      </c>
      <c r="E236" s="32">
        <v>5733.3888889</v>
      </c>
      <c r="F236" s="27" t="str">
        <f t="shared" si="37"/>
        <v>N/A</v>
      </c>
      <c r="G236" s="32">
        <v>39500.5</v>
      </c>
      <c r="H236" s="27" t="str">
        <f t="shared" si="38"/>
        <v>N/A</v>
      </c>
      <c r="I236" s="8">
        <v>176.5</v>
      </c>
      <c r="J236" s="8">
        <v>589</v>
      </c>
      <c r="K236" s="28" t="s">
        <v>734</v>
      </c>
      <c r="L236" s="105" t="str">
        <f t="shared" si="39"/>
        <v>No</v>
      </c>
    </row>
    <row r="237" spans="1:12" x14ac:dyDescent="0.2">
      <c r="A237" s="168" t="s">
        <v>1547</v>
      </c>
      <c r="B237" s="22" t="s">
        <v>213</v>
      </c>
      <c r="C237" s="27">
        <v>33.718477229999998</v>
      </c>
      <c r="D237" s="27" t="str">
        <f t="shared" si="36"/>
        <v>N/A</v>
      </c>
      <c r="E237" s="27">
        <v>35.742851803000001</v>
      </c>
      <c r="F237" s="27" t="str">
        <f t="shared" si="37"/>
        <v>N/A</v>
      </c>
      <c r="G237" s="27">
        <v>39.205597459000003</v>
      </c>
      <c r="H237" s="27" t="str">
        <f t="shared" si="38"/>
        <v>N/A</v>
      </c>
      <c r="I237" s="8">
        <v>6.0039999999999996</v>
      </c>
      <c r="J237" s="8">
        <v>9.6880000000000006</v>
      </c>
      <c r="K237" s="28" t="s">
        <v>734</v>
      </c>
      <c r="L237" s="105" t="str">
        <f t="shared" si="39"/>
        <v>Yes</v>
      </c>
    </row>
    <row r="238" spans="1:12" x14ac:dyDescent="0.2">
      <c r="A238" s="174" t="s">
        <v>1548</v>
      </c>
      <c r="B238" s="22" t="s">
        <v>213</v>
      </c>
      <c r="C238" s="27">
        <v>15.650907913999999</v>
      </c>
      <c r="D238" s="27" t="str">
        <f t="shared" si="36"/>
        <v>N/A</v>
      </c>
      <c r="E238" s="27">
        <v>15.76870916</v>
      </c>
      <c r="F238" s="27" t="str">
        <f t="shared" si="37"/>
        <v>N/A</v>
      </c>
      <c r="G238" s="27">
        <v>13.70954886</v>
      </c>
      <c r="H238" s="27" t="str">
        <f t="shared" si="38"/>
        <v>N/A</v>
      </c>
      <c r="I238" s="8">
        <v>0.75270000000000004</v>
      </c>
      <c r="J238" s="8">
        <v>-13.1</v>
      </c>
      <c r="K238" s="28" t="s">
        <v>734</v>
      </c>
      <c r="L238" s="105" t="str">
        <f t="shared" si="39"/>
        <v>Yes</v>
      </c>
    </row>
    <row r="239" spans="1:12" x14ac:dyDescent="0.2">
      <c r="A239" s="174" t="s">
        <v>1549</v>
      </c>
      <c r="B239" s="22" t="s">
        <v>213</v>
      </c>
      <c r="C239" s="27">
        <v>57.908473985999997</v>
      </c>
      <c r="D239" s="27" t="str">
        <f t="shared" si="36"/>
        <v>N/A</v>
      </c>
      <c r="E239" s="27">
        <v>58.64057107</v>
      </c>
      <c r="F239" s="27" t="str">
        <f t="shared" si="37"/>
        <v>N/A</v>
      </c>
      <c r="G239" s="27">
        <v>65.109890109999995</v>
      </c>
      <c r="H239" s="27" t="str">
        <f t="shared" si="38"/>
        <v>N/A</v>
      </c>
      <c r="I239" s="8">
        <v>1.264</v>
      </c>
      <c r="J239" s="8">
        <v>11.03</v>
      </c>
      <c r="K239" s="28" t="s">
        <v>734</v>
      </c>
      <c r="L239" s="105" t="str">
        <f t="shared" si="39"/>
        <v>Yes</v>
      </c>
    </row>
    <row r="240" spans="1:12" x14ac:dyDescent="0.2">
      <c r="A240" s="174" t="s">
        <v>1550</v>
      </c>
      <c r="B240" s="22" t="s">
        <v>213</v>
      </c>
      <c r="C240" s="27">
        <v>17.063797079</v>
      </c>
      <c r="D240" s="27" t="str">
        <f t="shared" si="36"/>
        <v>N/A</v>
      </c>
      <c r="E240" s="27">
        <v>23.721275019</v>
      </c>
      <c r="F240" s="27" t="str">
        <f t="shared" si="37"/>
        <v>N/A</v>
      </c>
      <c r="G240" s="27">
        <v>25.704225352000002</v>
      </c>
      <c r="H240" s="27" t="str">
        <f t="shared" si="38"/>
        <v>N/A</v>
      </c>
      <c r="I240" s="8">
        <v>39.020000000000003</v>
      </c>
      <c r="J240" s="8">
        <v>8.359</v>
      </c>
      <c r="K240" s="28" t="s">
        <v>734</v>
      </c>
      <c r="L240" s="105" t="str">
        <f t="shared" si="39"/>
        <v>Yes</v>
      </c>
    </row>
    <row r="241" spans="1:12" x14ac:dyDescent="0.2">
      <c r="A241" s="174" t="s">
        <v>1551</v>
      </c>
      <c r="B241" s="22" t="s">
        <v>213</v>
      </c>
      <c r="C241" s="27">
        <v>0.67847719559999997</v>
      </c>
      <c r="D241" s="27" t="str">
        <f t="shared" si="36"/>
        <v>N/A</v>
      </c>
      <c r="E241" s="27">
        <v>0.77186963980000001</v>
      </c>
      <c r="F241" s="27" t="str">
        <f t="shared" si="37"/>
        <v>N/A</v>
      </c>
      <c r="G241" s="27">
        <v>0.39447731759999999</v>
      </c>
      <c r="H241" s="27" t="str">
        <f t="shared" si="38"/>
        <v>N/A</v>
      </c>
      <c r="I241" s="8">
        <v>13.77</v>
      </c>
      <c r="J241" s="8">
        <v>-48.9</v>
      </c>
      <c r="K241" s="28" t="s">
        <v>734</v>
      </c>
      <c r="L241" s="105" t="str">
        <f t="shared" si="39"/>
        <v>No</v>
      </c>
    </row>
    <row r="242" spans="1:12" ht="25.5" x14ac:dyDescent="0.2">
      <c r="A242" s="137" t="s">
        <v>1376</v>
      </c>
      <c r="B242" s="22" t="s">
        <v>213</v>
      </c>
      <c r="C242" s="32">
        <v>488732362</v>
      </c>
      <c r="D242" s="27" t="str">
        <f t="shared" si="36"/>
        <v>N/A</v>
      </c>
      <c r="E242" s="32">
        <v>563779577</v>
      </c>
      <c r="F242" s="27" t="str">
        <f t="shared" si="37"/>
        <v>N/A</v>
      </c>
      <c r="G242" s="32">
        <v>603399927</v>
      </c>
      <c r="H242" s="27" t="str">
        <f t="shared" si="38"/>
        <v>N/A</v>
      </c>
      <c r="I242" s="8">
        <v>15.36</v>
      </c>
      <c r="J242" s="8">
        <v>7.0279999999999996</v>
      </c>
      <c r="K242" s="28" t="s">
        <v>734</v>
      </c>
      <c r="L242" s="105" t="str">
        <f t="shared" si="39"/>
        <v>Yes</v>
      </c>
    </row>
    <row r="243" spans="1:12" x14ac:dyDescent="0.2">
      <c r="A243" s="137" t="s">
        <v>1552</v>
      </c>
      <c r="B243" s="22" t="s">
        <v>213</v>
      </c>
      <c r="C243" s="31">
        <v>17114</v>
      </c>
      <c r="D243" s="31" t="str">
        <f t="shared" si="36"/>
        <v>N/A</v>
      </c>
      <c r="E243" s="31">
        <v>18830</v>
      </c>
      <c r="F243" s="31" t="str">
        <f t="shared" si="37"/>
        <v>N/A</v>
      </c>
      <c r="G243" s="31">
        <v>19877</v>
      </c>
      <c r="H243" s="27" t="str">
        <f t="shared" si="38"/>
        <v>N/A</v>
      </c>
      <c r="I243" s="8">
        <v>10.029999999999999</v>
      </c>
      <c r="J243" s="8">
        <v>5.56</v>
      </c>
      <c r="K243" s="28" t="s">
        <v>734</v>
      </c>
      <c r="L243" s="105" t="str">
        <f t="shared" si="39"/>
        <v>Yes</v>
      </c>
    </row>
    <row r="244" spans="1:12" ht="25.5" x14ac:dyDescent="0.2">
      <c r="A244" s="137" t="s">
        <v>1553</v>
      </c>
      <c r="B244" s="22" t="s">
        <v>213</v>
      </c>
      <c r="C244" s="32">
        <v>28557.459507</v>
      </c>
      <c r="D244" s="27" t="str">
        <f t="shared" si="36"/>
        <v>N/A</v>
      </c>
      <c r="E244" s="32">
        <v>29940.497982000001</v>
      </c>
      <c r="F244" s="27" t="str">
        <f t="shared" si="37"/>
        <v>N/A</v>
      </c>
      <c r="G244" s="32">
        <v>30356.689993</v>
      </c>
      <c r="H244" s="27" t="str">
        <f t="shared" si="38"/>
        <v>N/A</v>
      </c>
      <c r="I244" s="8">
        <v>4.843</v>
      </c>
      <c r="J244" s="8">
        <v>1.39</v>
      </c>
      <c r="K244" s="28" t="s">
        <v>734</v>
      </c>
      <c r="L244" s="105" t="str">
        <f t="shared" si="39"/>
        <v>Yes</v>
      </c>
    </row>
    <row r="245" spans="1:12" ht="25.5" x14ac:dyDescent="0.2">
      <c r="A245" s="175" t="s">
        <v>1554</v>
      </c>
      <c r="B245" s="22" t="s">
        <v>213</v>
      </c>
      <c r="C245" s="32">
        <v>12107.471713000001</v>
      </c>
      <c r="D245" s="27" t="str">
        <f t="shared" si="36"/>
        <v>N/A</v>
      </c>
      <c r="E245" s="32">
        <v>13553.557637</v>
      </c>
      <c r="F245" s="27" t="str">
        <f t="shared" si="37"/>
        <v>N/A</v>
      </c>
      <c r="G245" s="32">
        <v>12877.316471</v>
      </c>
      <c r="H245" s="27" t="str">
        <f t="shared" si="38"/>
        <v>N/A</v>
      </c>
      <c r="I245" s="8">
        <v>11.94</v>
      </c>
      <c r="J245" s="8">
        <v>-4.99</v>
      </c>
      <c r="K245" s="28" t="s">
        <v>734</v>
      </c>
      <c r="L245" s="105" t="str">
        <f t="shared" si="39"/>
        <v>Yes</v>
      </c>
    </row>
    <row r="246" spans="1:12" ht="25.5" x14ac:dyDescent="0.2">
      <c r="A246" s="175" t="s">
        <v>1555</v>
      </c>
      <c r="B246" s="22" t="s">
        <v>213</v>
      </c>
      <c r="C246" s="32">
        <v>33466.529375999999</v>
      </c>
      <c r="D246" s="27" t="str">
        <f t="shared" si="36"/>
        <v>N/A</v>
      </c>
      <c r="E246" s="32">
        <v>34287.501902000004</v>
      </c>
      <c r="F246" s="27" t="str">
        <f t="shared" si="37"/>
        <v>N/A</v>
      </c>
      <c r="G246" s="32">
        <v>34236.105921000002</v>
      </c>
      <c r="H246" s="27" t="str">
        <f t="shared" si="38"/>
        <v>N/A</v>
      </c>
      <c r="I246" s="8">
        <v>2.4529999999999998</v>
      </c>
      <c r="J246" s="8">
        <v>-0.15</v>
      </c>
      <c r="K246" s="28" t="s">
        <v>734</v>
      </c>
      <c r="L246" s="105" t="str">
        <f t="shared" si="39"/>
        <v>Yes</v>
      </c>
    </row>
    <row r="247" spans="1:12" ht="25.5" x14ac:dyDescent="0.2">
      <c r="A247" s="175" t="s">
        <v>1556</v>
      </c>
      <c r="B247" s="22" t="s">
        <v>213</v>
      </c>
      <c r="C247" s="32">
        <v>22653.316741999999</v>
      </c>
      <c r="D247" s="27" t="str">
        <f t="shared" si="36"/>
        <v>N/A</v>
      </c>
      <c r="E247" s="32">
        <v>24092.710692000001</v>
      </c>
      <c r="F247" s="27" t="str">
        <f t="shared" si="37"/>
        <v>N/A</v>
      </c>
      <c r="G247" s="32">
        <v>25481.931507000001</v>
      </c>
      <c r="H247" s="27" t="str">
        <f t="shared" si="38"/>
        <v>N/A</v>
      </c>
      <c r="I247" s="8">
        <v>6.3540000000000001</v>
      </c>
      <c r="J247" s="8">
        <v>5.766</v>
      </c>
      <c r="K247" s="28" t="s">
        <v>734</v>
      </c>
      <c r="L247" s="105" t="str">
        <f t="shared" si="39"/>
        <v>Yes</v>
      </c>
    </row>
    <row r="248" spans="1:12" ht="25.5" x14ac:dyDescent="0.2">
      <c r="A248" s="175" t="s">
        <v>1557</v>
      </c>
      <c r="B248" s="22" t="s">
        <v>213</v>
      </c>
      <c r="C248" s="32">
        <v>8393.3333332999991</v>
      </c>
      <c r="D248" s="27" t="str">
        <f t="shared" si="36"/>
        <v>N/A</v>
      </c>
      <c r="E248" s="32">
        <v>31035</v>
      </c>
      <c r="F248" s="27" t="str">
        <f t="shared" si="37"/>
        <v>N/A</v>
      </c>
      <c r="G248" s="32">
        <v>39500.5</v>
      </c>
      <c r="H248" s="27" t="str">
        <f t="shared" si="38"/>
        <v>N/A</v>
      </c>
      <c r="I248" s="8">
        <v>269.8</v>
      </c>
      <c r="J248" s="8">
        <v>27.28</v>
      </c>
      <c r="K248" s="28" t="s">
        <v>734</v>
      </c>
      <c r="L248" s="105" t="str">
        <f t="shared" si="39"/>
        <v>Yes</v>
      </c>
    </row>
    <row r="249" spans="1:12" ht="25.5" x14ac:dyDescent="0.2">
      <c r="A249" s="168" t="s">
        <v>1558</v>
      </c>
      <c r="B249" s="22" t="s">
        <v>213</v>
      </c>
      <c r="C249" s="27">
        <v>33.122375118999997</v>
      </c>
      <c r="D249" s="27" t="str">
        <f t="shared" si="36"/>
        <v>N/A</v>
      </c>
      <c r="E249" s="27">
        <v>35.189684171000003</v>
      </c>
      <c r="F249" s="27" t="str">
        <f t="shared" si="37"/>
        <v>N/A</v>
      </c>
      <c r="G249" s="27">
        <v>38.739792239000003</v>
      </c>
      <c r="H249" s="27" t="str">
        <f t="shared" si="38"/>
        <v>N/A</v>
      </c>
      <c r="I249" s="8">
        <v>6.2409999999999997</v>
      </c>
      <c r="J249" s="8">
        <v>10.09</v>
      </c>
      <c r="K249" s="28" t="s">
        <v>734</v>
      </c>
      <c r="L249" s="105" t="str">
        <f t="shared" si="39"/>
        <v>Yes</v>
      </c>
    </row>
    <row r="250" spans="1:12" ht="25.5" x14ac:dyDescent="0.2">
      <c r="A250" s="174" t="s">
        <v>1559</v>
      </c>
      <c r="B250" s="22" t="s">
        <v>213</v>
      </c>
      <c r="C250" s="27">
        <v>15.440611476999999</v>
      </c>
      <c r="D250" s="27" t="str">
        <f t="shared" si="36"/>
        <v>N/A</v>
      </c>
      <c r="E250" s="27">
        <v>15.579665475000001</v>
      </c>
      <c r="F250" s="27" t="str">
        <f t="shared" si="37"/>
        <v>N/A</v>
      </c>
      <c r="G250" s="27">
        <v>13.550135501</v>
      </c>
      <c r="H250" s="27" t="str">
        <f t="shared" si="38"/>
        <v>N/A</v>
      </c>
      <c r="I250" s="8">
        <v>0.90059999999999996</v>
      </c>
      <c r="J250" s="8">
        <v>-13</v>
      </c>
      <c r="K250" s="28" t="s">
        <v>734</v>
      </c>
      <c r="L250" s="105" t="str">
        <f t="shared" si="39"/>
        <v>Yes</v>
      </c>
    </row>
    <row r="251" spans="1:12" ht="25.5" x14ac:dyDescent="0.2">
      <c r="A251" s="174" t="s">
        <v>1560</v>
      </c>
      <c r="B251" s="22" t="s">
        <v>213</v>
      </c>
      <c r="C251" s="27">
        <v>56.864451017999997</v>
      </c>
      <c r="D251" s="27" t="str">
        <f t="shared" si="36"/>
        <v>N/A</v>
      </c>
      <c r="E251" s="27">
        <v>57.726702228000001</v>
      </c>
      <c r="F251" s="27" t="str">
        <f t="shared" si="37"/>
        <v>N/A</v>
      </c>
      <c r="G251" s="27">
        <v>64.689722043000003</v>
      </c>
      <c r="H251" s="27" t="str">
        <f t="shared" si="38"/>
        <v>N/A</v>
      </c>
      <c r="I251" s="8">
        <v>1.516</v>
      </c>
      <c r="J251" s="8">
        <v>12.06</v>
      </c>
      <c r="K251" s="28" t="s">
        <v>734</v>
      </c>
      <c r="L251" s="105" t="str">
        <f t="shared" si="39"/>
        <v>Yes</v>
      </c>
    </row>
    <row r="252" spans="1:12" ht="25.5" x14ac:dyDescent="0.2">
      <c r="A252" s="174" t="s">
        <v>1561</v>
      </c>
      <c r="B252" s="22" t="s">
        <v>213</v>
      </c>
      <c r="C252" s="27">
        <v>16.986933128</v>
      </c>
      <c r="D252" s="27" t="str">
        <f t="shared" si="36"/>
        <v>N/A</v>
      </c>
      <c r="E252" s="27">
        <v>23.573017050000001</v>
      </c>
      <c r="F252" s="27" t="str">
        <f t="shared" si="37"/>
        <v>N/A</v>
      </c>
      <c r="G252" s="27">
        <v>25.704225352000002</v>
      </c>
      <c r="H252" s="27" t="str">
        <f t="shared" si="38"/>
        <v>N/A</v>
      </c>
      <c r="I252" s="8">
        <v>38.770000000000003</v>
      </c>
      <c r="J252" s="8">
        <v>9.0410000000000004</v>
      </c>
      <c r="K252" s="28" t="s">
        <v>734</v>
      </c>
      <c r="L252" s="105" t="str">
        <f t="shared" si="39"/>
        <v>Yes</v>
      </c>
    </row>
    <row r="253" spans="1:12" ht="25.5" x14ac:dyDescent="0.2">
      <c r="A253" s="176" t="s">
        <v>1562</v>
      </c>
      <c r="B253" s="113" t="s">
        <v>213</v>
      </c>
      <c r="C253" s="145">
        <v>0.1130795326</v>
      </c>
      <c r="D253" s="145" t="str">
        <f t="shared" si="36"/>
        <v>N/A</v>
      </c>
      <c r="E253" s="145">
        <v>0.12864494000000001</v>
      </c>
      <c r="F253" s="145" t="str">
        <f t="shared" si="37"/>
        <v>N/A</v>
      </c>
      <c r="G253" s="145">
        <v>0.39447731759999999</v>
      </c>
      <c r="H253" s="145" t="str">
        <f t="shared" si="38"/>
        <v>N/A</v>
      </c>
      <c r="I253" s="146">
        <v>13.77</v>
      </c>
      <c r="J253" s="146">
        <v>206.6</v>
      </c>
      <c r="K253" s="161" t="s">
        <v>734</v>
      </c>
      <c r="L253" s="116" t="str">
        <f t="shared" si="39"/>
        <v>No</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160596</v>
      </c>
      <c r="D7" s="19" t="str">
        <f>IF($B7="N/A","N/A",IF(C7&gt;15,"No",IF(C7&lt;-15,"No","Yes")))</f>
        <v>N/A</v>
      </c>
      <c r="E7" s="18">
        <v>137354</v>
      </c>
      <c r="F7" s="19" t="str">
        <f>IF($B7="N/A","N/A",IF(E7&gt;15,"No",IF(E7&lt;-15,"No","Yes")))</f>
        <v>N/A</v>
      </c>
      <c r="G7" s="18">
        <v>160186</v>
      </c>
      <c r="H7" s="19" t="str">
        <f>IF($B7="N/A","N/A",IF(G7&gt;15,"No",IF(G7&lt;-15,"No","Yes")))</f>
        <v>N/A</v>
      </c>
      <c r="I7" s="20">
        <v>-14.5</v>
      </c>
      <c r="J7" s="20">
        <v>16.62</v>
      </c>
      <c r="K7" s="106" t="str">
        <f t="shared" ref="K7:K24" si="0">IF(J7="Div by 0", "N/A", IF(J7="N/A","N/A", IF(J7&gt;30, "No", IF(J7&lt;-30, "No", "Yes"))))</f>
        <v>Yes</v>
      </c>
    </row>
    <row r="8" spans="1:11" x14ac:dyDescent="0.2">
      <c r="A8" s="102" t="s">
        <v>361</v>
      </c>
      <c r="B8" s="17" t="s">
        <v>213</v>
      </c>
      <c r="C8" s="21">
        <v>15.141099405</v>
      </c>
      <c r="D8" s="19" t="str">
        <f>IF($B8="N/A","N/A",IF(C8&gt;15,"No",IF(C8&lt;-15,"No","Yes")))</f>
        <v>N/A</v>
      </c>
      <c r="E8" s="21">
        <v>18.513476127000001</v>
      </c>
      <c r="F8" s="19" t="str">
        <f>IF($B8="N/A","N/A",IF(E8&gt;15,"No",IF(E8&lt;-15,"No","Yes")))</f>
        <v>N/A</v>
      </c>
      <c r="G8" s="21">
        <v>11.232567141000001</v>
      </c>
      <c r="H8" s="19" t="str">
        <f>IF($B8="N/A","N/A",IF(G8&gt;15,"No",IF(G8&lt;-15,"No","Yes")))</f>
        <v>N/A</v>
      </c>
      <c r="I8" s="20">
        <v>22.27</v>
      </c>
      <c r="J8" s="20">
        <v>-39.299999999999997</v>
      </c>
      <c r="K8" s="106" t="str">
        <f t="shared" si="0"/>
        <v>No</v>
      </c>
    </row>
    <row r="9" spans="1:11" x14ac:dyDescent="0.2">
      <c r="A9" s="102" t="s">
        <v>302</v>
      </c>
      <c r="B9" s="22" t="s">
        <v>213</v>
      </c>
      <c r="C9" s="5">
        <v>84.858900594999994</v>
      </c>
      <c r="D9" s="5" t="str">
        <f>IF($B9="N/A","N/A",IF(C9&gt;15,"No",IF(C9&lt;-15,"No","Yes")))</f>
        <v>N/A</v>
      </c>
      <c r="E9" s="5">
        <v>81.486523872999996</v>
      </c>
      <c r="F9" s="5" t="str">
        <f>IF($B9="N/A","N/A",IF(E9&gt;15,"No",IF(E9&lt;-15,"No","Yes")))</f>
        <v>N/A</v>
      </c>
      <c r="G9" s="5">
        <v>88.767432858999996</v>
      </c>
      <c r="H9" s="5" t="str">
        <f>IF($B9="N/A","N/A",IF(G9&gt;15,"No",IF(G9&lt;-15,"No","Yes")))</f>
        <v>N/A</v>
      </c>
      <c r="I9" s="6">
        <v>-3.97</v>
      </c>
      <c r="J9" s="6">
        <v>8.9350000000000005</v>
      </c>
      <c r="K9" s="105" t="str">
        <f t="shared" si="0"/>
        <v>Yes</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100</v>
      </c>
      <c r="D11" s="5" t="str">
        <f>IF(OR($B11="N/A",$C11="N/A"),"N/A",IF(C11&gt;100,"No",IF(C11&lt;95,"No","Yes")))</f>
        <v>Yes</v>
      </c>
      <c r="E11" s="5">
        <v>100</v>
      </c>
      <c r="F11" s="5" t="str">
        <f>IF(OR($B11="N/A",$E11="N/A"),"N/A",IF(E11&gt;100,"No",IF(E11&lt;95,"No","Yes")))</f>
        <v>Yes</v>
      </c>
      <c r="G11" s="5">
        <v>99.999375725999997</v>
      </c>
      <c r="H11" s="5" t="str">
        <f>IF($B11="N/A","N/A",IF(G11&gt;100,"No",IF(G11&lt;95,"No","Yes")))</f>
        <v>Yes</v>
      </c>
      <c r="I11" s="6">
        <v>0</v>
      </c>
      <c r="J11" s="6">
        <v>-1E-3</v>
      </c>
      <c r="K11" s="105" t="str">
        <f t="shared" si="0"/>
        <v>Yes</v>
      </c>
    </row>
    <row r="12" spans="1:11" x14ac:dyDescent="0.2">
      <c r="A12" s="102" t="s">
        <v>304</v>
      </c>
      <c r="B12" s="22" t="s">
        <v>213</v>
      </c>
      <c r="C12" s="5">
        <v>0</v>
      </c>
      <c r="D12" s="5" t="str">
        <f t="shared" ref="D12:D13" si="1">IF(OR($B12="N/A",$C12="N/A"),"N/A",IF(C12&gt;100,"No",IF(C12&lt;95,"No","Yes")))</f>
        <v>N/A</v>
      </c>
      <c r="E12" s="5">
        <v>2.1229814931000002</v>
      </c>
      <c r="F12" s="5" t="str">
        <f t="shared" ref="F12:F13" si="2">IF(OR($B12="N/A",$E12="N/A"),"N/A",IF(E12&gt;100,"No",IF(E12&lt;95,"No","Yes")))</f>
        <v>N/A</v>
      </c>
      <c r="G12" s="5">
        <v>68.686206573999996</v>
      </c>
      <c r="H12" s="5" t="str">
        <f t="shared" ref="H12:H13" si="3">IF($B12="N/A","N/A",IF(G12&gt;100,"No",IF(G12&lt;95,"No","Yes")))</f>
        <v>N/A</v>
      </c>
      <c r="I12" s="6" t="s">
        <v>1748</v>
      </c>
      <c r="J12" s="6">
        <v>3135</v>
      </c>
      <c r="K12" s="105" t="str">
        <f t="shared" si="0"/>
        <v>No</v>
      </c>
    </row>
    <row r="13" spans="1:11" x14ac:dyDescent="0.2">
      <c r="A13" s="102" t="s">
        <v>813</v>
      </c>
      <c r="B13" s="22" t="s">
        <v>214</v>
      </c>
      <c r="C13" s="5">
        <v>100</v>
      </c>
      <c r="D13" s="5" t="str">
        <f t="shared" si="1"/>
        <v>Yes</v>
      </c>
      <c r="E13" s="5">
        <v>100</v>
      </c>
      <c r="F13" s="5" t="str">
        <f t="shared" si="2"/>
        <v>Yes</v>
      </c>
      <c r="G13" s="5">
        <v>99.999375725999997</v>
      </c>
      <c r="H13" s="5" t="str">
        <f t="shared" si="3"/>
        <v>Yes</v>
      </c>
      <c r="I13" s="6">
        <v>0</v>
      </c>
      <c r="J13" s="6">
        <v>-1E-3</v>
      </c>
      <c r="K13" s="105" t="str">
        <f t="shared" si="0"/>
        <v>Yes</v>
      </c>
    </row>
    <row r="14" spans="1:11" x14ac:dyDescent="0.2">
      <c r="A14" s="103" t="s">
        <v>305</v>
      </c>
      <c r="B14" s="22" t="s">
        <v>213</v>
      </c>
      <c r="C14" s="23">
        <v>24316</v>
      </c>
      <c r="D14" s="5" t="str">
        <f>IF($B14="N/A","N/A",IF(C14&gt;15,"No",IF(C14&lt;-15,"No","Yes")))</f>
        <v>N/A</v>
      </c>
      <c r="E14" s="23">
        <v>25429</v>
      </c>
      <c r="F14" s="5" t="str">
        <f>IF($B14="N/A","N/A",IF(E14&gt;15,"No",IF(E14&lt;-15,"No","Yes")))</f>
        <v>N/A</v>
      </c>
      <c r="G14" s="23">
        <v>17993</v>
      </c>
      <c r="H14" s="5" t="str">
        <f>IF($B14="N/A","N/A",IF(G14&gt;15,"No",IF(G14&lt;-15,"No","Yes")))</f>
        <v>N/A</v>
      </c>
      <c r="I14" s="6">
        <v>4.577</v>
      </c>
      <c r="J14" s="6">
        <v>-29.2</v>
      </c>
      <c r="K14" s="105" t="str">
        <f t="shared" si="0"/>
        <v>Yes</v>
      </c>
    </row>
    <row r="15" spans="1:11" x14ac:dyDescent="0.2">
      <c r="A15" s="102" t="s">
        <v>432</v>
      </c>
      <c r="B15" s="22" t="s">
        <v>215</v>
      </c>
      <c r="C15" s="5">
        <v>38.595986181999997</v>
      </c>
      <c r="D15" s="5" t="str">
        <f>IF($B15="N/A","N/A",IF(C15&gt;20,"No",IF(C15&lt;5,"No","Yes")))</f>
        <v>No</v>
      </c>
      <c r="E15" s="5">
        <v>39.820677179999997</v>
      </c>
      <c r="F15" s="5" t="str">
        <f>IF($B15="N/A","N/A",IF(E15&gt;20,"No",IF(E15&lt;5,"No","Yes")))</f>
        <v>No</v>
      </c>
      <c r="G15" s="5">
        <v>51.720113376999997</v>
      </c>
      <c r="H15" s="5" t="str">
        <f>IF($B15="N/A","N/A",IF(G15&gt;20,"No",IF(G15&lt;5,"No","Yes")))</f>
        <v>No</v>
      </c>
      <c r="I15" s="6">
        <v>3.173</v>
      </c>
      <c r="J15" s="6">
        <v>29.88</v>
      </c>
      <c r="K15" s="105" t="str">
        <f t="shared" si="0"/>
        <v>Yes</v>
      </c>
    </row>
    <row r="16" spans="1:11" x14ac:dyDescent="0.2">
      <c r="A16" s="102" t="s">
        <v>433</v>
      </c>
      <c r="B16" s="22" t="s">
        <v>213</v>
      </c>
      <c r="C16" s="5">
        <v>61.404013818000003</v>
      </c>
      <c r="D16" s="5" t="str">
        <f>IF($B16="N/A","N/A",IF(C16&gt;15,"No",IF(C16&lt;-15,"No","Yes")))</f>
        <v>N/A</v>
      </c>
      <c r="E16" s="5">
        <v>60.179322820000003</v>
      </c>
      <c r="F16" s="5" t="str">
        <f>IF($B16="N/A","N/A",IF(E16&gt;15,"No",IF(E16&lt;-15,"No","Yes")))</f>
        <v>N/A</v>
      </c>
      <c r="G16" s="5">
        <v>48.279886623000003</v>
      </c>
      <c r="H16" s="5" t="str">
        <f>IF($B16="N/A","N/A",IF(G16&gt;15,"No",IF(G16&lt;-15,"No","Yes")))</f>
        <v>N/A</v>
      </c>
      <c r="I16" s="6">
        <v>-1.99</v>
      </c>
      <c r="J16" s="6">
        <v>-19.8</v>
      </c>
      <c r="K16" s="105" t="str">
        <f t="shared" si="0"/>
        <v>Yes</v>
      </c>
    </row>
    <row r="17" spans="1:11" x14ac:dyDescent="0.2">
      <c r="A17" s="102" t="s">
        <v>434</v>
      </c>
      <c r="B17" s="22" t="s">
        <v>213</v>
      </c>
      <c r="C17" s="5">
        <v>8.3772001974000005</v>
      </c>
      <c r="D17" s="5" t="str">
        <f>IF($B17="N/A","N/A",IF(C17&gt;15,"No",IF(C17&lt;-15,"No","Yes")))</f>
        <v>N/A</v>
      </c>
      <c r="E17" s="5">
        <v>52.223838923999999</v>
      </c>
      <c r="F17" s="5" t="str">
        <f>IF($B17="N/A","N/A",IF(E17&gt;15,"No",IF(E17&lt;-15,"No","Yes")))</f>
        <v>N/A</v>
      </c>
      <c r="G17" s="5">
        <v>16.089590395999998</v>
      </c>
      <c r="H17" s="5" t="str">
        <f>IF($B17="N/A","N/A",IF(G17&gt;15,"No",IF(G17&lt;-15,"No","Yes")))</f>
        <v>N/A</v>
      </c>
      <c r="I17" s="6">
        <v>523.4</v>
      </c>
      <c r="J17" s="6">
        <v>-69.2</v>
      </c>
      <c r="K17" s="105" t="str">
        <f t="shared" si="0"/>
        <v>No</v>
      </c>
    </row>
    <row r="18" spans="1:11" x14ac:dyDescent="0.2">
      <c r="A18" s="102" t="s">
        <v>814</v>
      </c>
      <c r="B18" s="22" t="s">
        <v>213</v>
      </c>
      <c r="C18" s="64">
        <v>9908.9347078999999</v>
      </c>
      <c r="D18" s="5" t="str">
        <f>IF($B18="N/A","N/A",IF(C18&gt;15,"No",IF(C18&lt;-15,"No","Yes")))</f>
        <v>N/A</v>
      </c>
      <c r="E18" s="64">
        <v>18696.964457999999</v>
      </c>
      <c r="F18" s="5" t="str">
        <f>IF($B18="N/A","N/A",IF(E18&gt;15,"No",IF(E18&lt;-15,"No","Yes")))</f>
        <v>N/A</v>
      </c>
      <c r="G18" s="64">
        <v>17275.415198999999</v>
      </c>
      <c r="H18" s="5" t="str">
        <f>IF($B18="N/A","N/A",IF(G18&gt;15,"No",IF(G18&lt;-15,"No","Yes")))</f>
        <v>N/A</v>
      </c>
      <c r="I18" s="6">
        <v>88.69</v>
      </c>
      <c r="J18" s="6">
        <v>-7.6</v>
      </c>
      <c r="K18" s="105" t="str">
        <f t="shared" si="0"/>
        <v>Yes</v>
      </c>
    </row>
    <row r="19" spans="1:11" x14ac:dyDescent="0.2">
      <c r="A19" s="104" t="s">
        <v>306</v>
      </c>
      <c r="B19" s="22" t="s">
        <v>213</v>
      </c>
      <c r="C19" s="23">
        <v>1227</v>
      </c>
      <c r="D19" s="22" t="s">
        <v>213</v>
      </c>
      <c r="E19" s="23">
        <v>2085</v>
      </c>
      <c r="F19" s="22" t="s">
        <v>213</v>
      </c>
      <c r="G19" s="23">
        <v>47</v>
      </c>
      <c r="H19" s="5" t="str">
        <f>IF($B19="N/A","N/A",IF(G19&gt;15,"No",IF(G19&lt;-15,"No","Yes")))</f>
        <v>N/A</v>
      </c>
      <c r="I19" s="6">
        <v>69.930000000000007</v>
      </c>
      <c r="J19" s="6">
        <v>-97.7</v>
      </c>
      <c r="K19" s="105" t="str">
        <f t="shared" si="0"/>
        <v>No</v>
      </c>
    </row>
    <row r="20" spans="1:11" x14ac:dyDescent="0.2">
      <c r="A20" s="104" t="s">
        <v>346</v>
      </c>
      <c r="B20" s="22" t="s">
        <v>213</v>
      </c>
      <c r="C20" s="4">
        <v>0.76402899199999996</v>
      </c>
      <c r="D20" s="22" t="s">
        <v>213</v>
      </c>
      <c r="E20" s="4">
        <v>1.5179754503</v>
      </c>
      <c r="F20" s="22" t="s">
        <v>213</v>
      </c>
      <c r="G20" s="4">
        <v>2.93408912E-2</v>
      </c>
      <c r="H20" s="5" t="str">
        <f>IF($B20="N/A","N/A",IF(G20&gt;15,"No",IF(G20&lt;-15,"No","Yes")))</f>
        <v>N/A</v>
      </c>
      <c r="I20" s="6">
        <v>98.68</v>
      </c>
      <c r="J20" s="6">
        <v>-98.1</v>
      </c>
      <c r="K20" s="105" t="str">
        <f t="shared" si="0"/>
        <v>No</v>
      </c>
    </row>
    <row r="21" spans="1:11" ht="25.5" x14ac:dyDescent="0.2">
      <c r="A21" s="104" t="s">
        <v>815</v>
      </c>
      <c r="B21" s="22" t="s">
        <v>213</v>
      </c>
      <c r="C21" s="24">
        <v>10840.091280000001</v>
      </c>
      <c r="D21" s="5" t="str">
        <f>IF($B21="N/A","N/A",IF(C21&gt;60,"No",IF(C21&lt;15,"No","Yes")))</f>
        <v>N/A</v>
      </c>
      <c r="E21" s="24">
        <v>17256.005276</v>
      </c>
      <c r="F21" s="5" t="str">
        <f>IF($B21="N/A","N/A",IF(E21&gt;60,"No",IF(E21&lt;15,"No","Yes")))</f>
        <v>N/A</v>
      </c>
      <c r="G21" s="24">
        <v>10996.617021</v>
      </c>
      <c r="H21" s="5" t="str">
        <f>IF($B21="N/A","N/A",IF(G21&gt;60,"No",IF(G21&lt;15,"No","Yes")))</f>
        <v>N/A</v>
      </c>
      <c r="I21" s="6">
        <v>59.19</v>
      </c>
      <c r="J21" s="6">
        <v>-36.299999999999997</v>
      </c>
      <c r="K21" s="105" t="str">
        <f t="shared" si="0"/>
        <v>No</v>
      </c>
    </row>
    <row r="22" spans="1:11" x14ac:dyDescent="0.2">
      <c r="A22" s="104" t="s">
        <v>816</v>
      </c>
      <c r="B22" s="22" t="s">
        <v>217</v>
      </c>
      <c r="C22" s="23">
        <v>0</v>
      </c>
      <c r="D22" s="5" t="str">
        <f>IF($B22="N/A","N/A",IF(C22="N/A","N/A",IF(C22=0,"Yes","No")))</f>
        <v>Yes</v>
      </c>
      <c r="E22" s="23">
        <v>11</v>
      </c>
      <c r="F22" s="5" t="str">
        <f>IF($B22="N/A","N/A",IF(E22="N/A","N/A",IF(E22=0,"Yes","No")))</f>
        <v>No</v>
      </c>
      <c r="G22" s="23">
        <v>11</v>
      </c>
      <c r="H22" s="5" t="str">
        <f>IF($B22="N/A","N/A",IF(G22=0,"Yes","No"))</f>
        <v>No</v>
      </c>
      <c r="I22" s="6" t="s">
        <v>1748</v>
      </c>
      <c r="J22" s="6">
        <v>0</v>
      </c>
      <c r="K22" s="105" t="str">
        <f t="shared" si="0"/>
        <v>Yes</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14931</v>
      </c>
      <c r="D6" s="5" t="str">
        <f>IF($B6="N/A","N/A",IF(C6&gt;15,"No",IF(C6&lt;-15,"No","Yes")))</f>
        <v>N/A</v>
      </c>
      <c r="E6" s="23">
        <v>15303</v>
      </c>
      <c r="F6" s="5" t="str">
        <f>IF($B6="N/A","N/A",IF(E6&gt;15,"No",IF(E6&lt;-15,"No","Yes")))</f>
        <v>N/A</v>
      </c>
      <c r="G6" s="23">
        <v>8687</v>
      </c>
      <c r="H6" s="5" t="str">
        <f>IF($B6="N/A","N/A",IF(G6&gt;15,"No",IF(G6&lt;-15,"No","Yes")))</f>
        <v>N/A</v>
      </c>
      <c r="I6" s="6">
        <v>2.4910000000000001</v>
      </c>
      <c r="J6" s="6">
        <v>-43.2</v>
      </c>
      <c r="K6" s="105" t="str">
        <f t="shared" ref="K6:K36" si="0">IF(J6="Div by 0", "N/A", IF(J6="N/A","N/A", IF(J6&gt;30, "No", IF(J6&lt;-30, "No", "Yes"))))</f>
        <v>No</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9487.7471702999992</v>
      </c>
      <c r="D9" s="5" t="str">
        <f>IF($B9="N/A","N/A",IF(C9&gt;7000,"No",IF(C9&lt;2000,"No","Yes")))</f>
        <v>No</v>
      </c>
      <c r="E9" s="64">
        <v>18271.925635</v>
      </c>
      <c r="F9" s="5" t="str">
        <f>IF($B9="N/A","N/A",IF(E9&gt;7000,"No",IF(E9&lt;2000,"No","Yes")))</f>
        <v>No</v>
      </c>
      <c r="G9" s="64">
        <v>12484.020951</v>
      </c>
      <c r="H9" s="5" t="str">
        <f>IF($B9="N/A","N/A",IF(G9&gt;7000,"No",IF(G9&lt;2000,"No","Yes")))</f>
        <v>No</v>
      </c>
      <c r="I9" s="6">
        <v>92.58</v>
      </c>
      <c r="J9" s="6">
        <v>-31.7</v>
      </c>
      <c r="K9" s="105" t="str">
        <f t="shared" si="0"/>
        <v>No</v>
      </c>
    </row>
    <row r="10" spans="1:11" x14ac:dyDescent="0.2">
      <c r="A10" s="101" t="s">
        <v>820</v>
      </c>
      <c r="B10" s="22" t="s">
        <v>213</v>
      </c>
      <c r="C10" s="64">
        <v>1295.1062925000001</v>
      </c>
      <c r="D10" s="5" t="str">
        <f>IF($B10="N/A","N/A",IF(C10&gt;15,"No",IF(C10&lt;-15,"No","Yes")))</f>
        <v>N/A</v>
      </c>
      <c r="E10" s="64">
        <v>2545.7746267000002</v>
      </c>
      <c r="F10" s="5" t="str">
        <f>IF($B10="N/A","N/A",IF(E10&gt;15,"No",IF(E10&lt;-15,"No","Yes")))</f>
        <v>N/A</v>
      </c>
      <c r="G10" s="64">
        <v>1853.3577221999999</v>
      </c>
      <c r="H10" s="5" t="str">
        <f>IF($B10="N/A","N/A",IF(G10&gt;15,"No",IF(G10&lt;-15,"No","Yes")))</f>
        <v>N/A</v>
      </c>
      <c r="I10" s="6">
        <v>96.57</v>
      </c>
      <c r="J10" s="6">
        <v>-27.2</v>
      </c>
      <c r="K10" s="105" t="str">
        <f t="shared" si="0"/>
        <v>Yes</v>
      </c>
    </row>
    <row r="11" spans="1:11" x14ac:dyDescent="0.2">
      <c r="A11" s="101" t="s">
        <v>309</v>
      </c>
      <c r="B11" s="22" t="s">
        <v>219</v>
      </c>
      <c r="C11" s="5">
        <v>0.81039448130000002</v>
      </c>
      <c r="D11" s="5" t="str">
        <f>IF($B11="N/A","N/A",IF(C11&gt;10,"No",IF(C11&lt;=0,"No","Yes")))</f>
        <v>Yes</v>
      </c>
      <c r="E11" s="5">
        <v>0.94752662880000005</v>
      </c>
      <c r="F11" s="5" t="str">
        <f>IF($B11="N/A","N/A",IF(E11&gt;10,"No",IF(E11&lt;=0,"No","Yes")))</f>
        <v>Yes</v>
      </c>
      <c r="G11" s="5">
        <v>0.73673304939999995</v>
      </c>
      <c r="H11" s="5" t="str">
        <f>IF($B11="N/A","N/A",IF(G11&gt;10,"No",IF(G11&lt;=0,"No","Yes")))</f>
        <v>Yes</v>
      </c>
      <c r="I11" s="6">
        <v>16.920000000000002</v>
      </c>
      <c r="J11" s="6">
        <v>-22.2</v>
      </c>
      <c r="K11" s="105" t="str">
        <f t="shared" si="0"/>
        <v>Yes</v>
      </c>
    </row>
    <row r="12" spans="1:11" x14ac:dyDescent="0.2">
      <c r="A12" s="101" t="s">
        <v>821</v>
      </c>
      <c r="B12" s="22" t="s">
        <v>213</v>
      </c>
      <c r="C12" s="64">
        <v>4710.2231405000002</v>
      </c>
      <c r="D12" s="5" t="str">
        <f>IF($B12="N/A","N/A",IF(C12&gt;15,"No",IF(C12&lt;-15,"No","Yes")))</f>
        <v>N/A</v>
      </c>
      <c r="E12" s="64">
        <v>13011.517241</v>
      </c>
      <c r="F12" s="5" t="str">
        <f>IF($B12="N/A","N/A",IF(E12&gt;15,"No",IF(E12&lt;-15,"No","Yes")))</f>
        <v>N/A</v>
      </c>
      <c r="G12" s="64">
        <v>6305.625</v>
      </c>
      <c r="H12" s="5" t="str">
        <f>IF($B12="N/A","N/A",IF(G12&gt;15,"No",IF(G12&lt;-15,"No","Yes")))</f>
        <v>N/A</v>
      </c>
      <c r="I12" s="6">
        <v>176.2</v>
      </c>
      <c r="J12" s="6">
        <v>-51.5</v>
      </c>
      <c r="K12" s="105" t="str">
        <f t="shared" si="0"/>
        <v>No</v>
      </c>
    </row>
    <row r="13" spans="1:11" x14ac:dyDescent="0.2">
      <c r="A13" s="101" t="s">
        <v>310</v>
      </c>
      <c r="B13" s="22" t="s">
        <v>214</v>
      </c>
      <c r="C13" s="4">
        <v>99.825865648999994</v>
      </c>
      <c r="D13" s="5" t="str">
        <f>IF($B13="N/A","N/A",IF(C13&gt;100,"No",IF(C13&lt;95,"No","Yes")))</f>
        <v>Yes</v>
      </c>
      <c r="E13" s="4">
        <v>99.764752009000006</v>
      </c>
      <c r="F13" s="5" t="str">
        <f>IF($B13="N/A","N/A",IF(E13&gt;100,"No",IF(E13&lt;95,"No","Yes")))</f>
        <v>Yes</v>
      </c>
      <c r="G13" s="4">
        <v>99.930931276999999</v>
      </c>
      <c r="H13" s="5" t="str">
        <f>IF($B13="N/A","N/A",IF(G13&gt;100,"No",IF(G13&lt;95,"No","Yes")))</f>
        <v>Yes</v>
      </c>
      <c r="I13" s="6">
        <v>-6.0999999999999999E-2</v>
      </c>
      <c r="J13" s="6">
        <v>0.1666</v>
      </c>
      <c r="K13" s="105" t="str">
        <f t="shared" si="0"/>
        <v>Yes</v>
      </c>
    </row>
    <row r="14" spans="1:11" x14ac:dyDescent="0.2">
      <c r="A14" s="101" t="s">
        <v>822</v>
      </c>
      <c r="B14" s="22" t="s">
        <v>220</v>
      </c>
      <c r="C14" s="4">
        <v>1.2314659509999999</v>
      </c>
      <c r="D14" s="5" t="str">
        <f>IF($B14="N/A","N/A",IF(C14&gt;1,"Yes","No"))</f>
        <v>Yes</v>
      </c>
      <c r="E14" s="4">
        <v>1.275561669</v>
      </c>
      <c r="F14" s="5" t="str">
        <f>IF($B14="N/A","N/A",IF(E14&gt;1,"Yes","No"))</f>
        <v>Yes</v>
      </c>
      <c r="G14" s="4">
        <v>1.2384517912999999</v>
      </c>
      <c r="H14" s="5" t="str">
        <f>IF($B14="N/A","N/A",IF(G14&gt;1,"Yes","No"))</f>
        <v>Yes</v>
      </c>
      <c r="I14" s="6">
        <v>3.581</v>
      </c>
      <c r="J14" s="6">
        <v>-2.91</v>
      </c>
      <c r="K14" s="105" t="str">
        <f t="shared" si="0"/>
        <v>Yes</v>
      </c>
    </row>
    <row r="15" spans="1:11" x14ac:dyDescent="0.2">
      <c r="A15" s="101" t="s">
        <v>311</v>
      </c>
      <c r="B15" s="22" t="s">
        <v>214</v>
      </c>
      <c r="C15" s="4">
        <v>95.405532113999996</v>
      </c>
      <c r="D15" s="5" t="str">
        <f>IF($B15="N/A","N/A",IF(C15&gt;100,"No",IF(C15&lt;95,"No","Yes")))</f>
        <v>Yes</v>
      </c>
      <c r="E15" s="4">
        <v>95.837417500000001</v>
      </c>
      <c r="F15" s="5" t="str">
        <f>IF($B15="N/A","N/A",IF(E15&gt;100,"No",IF(E15&lt;95,"No","Yes")))</f>
        <v>Yes</v>
      </c>
      <c r="G15" s="4">
        <v>98.227236099999999</v>
      </c>
      <c r="H15" s="5" t="str">
        <f>IF($B15="N/A","N/A",IF(G15&gt;100,"No",IF(G15&lt;95,"No","Yes")))</f>
        <v>Yes</v>
      </c>
      <c r="I15" s="6">
        <v>0.45269999999999999</v>
      </c>
      <c r="J15" s="6">
        <v>2.4940000000000002</v>
      </c>
      <c r="K15" s="105" t="str">
        <f t="shared" si="0"/>
        <v>Yes</v>
      </c>
    </row>
    <row r="16" spans="1:11" x14ac:dyDescent="0.2">
      <c r="A16" s="101" t="s">
        <v>823</v>
      </c>
      <c r="B16" s="22" t="s">
        <v>221</v>
      </c>
      <c r="C16" s="4">
        <v>11.201053001</v>
      </c>
      <c r="D16" s="5" t="str">
        <f>IF($B16="N/A","N/A",IF(C16&gt;3,"Yes","No"))</f>
        <v>Yes</v>
      </c>
      <c r="E16" s="4">
        <v>12.169439519999999</v>
      </c>
      <c r="F16" s="5" t="str">
        <f>IF($B16="N/A","N/A",IF(E16&gt;3,"Yes","No"))</f>
        <v>Yes</v>
      </c>
      <c r="G16" s="4">
        <v>11.366928396</v>
      </c>
      <c r="H16" s="5" t="str">
        <f>IF($B16="N/A","N/A",IF(G16&gt;3,"Yes","No"))</f>
        <v>Yes</v>
      </c>
      <c r="I16" s="6">
        <v>8.6449999999999996</v>
      </c>
      <c r="J16" s="6">
        <v>-6.59</v>
      </c>
      <c r="K16" s="105" t="str">
        <f t="shared" si="0"/>
        <v>Yes</v>
      </c>
    </row>
    <row r="17" spans="1:11" x14ac:dyDescent="0.2">
      <c r="A17" s="101" t="s">
        <v>824</v>
      </c>
      <c r="B17" s="22" t="s">
        <v>222</v>
      </c>
      <c r="C17" s="4">
        <v>7.2552421785999996</v>
      </c>
      <c r="D17" s="5" t="str">
        <f>IF($B17="N/A","N/A",IF(C17&gt;=8,"No",IF(C17&lt;2,"No","Yes")))</f>
        <v>Yes</v>
      </c>
      <c r="E17" s="4">
        <v>6.2472196780999996</v>
      </c>
      <c r="F17" s="5" t="str">
        <f>IF($B17="N/A","N/A",IF(E17&gt;=8,"No",IF(E17&lt;2,"No","Yes")))</f>
        <v>Yes</v>
      </c>
      <c r="G17" s="4">
        <v>6.2940971009000002</v>
      </c>
      <c r="H17" s="5" t="str">
        <f>IF($B17="N/A","N/A",IF(G17&gt;=8,"No",IF(G17&lt;2,"No","Yes")))</f>
        <v>Yes</v>
      </c>
      <c r="I17" s="6">
        <v>-13.9</v>
      </c>
      <c r="J17" s="6">
        <v>0.75039999999999996</v>
      </c>
      <c r="K17" s="105" t="str">
        <f t="shared" si="0"/>
        <v>Yes</v>
      </c>
    </row>
    <row r="18" spans="1:11" x14ac:dyDescent="0.2">
      <c r="A18" s="101" t="s">
        <v>825</v>
      </c>
      <c r="B18" s="22" t="s">
        <v>222</v>
      </c>
      <c r="C18" s="4">
        <v>7.3748291882999997</v>
      </c>
      <c r="D18" s="5" t="str">
        <f>IF($B18="N/A","N/A",IF(C18&gt;=8,"No",IF(C18&lt;2,"No","Yes")))</f>
        <v>Yes</v>
      </c>
      <c r="E18" s="4">
        <v>7.2282802884999997</v>
      </c>
      <c r="F18" s="5" t="str">
        <f>IF($B18="N/A","N/A",IF(E18&gt;=8,"No",IF(E18&lt;2,"No","Yes")))</f>
        <v>Yes</v>
      </c>
      <c r="G18" s="4">
        <v>6.7360534808999999</v>
      </c>
      <c r="H18" s="5" t="str">
        <f>IF($B18="N/A","N/A",IF(G18&gt;=8,"No",IF(G18&lt;2,"No","Yes")))</f>
        <v>Yes</v>
      </c>
      <c r="I18" s="6">
        <v>-1.99</v>
      </c>
      <c r="J18" s="6">
        <v>-6.81</v>
      </c>
      <c r="K18" s="105" t="str">
        <f t="shared" si="0"/>
        <v>Yes</v>
      </c>
    </row>
    <row r="19" spans="1:11" x14ac:dyDescent="0.2">
      <c r="A19" s="101" t="s">
        <v>312</v>
      </c>
      <c r="B19" s="22" t="s">
        <v>223</v>
      </c>
      <c r="C19" s="4">
        <v>99.919630299000005</v>
      </c>
      <c r="D19" s="5" t="str">
        <f>IF(OR($B19="N/A",$C19="N/A"),"N/A",IF(C19&gt;100,"No",IF(C19&lt;98,"No","Yes")))</f>
        <v>Yes</v>
      </c>
      <c r="E19" s="4">
        <v>99.647128014000003</v>
      </c>
      <c r="F19" s="5" t="str">
        <f>IF(OR($B19="N/A",$E19="N/A"),"N/A",IF(E19&gt;100,"No",IF(E19&lt;98,"No","Yes")))</f>
        <v>Yes</v>
      </c>
      <c r="G19" s="4">
        <v>99.953954183999997</v>
      </c>
      <c r="H19" s="5" t="str">
        <f>IF($B19="N/A","N/A",IF(G19&gt;100,"No",IF(G19&lt;98,"No","Yes")))</f>
        <v>Yes</v>
      </c>
      <c r="I19" s="6">
        <v>-0.27300000000000002</v>
      </c>
      <c r="J19" s="6">
        <v>0.30790000000000001</v>
      </c>
      <c r="K19" s="105" t="str">
        <f t="shared" si="0"/>
        <v>Yes</v>
      </c>
    </row>
    <row r="20" spans="1:11" x14ac:dyDescent="0.2">
      <c r="A20" s="101" t="s">
        <v>31</v>
      </c>
      <c r="B20" s="38" t="s">
        <v>214</v>
      </c>
      <c r="C20" s="4">
        <v>98.747572164999994</v>
      </c>
      <c r="D20" s="5" t="str">
        <f>IF($B20="N/A","N/A",IF(C20&gt;100,"No",IF(C20&lt;95,"No","Yes")))</f>
        <v>Yes</v>
      </c>
      <c r="E20" s="4">
        <v>98.425145396000005</v>
      </c>
      <c r="F20" s="5" t="str">
        <f>IF($B20="N/A","N/A",IF(E20&gt;100,"No",IF(E20&lt;95,"No","Yes")))</f>
        <v>Yes</v>
      </c>
      <c r="G20" s="4">
        <v>99.079083687999997</v>
      </c>
      <c r="H20" s="5" t="str">
        <f>IF($B20="N/A","N/A",IF(G20&gt;100,"No",IF(G20&lt;95,"No","Yes")))</f>
        <v>Yes</v>
      </c>
      <c r="I20" s="6">
        <v>-0.32700000000000001</v>
      </c>
      <c r="J20" s="6">
        <v>0.66439999999999999</v>
      </c>
      <c r="K20" s="105" t="str">
        <f t="shared" si="0"/>
        <v>Yes</v>
      </c>
    </row>
    <row r="21" spans="1:11" x14ac:dyDescent="0.2">
      <c r="A21" s="101" t="s">
        <v>313</v>
      </c>
      <c r="B21" s="22" t="s">
        <v>214</v>
      </c>
      <c r="C21" s="4">
        <v>98.975286316999998</v>
      </c>
      <c r="D21" s="5" t="str">
        <f>IF($B21="N/A","N/A",IF(C21&gt;100,"No",IF(C21&lt;95,"No","Yes")))</f>
        <v>Yes</v>
      </c>
      <c r="E21" s="4">
        <v>98.634254721000005</v>
      </c>
      <c r="F21" s="5" t="str">
        <f>IF($B21="N/A","N/A",IF(E21&gt;100,"No",IF(E21&lt;95,"No","Yes")))</f>
        <v>Yes</v>
      </c>
      <c r="G21" s="4">
        <v>98.215724645999998</v>
      </c>
      <c r="H21" s="5" t="str">
        <f>IF($B21="N/A","N/A",IF(G21&gt;100,"No",IF(G21&lt;95,"No","Yes")))</f>
        <v>Yes</v>
      </c>
      <c r="I21" s="6">
        <v>-0.34499999999999997</v>
      </c>
      <c r="J21" s="6">
        <v>-0.42399999999999999</v>
      </c>
      <c r="K21" s="105" t="str">
        <f t="shared" si="0"/>
        <v>Yes</v>
      </c>
    </row>
    <row r="22" spans="1:11" x14ac:dyDescent="0.2">
      <c r="A22" s="101" t="s">
        <v>1682</v>
      </c>
      <c r="B22" s="22" t="s">
        <v>224</v>
      </c>
      <c r="C22" s="4">
        <v>2.0628223160000001</v>
      </c>
      <c r="D22" s="5" t="str">
        <f>IF($B22="N/A","N/A",IF(C22&gt;5,"No",IF(C22&lt;=0,"No","Yes")))</f>
        <v>Yes</v>
      </c>
      <c r="E22" s="4">
        <v>2.4047572371000001</v>
      </c>
      <c r="F22" s="5" t="str">
        <f>IF($B22="N/A","N/A",IF(E22&gt;5,"No",IF(E22&lt;=0,"No","Yes")))</f>
        <v>Yes</v>
      </c>
      <c r="G22" s="4">
        <v>0.88638194999999997</v>
      </c>
      <c r="H22" s="5" t="str">
        <f>IF($B22="N/A","N/A",IF(G22&gt;5,"No",IF(G22&lt;=0,"No","Yes")))</f>
        <v>Yes</v>
      </c>
      <c r="I22" s="6">
        <v>16.579999999999998</v>
      </c>
      <c r="J22" s="6">
        <v>-63.1</v>
      </c>
      <c r="K22" s="105" t="str">
        <f t="shared" si="0"/>
        <v>No</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7.5146339830000004</v>
      </c>
      <c r="D24" s="5" t="str">
        <f>IF($B24="N/A","N/A",IF(C24&gt;=2,"Yes","No"))</f>
        <v>Yes</v>
      </c>
      <c r="E24" s="4">
        <v>7.4620009148999999</v>
      </c>
      <c r="F24" s="5" t="str">
        <f>IF($B24="N/A","N/A",IF(E24&gt;=2,"Yes","No"))</f>
        <v>Yes</v>
      </c>
      <c r="G24" s="4">
        <v>7.2839875675999997</v>
      </c>
      <c r="H24" s="5" t="str">
        <f>IF($B24="N/A","N/A",IF(G24&gt;=2,"Yes","No"))</f>
        <v>Yes</v>
      </c>
      <c r="I24" s="6">
        <v>-0.7</v>
      </c>
      <c r="J24" s="6">
        <v>-2.39</v>
      </c>
      <c r="K24" s="105" t="str">
        <f t="shared" si="0"/>
        <v>Yes</v>
      </c>
    </row>
    <row r="25" spans="1:11" x14ac:dyDescent="0.2">
      <c r="A25" s="101" t="s">
        <v>827</v>
      </c>
      <c r="B25" s="22" t="s">
        <v>226</v>
      </c>
      <c r="C25" s="4">
        <v>7.6016341838999999</v>
      </c>
      <c r="D25" s="5" t="str">
        <f>IF($B25="N/A","N/A",IF(C25&gt;30,"No",IF(C25&lt;5,"No","Yes")))</f>
        <v>Yes</v>
      </c>
      <c r="E25" s="4">
        <v>7.1489250473999997</v>
      </c>
      <c r="F25" s="5" t="str">
        <f>IF($B25="N/A","N/A",IF(E25&gt;30,"No",IF(E25&lt;5,"No","Yes")))</f>
        <v>Yes</v>
      </c>
      <c r="G25" s="4">
        <v>5.5370093242999996</v>
      </c>
      <c r="H25" s="5" t="str">
        <f>IF($B25="N/A","N/A",IF(G25&gt;30,"No",IF(G25&lt;5,"No","Yes")))</f>
        <v>Yes</v>
      </c>
      <c r="I25" s="6">
        <v>-5.96</v>
      </c>
      <c r="J25" s="6">
        <v>-22.5</v>
      </c>
      <c r="K25" s="105" t="str">
        <f t="shared" si="0"/>
        <v>Yes</v>
      </c>
    </row>
    <row r="26" spans="1:11" x14ac:dyDescent="0.2">
      <c r="A26" s="101" t="s">
        <v>828</v>
      </c>
      <c r="B26" s="22" t="s">
        <v>227</v>
      </c>
      <c r="C26" s="4">
        <v>49.989953786999997</v>
      </c>
      <c r="D26" s="5" t="str">
        <f>IF($B26="N/A","N/A",IF(C26&gt;75,"No",IF(C26&lt;15,"No","Yes")))</f>
        <v>Yes</v>
      </c>
      <c r="E26" s="4">
        <v>52.166241913</v>
      </c>
      <c r="F26" s="5" t="str">
        <f>IF($B26="N/A","N/A",IF(E26&gt;75,"No",IF(E26&lt;15,"No","Yes")))</f>
        <v>Yes</v>
      </c>
      <c r="G26" s="4">
        <v>36.698515022000002</v>
      </c>
      <c r="H26" s="5" t="str">
        <f>IF($B26="N/A","N/A",IF(G26&gt;75,"No",IF(G26&lt;15,"No","Yes")))</f>
        <v>Yes</v>
      </c>
      <c r="I26" s="6">
        <v>4.3529999999999998</v>
      </c>
      <c r="J26" s="6">
        <v>-29.7</v>
      </c>
      <c r="K26" s="105" t="str">
        <f t="shared" si="0"/>
        <v>Yes</v>
      </c>
    </row>
    <row r="27" spans="1:11" x14ac:dyDescent="0.2">
      <c r="A27" s="101" t="s">
        <v>829</v>
      </c>
      <c r="B27" s="22" t="s">
        <v>228</v>
      </c>
      <c r="C27" s="4">
        <v>42.408412028999997</v>
      </c>
      <c r="D27" s="5" t="str">
        <f>IF($B27="N/A","N/A",IF(C27&gt;70,"No",IF(C27&lt;25,"No","Yes")))</f>
        <v>Yes</v>
      </c>
      <c r="E27" s="4">
        <v>40.684833038999997</v>
      </c>
      <c r="F27" s="5" t="str">
        <f>IF($B27="N/A","N/A",IF(E27&gt;70,"No",IF(E27&lt;25,"No","Yes")))</f>
        <v>Yes</v>
      </c>
      <c r="G27" s="4">
        <v>57.764475652999998</v>
      </c>
      <c r="H27" s="5" t="str">
        <f>IF($B27="N/A","N/A",IF(G27&gt;70,"No",IF(G27&lt;25,"No","Yes")))</f>
        <v>Yes</v>
      </c>
      <c r="I27" s="6">
        <v>-4.0599999999999996</v>
      </c>
      <c r="J27" s="6">
        <v>41.98</v>
      </c>
      <c r="K27" s="105" t="str">
        <f t="shared" si="0"/>
        <v>No</v>
      </c>
    </row>
    <row r="28" spans="1:11" x14ac:dyDescent="0.2">
      <c r="A28" s="101" t="s">
        <v>318</v>
      </c>
      <c r="B28" s="22" t="s">
        <v>229</v>
      </c>
      <c r="C28" s="4">
        <v>53.506128189999998</v>
      </c>
      <c r="D28" s="5" t="str">
        <f>IF($B28="N/A","N/A",IF(C28&gt;70,"No",IF(C28&lt;35,"No","Yes")))</f>
        <v>Yes</v>
      </c>
      <c r="E28" s="4">
        <v>61.301705548000001</v>
      </c>
      <c r="F28" s="5" t="str">
        <f>IF($B28="N/A","N/A",IF(E28&gt;70,"No",IF(E28&lt;35,"No","Yes")))</f>
        <v>Yes</v>
      </c>
      <c r="G28" s="4">
        <v>60.803499481999999</v>
      </c>
      <c r="H28" s="5" t="str">
        <f>IF($B28="N/A","N/A",IF(G28&gt;70,"No",IF(G28&lt;35,"No","Yes")))</f>
        <v>Yes</v>
      </c>
      <c r="I28" s="6">
        <v>14.57</v>
      </c>
      <c r="J28" s="6">
        <v>-0.81299999999999994</v>
      </c>
      <c r="K28" s="105" t="str">
        <f t="shared" si="0"/>
        <v>Yes</v>
      </c>
    </row>
    <row r="29" spans="1:11" x14ac:dyDescent="0.2">
      <c r="A29" s="101" t="s">
        <v>830</v>
      </c>
      <c r="B29" s="22" t="s">
        <v>220</v>
      </c>
      <c r="C29" s="4">
        <v>2.3574915508999998</v>
      </c>
      <c r="D29" s="5" t="str">
        <f>IF($B29="N/A","N/A",IF(C29&gt;1,"Yes","No"))</f>
        <v>Yes</v>
      </c>
      <c r="E29" s="4">
        <v>2.4175461037999999</v>
      </c>
      <c r="F29" s="5" t="str">
        <f>IF($B29="N/A","N/A",IF(E29&gt;1,"Yes","No"))</f>
        <v>Yes</v>
      </c>
      <c r="G29" s="4">
        <v>2.2317304051</v>
      </c>
      <c r="H29" s="5" t="str">
        <f>IF($B29="N/A","N/A",IF(G29&gt;1,"Yes","No"))</f>
        <v>Yes</v>
      </c>
      <c r="I29" s="6">
        <v>2.5470000000000002</v>
      </c>
      <c r="J29" s="6">
        <v>-7.69</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05" t="str">
        <f t="shared" si="0"/>
        <v>N/A</v>
      </c>
    </row>
    <row r="31" spans="1:11" x14ac:dyDescent="0.2">
      <c r="A31" s="101" t="s">
        <v>831</v>
      </c>
      <c r="B31" s="22" t="s">
        <v>213</v>
      </c>
      <c r="C31" s="4">
        <v>99.299036174999998</v>
      </c>
      <c r="D31" s="5" t="str">
        <f>IF($B31="N/A","N/A",IF(C31&gt;15,"No",IF(C31&lt;-15,"No","Yes")))</f>
        <v>N/A</v>
      </c>
      <c r="E31" s="4">
        <v>99.435028248999998</v>
      </c>
      <c r="F31" s="5" t="str">
        <f>IF($B31="N/A","N/A",IF(E31&gt;15,"No",IF(E31&lt;-15,"No","Yes")))</f>
        <v>N/A</v>
      </c>
      <c r="G31" s="4">
        <v>99.867474440999999</v>
      </c>
      <c r="H31" s="5" t="str">
        <f>IF($B31="N/A","N/A",IF(G31&gt;15,"No",IF(G31&lt;-15,"No","Yes")))</f>
        <v>N/A</v>
      </c>
      <c r="I31" s="6">
        <v>0.13700000000000001</v>
      </c>
      <c r="J31" s="6">
        <v>0.43490000000000001</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95.680128592000003</v>
      </c>
      <c r="D34" s="5" t="str">
        <f>IF($B34="N/A","N/A",IF(C34&gt;=90,"Yes","No"))</f>
        <v>Yes</v>
      </c>
      <c r="E34" s="4">
        <v>95.634842840999994</v>
      </c>
      <c r="F34" s="5" t="str">
        <f>IF($B34="N/A","N/A",IF(E34&gt;=90,"Yes","No"))</f>
        <v>Yes</v>
      </c>
      <c r="G34" s="4">
        <v>96.650166916000003</v>
      </c>
      <c r="H34" s="5" t="str">
        <f>IF($B34="N/A","N/A",IF(G34&gt;=90,"Yes","No"))</f>
        <v>Yes</v>
      </c>
      <c r="I34" s="6">
        <v>-4.7E-2</v>
      </c>
      <c r="J34" s="6">
        <v>1.0620000000000001</v>
      </c>
      <c r="K34" s="105" t="str">
        <f t="shared" si="0"/>
        <v>Yes</v>
      </c>
    </row>
    <row r="35" spans="1:11" x14ac:dyDescent="0.2">
      <c r="A35" s="101" t="s">
        <v>323</v>
      </c>
      <c r="B35" s="22" t="s">
        <v>213</v>
      </c>
      <c r="C35" s="4">
        <v>10.079699953</v>
      </c>
      <c r="D35" s="5" t="str">
        <f>IF($B35="N/A","N/A",IF(C35&gt;15,"No",IF(C35&lt;-15,"No","Yes")))</f>
        <v>N/A</v>
      </c>
      <c r="E35" s="4">
        <v>11.023982225999999</v>
      </c>
      <c r="F35" s="5" t="str">
        <f>IF($B35="N/A","N/A",IF(E35&gt;15,"No",IF(E35&lt;-15,"No","Yes")))</f>
        <v>N/A</v>
      </c>
      <c r="G35" s="4">
        <v>14.020950846</v>
      </c>
      <c r="H35" s="5" t="str">
        <f>IF($B35="N/A","N/A",IF(G35&gt;15,"No",IF(G35&lt;-15,"No","Yes")))</f>
        <v>N/A</v>
      </c>
      <c r="I35" s="6">
        <v>9.3680000000000003</v>
      </c>
      <c r="J35" s="6">
        <v>27.19</v>
      </c>
      <c r="K35" s="105" t="str">
        <f t="shared" si="0"/>
        <v>Yes</v>
      </c>
    </row>
    <row r="36" spans="1:11" x14ac:dyDescent="0.2">
      <c r="A36" s="101" t="s">
        <v>1706</v>
      </c>
      <c r="B36" s="22" t="s">
        <v>213</v>
      </c>
      <c r="C36" s="4">
        <v>2.1699819167999999</v>
      </c>
      <c r="D36" s="5" t="str">
        <f>IF($B36="N/A","N/A",IF(C36&gt;15,"No",IF(C36&lt;-15,"No","Yes")))</f>
        <v>N/A</v>
      </c>
      <c r="E36" s="4">
        <v>9.2596222962999999</v>
      </c>
      <c r="F36" s="5" t="str">
        <f>IF($B36="N/A","N/A",IF(E36&gt;15,"No",IF(E36&lt;-15,"No","Yes")))</f>
        <v>N/A</v>
      </c>
      <c r="G36" s="4">
        <v>13.111545988</v>
      </c>
      <c r="H36" s="5" t="str">
        <f>IF($B36="N/A","N/A",IF(G36&gt;15,"No",IF(G36&lt;-15,"No","Yes")))</f>
        <v>N/A</v>
      </c>
      <c r="I36" s="6">
        <v>326.7</v>
      </c>
      <c r="J36" s="6">
        <v>41.6</v>
      </c>
      <c r="K36" s="105" t="str">
        <f t="shared" si="0"/>
        <v>No</v>
      </c>
    </row>
    <row r="37" spans="1:11" x14ac:dyDescent="0.2">
      <c r="A37" s="101" t="s">
        <v>372</v>
      </c>
      <c r="B37" s="22" t="s">
        <v>231</v>
      </c>
      <c r="C37" s="4">
        <v>70.772218873</v>
      </c>
      <c r="D37" s="5" t="str">
        <f>IF($B37="N/A","N/A",IF(C37&gt;90,"No",IF(C37&lt;75,"No","Yes")))</f>
        <v>No</v>
      </c>
      <c r="E37" s="4">
        <v>72.319153107000005</v>
      </c>
      <c r="F37" s="5" t="str">
        <f>IF($B37="N/A","N/A",IF(E37&gt;90,"No",IF(E37&lt;75,"No","Yes")))</f>
        <v>No</v>
      </c>
      <c r="G37" s="4">
        <v>65.177851962999995</v>
      </c>
      <c r="H37" s="5" t="str">
        <f>IF($B37="N/A","N/A",IF(G37&gt;90,"No",IF(G37&lt;75,"No","Yes")))</f>
        <v>No</v>
      </c>
      <c r="I37" s="6">
        <v>2.1859999999999999</v>
      </c>
      <c r="J37" s="6">
        <v>-9.8699999999999992</v>
      </c>
      <c r="K37" s="105" t="str">
        <f>IF(J37="Div by 0", "N/A", IF(J37="N/A","N/A", IF(J37&gt;30, "No", IF(J37&lt;-30, "No", "Yes"))))</f>
        <v>Yes</v>
      </c>
    </row>
    <row r="38" spans="1:11" x14ac:dyDescent="0.2">
      <c r="A38" s="101" t="s">
        <v>373</v>
      </c>
      <c r="B38" s="22" t="s">
        <v>232</v>
      </c>
      <c r="C38" s="4">
        <v>23.173263680000002</v>
      </c>
      <c r="D38" s="5" t="str">
        <f>IF($B38="N/A","N/A",IF(C38&gt;10,"No",IF(C38&lt;1,"No","Yes")))</f>
        <v>No</v>
      </c>
      <c r="E38" s="4">
        <v>21.296477814999999</v>
      </c>
      <c r="F38" s="5" t="str">
        <f>IF($B38="N/A","N/A",IF(E38&gt;10,"No",IF(E38&lt;1,"No","Yes")))</f>
        <v>No</v>
      </c>
      <c r="G38" s="4">
        <v>26.522389778000001</v>
      </c>
      <c r="H38" s="5" t="str">
        <f>IF($B38="N/A","N/A",IF(G38&gt;10,"No",IF(G38&lt;1,"No","Yes")))</f>
        <v>No</v>
      </c>
      <c r="I38" s="6">
        <v>-8.1</v>
      </c>
      <c r="J38" s="6">
        <v>24.54</v>
      </c>
      <c r="K38" s="105" t="str">
        <f>IF(J38="Div by 0", "N/A", IF(J38="N/A","N/A", IF(J38&gt;30, "No", IF(J38&lt;-30, "No", "Yes"))))</f>
        <v>Yes</v>
      </c>
    </row>
    <row r="39" spans="1:11" x14ac:dyDescent="0.2">
      <c r="A39" s="101" t="s">
        <v>374</v>
      </c>
      <c r="B39" s="22" t="s">
        <v>233</v>
      </c>
      <c r="C39" s="4">
        <v>0.60947022969999998</v>
      </c>
      <c r="D39" s="5" t="str">
        <f>IF($B39="N/A","N/A",IF(C39&gt;2,"No",IF(C39&lt;=0,"No","Yes")))</f>
        <v>Yes</v>
      </c>
      <c r="E39" s="4">
        <v>0.46396131480000002</v>
      </c>
      <c r="F39" s="5" t="str">
        <f>IF($B39="N/A","N/A",IF(E39&gt;2,"No",IF(E39&lt;=0,"No","Yes")))</f>
        <v>Yes</v>
      </c>
      <c r="G39" s="4">
        <v>0.24174053179999999</v>
      </c>
      <c r="H39" s="5" t="str">
        <f>IF($B39="N/A","N/A",IF(G39&gt;2,"No",IF(G39&lt;=0,"No","Yes")))</f>
        <v>Yes</v>
      </c>
      <c r="I39" s="6">
        <v>-23.9</v>
      </c>
      <c r="J39" s="6">
        <v>-47.9</v>
      </c>
      <c r="K39" s="105" t="str">
        <f>IF(J39="Div by 0", "N/A", IF(J39="N/A","N/A", IF(J39&gt;30, "No", IF(J39&lt;-30, "No", "Yes"))))</f>
        <v>No</v>
      </c>
    </row>
    <row r="40" spans="1:11" x14ac:dyDescent="0.2">
      <c r="A40" s="117" t="s">
        <v>375</v>
      </c>
      <c r="B40" s="113" t="s">
        <v>234</v>
      </c>
      <c r="C40" s="118">
        <v>2.4780657692000001</v>
      </c>
      <c r="D40" s="114" t="str">
        <f>IF($B40="N/A","N/A",IF(C40&gt;3,"No",IF(C40&lt;=0,"No","Yes")))</f>
        <v>Yes</v>
      </c>
      <c r="E40" s="118">
        <v>2.5093118996000001</v>
      </c>
      <c r="F40" s="114" t="str">
        <f>IF($B40="N/A","N/A",IF(E40&gt;3,"No",IF(E40&lt;=0,"No","Yes")))</f>
        <v>Yes</v>
      </c>
      <c r="G40" s="118">
        <v>2.3713595026999998</v>
      </c>
      <c r="H40" s="114" t="str">
        <f>IF($B40="N/A","N/A",IF(G40&gt;3,"No",IF(G40&lt;=0,"No","Yes")))</f>
        <v>Yes</v>
      </c>
      <c r="I40" s="115">
        <v>1.2609999999999999</v>
      </c>
      <c r="J40" s="115">
        <v>-5.5</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9385</v>
      </c>
      <c r="D6" s="5" t="str">
        <f>IF($B6="N/A","N/A",IF(C6&gt;15,"No",IF(C6&lt;-15,"No","Yes")))</f>
        <v>N/A</v>
      </c>
      <c r="E6" s="23">
        <v>10126</v>
      </c>
      <c r="F6" s="5" t="str">
        <f>IF($B6="N/A","N/A",IF(E6&gt;15,"No",IF(E6&lt;-15,"No","Yes")))</f>
        <v>N/A</v>
      </c>
      <c r="G6" s="23">
        <v>9306</v>
      </c>
      <c r="H6" s="5" t="str">
        <f>IF($B6="N/A","N/A",IF(G6&gt;15,"No",IF(G6&lt;-15,"No","Yes")))</f>
        <v>N/A</v>
      </c>
      <c r="I6" s="6">
        <v>7.8959999999999999</v>
      </c>
      <c r="J6" s="6">
        <v>-8.1</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1468.5960574999999</v>
      </c>
      <c r="D9" s="5" t="str">
        <f>IF($B9="N/A","N/A",IF(C9&gt;15,"No",IF(C9&lt;-15,"No","Yes")))</f>
        <v>N/A</v>
      </c>
      <c r="E9" s="64">
        <v>1774.2851075999999</v>
      </c>
      <c r="F9" s="5" t="str">
        <f>IF($B9="N/A","N/A",IF(E9&gt;15,"No",IF(E9&lt;-15,"No","Yes")))</f>
        <v>N/A</v>
      </c>
      <c r="G9" s="64">
        <v>1509.2090049000001</v>
      </c>
      <c r="H9" s="5" t="str">
        <f>IF($B9="N/A","N/A",IF(G9&gt;15,"No",IF(G9&lt;-15,"No","Yes")))</f>
        <v>N/A</v>
      </c>
      <c r="I9" s="6">
        <v>20.82</v>
      </c>
      <c r="J9" s="6">
        <v>-14.9</v>
      </c>
      <c r="K9" s="105" t="str">
        <f t="shared" si="0"/>
        <v>Yes</v>
      </c>
    </row>
    <row r="10" spans="1:11" x14ac:dyDescent="0.2">
      <c r="A10" s="101" t="s">
        <v>309</v>
      </c>
      <c r="B10" s="22" t="s">
        <v>213</v>
      </c>
      <c r="C10" s="4">
        <v>0.55407565260000002</v>
      </c>
      <c r="D10" s="5" t="str">
        <f>IF($B10="N/A","N/A",IF(C10&gt;15,"No",IF(C10&lt;-15,"No","Yes")))</f>
        <v>N/A</v>
      </c>
      <c r="E10" s="4">
        <v>0.36539601030000002</v>
      </c>
      <c r="F10" s="5" t="str">
        <f>IF($B10="N/A","N/A",IF(E10&gt;15,"No",IF(E10&lt;-15,"No","Yes")))</f>
        <v>N/A</v>
      </c>
      <c r="G10" s="4">
        <v>0.29013539649999998</v>
      </c>
      <c r="H10" s="5" t="str">
        <f>IF($B10="N/A","N/A",IF(G10&gt;15,"No",IF(G10&lt;-15,"No","Yes")))</f>
        <v>N/A</v>
      </c>
      <c r="I10" s="6">
        <v>-34.1</v>
      </c>
      <c r="J10" s="6">
        <v>-20.6</v>
      </c>
      <c r="K10" s="105" t="str">
        <f t="shared" si="0"/>
        <v>Yes</v>
      </c>
    </row>
    <row r="11" spans="1:11" x14ac:dyDescent="0.2">
      <c r="A11" s="101" t="s">
        <v>821</v>
      </c>
      <c r="B11" s="22" t="s">
        <v>213</v>
      </c>
      <c r="C11" s="64">
        <v>1165.5961537999999</v>
      </c>
      <c r="D11" s="5" t="str">
        <f>IF($B11="N/A","N/A",IF(C11&gt;15,"No",IF(C11&lt;-15,"No","Yes")))</f>
        <v>N/A</v>
      </c>
      <c r="E11" s="64">
        <v>1375.5675676000001</v>
      </c>
      <c r="F11" s="5" t="str">
        <f>IF($B11="N/A","N/A",IF(E11&gt;15,"No",IF(E11&lt;-15,"No","Yes")))</f>
        <v>N/A</v>
      </c>
      <c r="G11" s="64">
        <v>828.44444443999998</v>
      </c>
      <c r="H11" s="5" t="str">
        <f>IF($B11="N/A","N/A",IF(G11&gt;15,"No",IF(G11&lt;-15,"No","Yes")))</f>
        <v>N/A</v>
      </c>
      <c r="I11" s="6">
        <v>18.010000000000002</v>
      </c>
      <c r="J11" s="6">
        <v>-39.799999999999997</v>
      </c>
      <c r="K11" s="105" t="str">
        <f t="shared" si="0"/>
        <v>No</v>
      </c>
    </row>
    <row r="12" spans="1:11" x14ac:dyDescent="0.2">
      <c r="A12" s="101" t="s">
        <v>310</v>
      </c>
      <c r="B12" s="22" t="s">
        <v>214</v>
      </c>
      <c r="C12" s="4">
        <v>96.505061268000006</v>
      </c>
      <c r="D12" s="5" t="str">
        <f>IF($B12="N/A","N/A",IF(C12&gt;100,"No",IF(C12&lt;95,"No","Yes")))</f>
        <v>Yes</v>
      </c>
      <c r="E12" s="4">
        <v>96.652182499999995</v>
      </c>
      <c r="F12" s="5" t="str">
        <f>IF($B12="N/A","N/A",IF(E12&gt;100,"No",IF(E12&lt;95,"No","Yes")))</f>
        <v>Yes</v>
      </c>
      <c r="G12" s="4">
        <v>95.261121857000006</v>
      </c>
      <c r="H12" s="5" t="str">
        <f>IF($B12="N/A","N/A",IF(G12&gt;100,"No",IF(G12&lt;95,"No","Yes")))</f>
        <v>Yes</v>
      </c>
      <c r="I12" s="6">
        <v>0.15240000000000001</v>
      </c>
      <c r="J12" s="6">
        <v>-1.44</v>
      </c>
      <c r="K12" s="105" t="str">
        <f t="shared" si="0"/>
        <v>Yes</v>
      </c>
    </row>
    <row r="13" spans="1:11" x14ac:dyDescent="0.2">
      <c r="A13" s="101" t="s">
        <v>822</v>
      </c>
      <c r="B13" s="22" t="s">
        <v>220</v>
      </c>
      <c r="C13" s="4">
        <v>1.1677155791</v>
      </c>
      <c r="D13" s="5" t="str">
        <f>IF($B13="N/A","N/A",IF(C13&gt;1,"Yes","No"))</f>
        <v>Yes</v>
      </c>
      <c r="E13" s="4">
        <v>1.1763563910999999</v>
      </c>
      <c r="F13" s="5" t="str">
        <f>IF($B13="N/A","N/A",IF(E13&gt;1,"Yes","No"))</f>
        <v>Yes</v>
      </c>
      <c r="G13" s="4">
        <v>1.1808234631000001</v>
      </c>
      <c r="H13" s="5" t="str">
        <f>IF($B13="N/A","N/A",IF(G13&gt;1,"Yes","No"))</f>
        <v>Yes</v>
      </c>
      <c r="I13" s="6">
        <v>0.74</v>
      </c>
      <c r="J13" s="6">
        <v>0.37969999999999998</v>
      </c>
      <c r="K13" s="105" t="str">
        <f t="shared" si="0"/>
        <v>Yes</v>
      </c>
    </row>
    <row r="14" spans="1:11" x14ac:dyDescent="0.2">
      <c r="A14" s="101" t="s">
        <v>311</v>
      </c>
      <c r="B14" s="22" t="s">
        <v>214</v>
      </c>
      <c r="C14" s="4">
        <v>97.655833776999998</v>
      </c>
      <c r="D14" s="5" t="str">
        <f>IF($B14="N/A","N/A",IF(C14&gt;100,"No",IF(C14&lt;95,"No","Yes")))</f>
        <v>Yes</v>
      </c>
      <c r="E14" s="4">
        <v>98.143393244999999</v>
      </c>
      <c r="F14" s="5" t="str">
        <f>IF($B14="N/A","N/A",IF(E14&gt;100,"No",IF(E14&lt;95,"No","Yes")))</f>
        <v>Yes</v>
      </c>
      <c r="G14" s="4">
        <v>99.451966472999999</v>
      </c>
      <c r="H14" s="5" t="str">
        <f>IF($B14="N/A","N/A",IF(G14&gt;100,"No",IF(G14&lt;95,"No","Yes")))</f>
        <v>Yes</v>
      </c>
      <c r="I14" s="6">
        <v>0.49930000000000002</v>
      </c>
      <c r="J14" s="6">
        <v>1.333</v>
      </c>
      <c r="K14" s="105" t="str">
        <f t="shared" si="0"/>
        <v>Yes</v>
      </c>
    </row>
    <row r="15" spans="1:11" x14ac:dyDescent="0.2">
      <c r="A15" s="101" t="s">
        <v>823</v>
      </c>
      <c r="B15" s="22" t="s">
        <v>221</v>
      </c>
      <c r="C15" s="4">
        <v>11.837424986</v>
      </c>
      <c r="D15" s="5" t="str">
        <f>IF($B15="N/A","N/A",IF(C15&gt;3,"Yes","No"))</f>
        <v>Yes</v>
      </c>
      <c r="E15" s="4">
        <v>12.14801771</v>
      </c>
      <c r="F15" s="5" t="str">
        <f>IF($B15="N/A","N/A",IF(E15&gt;3,"Yes","No"))</f>
        <v>Yes</v>
      </c>
      <c r="G15" s="4">
        <v>12.266774716</v>
      </c>
      <c r="H15" s="5" t="str">
        <f>IF($B15="N/A","N/A",IF(G15&gt;3,"Yes","No"))</f>
        <v>Yes</v>
      </c>
      <c r="I15" s="6">
        <v>2.6240000000000001</v>
      </c>
      <c r="J15" s="6">
        <v>0.97760000000000002</v>
      </c>
      <c r="K15" s="105" t="str">
        <f t="shared" si="0"/>
        <v>Yes</v>
      </c>
    </row>
    <row r="16" spans="1:11" x14ac:dyDescent="0.2">
      <c r="A16" s="101" t="s">
        <v>824</v>
      </c>
      <c r="B16" s="22" t="s">
        <v>222</v>
      </c>
      <c r="C16" s="4">
        <v>5.0593626772000002</v>
      </c>
      <c r="D16" s="5" t="str">
        <f>IF($B16="N/A","N/A",IF(C16&gt;=8,"No",IF(C16&lt;2,"No","Yes")))</f>
        <v>Yes</v>
      </c>
      <c r="E16" s="4">
        <v>5.1517486662999996</v>
      </c>
      <c r="F16" s="5" t="str">
        <f>IF($B16="N/A","N/A",IF(E16&gt;=8,"No",IF(E16&lt;2,"No","Yes")))</f>
        <v>Yes</v>
      </c>
      <c r="G16" s="4">
        <v>5.0115041393000004</v>
      </c>
      <c r="H16" s="5" t="str">
        <f>IF($B16="N/A","N/A",IF(G16&gt;=8,"No",IF(G16&lt;2,"No","Yes")))</f>
        <v>Yes</v>
      </c>
      <c r="I16" s="6">
        <v>1.8260000000000001</v>
      </c>
      <c r="J16" s="6">
        <v>-2.72</v>
      </c>
      <c r="K16" s="105" t="str">
        <f t="shared" si="0"/>
        <v>Yes</v>
      </c>
    </row>
    <row r="17" spans="1:11" x14ac:dyDescent="0.2">
      <c r="A17" s="101" t="s">
        <v>312</v>
      </c>
      <c r="B17" s="22" t="s">
        <v>223</v>
      </c>
      <c r="C17" s="4">
        <v>99.637719766000004</v>
      </c>
      <c r="D17" s="5" t="str">
        <f>IF(OR($B17="N/A",$C17="N/A"),"N/A",IF(C17&gt;100,"No",IF(C17&lt;98,"No","Yes")))</f>
        <v>Yes</v>
      </c>
      <c r="E17" s="4">
        <v>98.192771084</v>
      </c>
      <c r="F17" s="5" t="str">
        <f>IF(OR($B17="N/A",$E17="N/A"),"N/A",IF(E17&gt;100,"No",IF(E17&lt;98,"No","Yes")))</f>
        <v>Yes</v>
      </c>
      <c r="G17" s="4">
        <v>99.226305608999994</v>
      </c>
      <c r="H17" s="5" t="str">
        <f>IF($B17="N/A","N/A",IF(G17&gt;100,"No",IF(G17&lt;98,"No","Yes")))</f>
        <v>Yes</v>
      </c>
      <c r="I17" s="6">
        <v>-1.45</v>
      </c>
      <c r="J17" s="6">
        <v>1.0529999999999999</v>
      </c>
      <c r="K17" s="105" t="str">
        <f t="shared" si="0"/>
        <v>Yes</v>
      </c>
    </row>
    <row r="18" spans="1:11" x14ac:dyDescent="0.2">
      <c r="A18" s="101" t="s">
        <v>31</v>
      </c>
      <c r="B18" s="22" t="s">
        <v>214</v>
      </c>
      <c r="C18" s="4">
        <v>97.826318594</v>
      </c>
      <c r="D18" s="5" t="str">
        <f>IF($B18="N/A","N/A",IF(C18&gt;100,"No",IF(C18&lt;95,"No","Yes")))</f>
        <v>Yes</v>
      </c>
      <c r="E18" s="4">
        <v>96.118901836999996</v>
      </c>
      <c r="F18" s="5" t="str">
        <f>IF($B18="N/A","N/A",IF(E18&gt;100,"No",IF(E18&lt;95,"No","Yes")))</f>
        <v>Yes</v>
      </c>
      <c r="G18" s="4">
        <v>98.463356974000007</v>
      </c>
      <c r="H18" s="5" t="str">
        <f>IF($B18="N/A","N/A",IF(G18&gt;100,"No",IF(G18&lt;95,"No","Yes")))</f>
        <v>Yes</v>
      </c>
      <c r="I18" s="6">
        <v>-1.75</v>
      </c>
      <c r="J18" s="6">
        <v>2.4390000000000001</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99.989254244999998</v>
      </c>
      <c r="H19" s="5" t="str">
        <f>IF($B19="N/A","N/A",IF(G19&gt;100,"No",IF(G19&lt;95,"No","Yes")))</f>
        <v>Yes</v>
      </c>
      <c r="I19" s="6">
        <v>0</v>
      </c>
      <c r="J19" s="6">
        <v>-1.0999999999999999E-2</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99.989254244999998</v>
      </c>
      <c r="H20" s="5" t="str">
        <f>IF($B20="N/A","N/A",IF(G20&gt;100,"No",IF(G20&lt;98,"No","Yes")))</f>
        <v>Yes</v>
      </c>
      <c r="I20" s="6">
        <v>0</v>
      </c>
      <c r="J20" s="6">
        <v>-1.0999999999999999E-2</v>
      </c>
      <c r="K20" s="105" t="str">
        <f t="shared" si="0"/>
        <v>Yes</v>
      </c>
    </row>
    <row r="21" spans="1:11" x14ac:dyDescent="0.2">
      <c r="A21" s="101" t="s">
        <v>826</v>
      </c>
      <c r="B21" s="22" t="s">
        <v>225</v>
      </c>
      <c r="C21" s="4">
        <v>8.2883324454</v>
      </c>
      <c r="D21" s="5" t="str">
        <f>IF($B21="N/A","N/A",IF(C21&gt;=2,"Yes","No"))</f>
        <v>Yes</v>
      </c>
      <c r="E21" s="4">
        <v>8.4812364211000002</v>
      </c>
      <c r="F21" s="5" t="str">
        <f>IF($B21="N/A","N/A",IF(E21&gt;=2,"Yes","No"))</f>
        <v>Yes</v>
      </c>
      <c r="G21" s="4">
        <v>8.5477700160999994</v>
      </c>
      <c r="H21" s="5" t="str">
        <f>IF($B21="N/A","N/A",IF(G21&gt;=2,"Yes","No"))</f>
        <v>Yes</v>
      </c>
      <c r="I21" s="6">
        <v>2.327</v>
      </c>
      <c r="J21" s="6">
        <v>0.78449999999999998</v>
      </c>
      <c r="K21" s="105" t="str">
        <f t="shared" si="0"/>
        <v>Yes</v>
      </c>
    </row>
    <row r="22" spans="1:11" x14ac:dyDescent="0.2">
      <c r="A22" s="101" t="s">
        <v>827</v>
      </c>
      <c r="B22" s="22" t="s">
        <v>226</v>
      </c>
      <c r="C22" s="4">
        <v>10.474160895000001</v>
      </c>
      <c r="D22" s="5" t="str">
        <f>IF($B22="N/A","N/A",IF(C22&gt;30,"No",IF(C22&lt;5,"No","Yes")))</f>
        <v>Yes</v>
      </c>
      <c r="E22" s="4">
        <v>13.24313648</v>
      </c>
      <c r="F22" s="5" t="str">
        <f>IF($B22="N/A","N/A",IF(E22&gt;30,"No",IF(E22&lt;5,"No","Yes")))</f>
        <v>Yes</v>
      </c>
      <c r="G22" s="4">
        <v>9.2423428263999998</v>
      </c>
      <c r="H22" s="5" t="str">
        <f>IF($B22="N/A","N/A",IF(G22&gt;30,"No",IF(G22&lt;5,"No","Yes")))</f>
        <v>Yes</v>
      </c>
      <c r="I22" s="6">
        <v>26.44</v>
      </c>
      <c r="J22" s="6">
        <v>-30.2</v>
      </c>
      <c r="K22" s="105" t="str">
        <f t="shared" si="0"/>
        <v>No</v>
      </c>
    </row>
    <row r="23" spans="1:11" x14ac:dyDescent="0.2">
      <c r="A23" s="101" t="s">
        <v>828</v>
      </c>
      <c r="B23" s="22" t="s">
        <v>227</v>
      </c>
      <c r="C23" s="4">
        <v>45.945657965000002</v>
      </c>
      <c r="D23" s="5" t="str">
        <f>IF($B23="N/A","N/A",IF(C23&gt;75,"No",IF(C23&lt;15,"No","Yes")))</f>
        <v>Yes</v>
      </c>
      <c r="E23" s="4">
        <v>44.598064389000001</v>
      </c>
      <c r="F23" s="5" t="str">
        <f>IF($B23="N/A","N/A",IF(E23&gt;75,"No",IF(E23&lt;15,"No","Yes")))</f>
        <v>Yes</v>
      </c>
      <c r="G23" s="4">
        <v>42.966147233000001</v>
      </c>
      <c r="H23" s="5" t="str">
        <f>IF($B23="N/A","N/A",IF(G23&gt;75,"No",IF(G23&lt;15,"No","Yes")))</f>
        <v>Yes</v>
      </c>
      <c r="I23" s="6">
        <v>-2.93</v>
      </c>
      <c r="J23" s="6">
        <v>-3.66</v>
      </c>
      <c r="K23" s="105" t="str">
        <f t="shared" si="0"/>
        <v>Yes</v>
      </c>
    </row>
    <row r="24" spans="1:11" x14ac:dyDescent="0.2">
      <c r="A24" s="101" t="s">
        <v>829</v>
      </c>
      <c r="B24" s="22" t="s">
        <v>228</v>
      </c>
      <c r="C24" s="4">
        <v>43.580181140000001</v>
      </c>
      <c r="D24" s="5" t="str">
        <f>IF($B24="N/A","N/A",IF(C24&gt;70,"No",IF(C24&lt;25,"No","Yes")))</f>
        <v>Yes</v>
      </c>
      <c r="E24" s="4">
        <v>42.158799131000002</v>
      </c>
      <c r="F24" s="5" t="str">
        <f>IF($B24="N/A","N/A",IF(E24&gt;70,"No",IF(E24&lt;25,"No","Yes")))</f>
        <v>Yes</v>
      </c>
      <c r="G24" s="4">
        <v>47.791509941000001</v>
      </c>
      <c r="H24" s="5" t="str">
        <f>IF($B24="N/A","N/A",IF(G24&gt;70,"No",IF(G24&lt;25,"No","Yes")))</f>
        <v>Yes</v>
      </c>
      <c r="I24" s="6">
        <v>-3.26</v>
      </c>
      <c r="J24" s="6">
        <v>13.36</v>
      </c>
      <c r="K24" s="105" t="str">
        <f t="shared" si="0"/>
        <v>Yes</v>
      </c>
    </row>
    <row r="25" spans="1:11" x14ac:dyDescent="0.2">
      <c r="A25" s="101" t="s">
        <v>318</v>
      </c>
      <c r="B25" s="22" t="s">
        <v>229</v>
      </c>
      <c r="C25" s="4">
        <v>37.645178475999998</v>
      </c>
      <c r="D25" s="5" t="str">
        <f>IF($B25="N/A","N/A",IF(C25&gt;70,"No",IF(C25&lt;35,"No","Yes")))</f>
        <v>Yes</v>
      </c>
      <c r="E25" s="4">
        <v>40.934228718</v>
      </c>
      <c r="F25" s="5" t="str">
        <f>IF($B25="N/A","N/A",IF(E25&gt;70,"No",IF(E25&lt;35,"No","Yes")))</f>
        <v>Yes</v>
      </c>
      <c r="G25" s="4">
        <v>40.919836664999998</v>
      </c>
      <c r="H25" s="5" t="str">
        <f>IF($B25="N/A","N/A",IF(G25&gt;70,"No",IF(G25&lt;35,"No","Yes")))</f>
        <v>Yes</v>
      </c>
      <c r="I25" s="6">
        <v>8.7370000000000001</v>
      </c>
      <c r="J25" s="6">
        <v>-3.5000000000000003E-2</v>
      </c>
      <c r="K25" s="105" t="str">
        <f t="shared" si="0"/>
        <v>Yes</v>
      </c>
    </row>
    <row r="26" spans="1:11" x14ac:dyDescent="0.2">
      <c r="A26" s="101" t="s">
        <v>830</v>
      </c>
      <c r="B26" s="22" t="s">
        <v>220</v>
      </c>
      <c r="C26" s="4">
        <v>2.0183979620999999</v>
      </c>
      <c r="D26" s="5" t="str">
        <f>IF($B26="N/A","N/A",IF(C26&gt;1,"Yes","No"))</f>
        <v>Yes</v>
      </c>
      <c r="E26" s="4">
        <v>2.0316043426000001</v>
      </c>
      <c r="F26" s="5" t="str">
        <f>IF($B26="N/A","N/A",IF(E26&gt;1,"Yes","No"))</f>
        <v>Yes</v>
      </c>
      <c r="G26" s="4">
        <v>2.1011029412000002</v>
      </c>
      <c r="H26" s="5" t="str">
        <f>IF($B26="N/A","N/A",IF(G26&gt;1,"Yes","No"))</f>
        <v>Yes</v>
      </c>
      <c r="I26" s="6">
        <v>0.65429999999999999</v>
      </c>
      <c r="J26" s="6">
        <v>3.4209999999999998</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05" t="str">
        <f t="shared" si="0"/>
        <v>N/A</v>
      </c>
    </row>
    <row r="28" spans="1:11" x14ac:dyDescent="0.2">
      <c r="A28" s="101" t="s">
        <v>831</v>
      </c>
      <c r="B28" s="22" t="s">
        <v>213</v>
      </c>
      <c r="C28" s="4">
        <v>97.877158222000006</v>
      </c>
      <c r="D28" s="5" t="str">
        <f>IF($B28="N/A","N/A",IF(C28&gt;15,"No",IF(C28&lt;-15,"No","Yes")))</f>
        <v>N/A</v>
      </c>
      <c r="E28" s="4">
        <v>98.890229192000007</v>
      </c>
      <c r="F28" s="5" t="str">
        <f>IF($B28="N/A","N/A",IF(E28&gt;15,"No",IF(E28&lt;-15,"No","Yes")))</f>
        <v>N/A</v>
      </c>
      <c r="G28" s="4">
        <v>99.868697479000005</v>
      </c>
      <c r="H28" s="5" t="str">
        <f>IF($B28="N/A","N/A",IF(G28&gt;15,"No",IF(G28&lt;-15,"No","Yes")))</f>
        <v>N/A</v>
      </c>
      <c r="I28" s="6">
        <v>1.0349999999999999</v>
      </c>
      <c r="J28" s="6">
        <v>0.98939999999999995</v>
      </c>
      <c r="K28" s="105" t="str">
        <f t="shared" si="0"/>
        <v>Yes</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77.442727757</v>
      </c>
      <c r="D31" s="114" t="str">
        <f>IF($B31="N/A","N/A",IF(C31&gt;=90,"Yes","No"))</f>
        <v>No</v>
      </c>
      <c r="E31" s="118">
        <v>79.942721706</v>
      </c>
      <c r="F31" s="114" t="str">
        <f>IF($B31="N/A","N/A",IF(E31&gt;=90,"Yes","No"))</f>
        <v>No</v>
      </c>
      <c r="G31" s="118">
        <v>79.626047710999998</v>
      </c>
      <c r="H31" s="114" t="str">
        <f>IF($B31="N/A","N/A",IF(G31&gt;=90,"Yes","No"))</f>
        <v>No</v>
      </c>
      <c r="I31" s="115">
        <v>3.2280000000000002</v>
      </c>
      <c r="J31" s="115">
        <v>-0.39600000000000002</v>
      </c>
      <c r="K31" s="116" t="str">
        <f t="shared" si="0"/>
        <v>Yes</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136280</v>
      </c>
      <c r="D6" s="5" t="str">
        <f>IF(OR($B6="N/A",$C6="N/A"),"N/A",IF(C6&lt;0,"No","Yes"))</f>
        <v>N/A</v>
      </c>
      <c r="E6" s="23">
        <v>111925</v>
      </c>
      <c r="F6" s="5" t="str">
        <f>IF($B6="N/A","N/A",IF(E6&lt;0,"No","Yes"))</f>
        <v>N/A</v>
      </c>
      <c r="G6" s="23">
        <v>142193</v>
      </c>
      <c r="H6" s="5" t="str">
        <f>IF($B6="N/A","N/A",IF(G6&lt;0,"No","Yes"))</f>
        <v>N/A</v>
      </c>
      <c r="I6" s="6">
        <v>-17.899999999999999</v>
      </c>
      <c r="J6" s="6">
        <v>27.04</v>
      </c>
      <c r="K6" s="105" t="str">
        <f t="shared" ref="K6:K35" si="0">IF(J6="Div by 0", "N/A", IF(J6="N/A","N/A", IF(J6&gt;30, "No", IF(J6&lt;-30, "No", "Yes"))))</f>
        <v>Yes</v>
      </c>
    </row>
    <row r="7" spans="1:11" x14ac:dyDescent="0.2">
      <c r="A7" s="101" t="s">
        <v>435</v>
      </c>
      <c r="B7" s="73" t="s">
        <v>213</v>
      </c>
      <c r="C7" s="5">
        <v>6.3802465511999999</v>
      </c>
      <c r="D7" s="5" t="str">
        <f t="shared" ref="D7:D17" si="1">IF(OR($B7="N/A",$C7="N/A"),"N/A",IF(C7&lt;0,"No","Yes"))</f>
        <v>N/A</v>
      </c>
      <c r="E7" s="5">
        <v>6.1112352020999996</v>
      </c>
      <c r="F7" s="5" t="str">
        <f t="shared" ref="F7:F17" si="2">IF($B7="N/A","N/A",IF(E7&lt;0,"No","Yes"))</f>
        <v>N/A</v>
      </c>
      <c r="G7" s="5">
        <v>1.2089202702999999</v>
      </c>
      <c r="H7" s="5" t="str">
        <f t="shared" ref="H7:H17" si="3">IF($B7="N/A","N/A",IF(G7&lt;0,"No","Yes"))</f>
        <v>N/A</v>
      </c>
      <c r="I7" s="6">
        <v>-4.22</v>
      </c>
      <c r="J7" s="6">
        <v>-80.2</v>
      </c>
      <c r="K7" s="105" t="str">
        <f t="shared" si="0"/>
        <v>No</v>
      </c>
    </row>
    <row r="8" spans="1:11" x14ac:dyDescent="0.2">
      <c r="A8" s="101" t="s">
        <v>436</v>
      </c>
      <c r="B8" s="73" t="s">
        <v>213</v>
      </c>
      <c r="C8" s="5">
        <v>34.429116524999998</v>
      </c>
      <c r="D8" s="5" t="str">
        <f t="shared" si="1"/>
        <v>N/A</v>
      </c>
      <c r="E8" s="5">
        <v>31.692651329</v>
      </c>
      <c r="F8" s="5" t="str">
        <f t="shared" si="2"/>
        <v>N/A</v>
      </c>
      <c r="G8" s="5">
        <v>5.4665138227999996</v>
      </c>
      <c r="H8" s="5" t="str">
        <f t="shared" si="3"/>
        <v>N/A</v>
      </c>
      <c r="I8" s="6">
        <v>-7.95</v>
      </c>
      <c r="J8" s="6">
        <v>-82.8</v>
      </c>
      <c r="K8" s="105" t="str">
        <f t="shared" si="0"/>
        <v>No</v>
      </c>
    </row>
    <row r="9" spans="1:11" x14ac:dyDescent="0.2">
      <c r="A9" s="101" t="s">
        <v>437</v>
      </c>
      <c r="B9" s="73" t="s">
        <v>213</v>
      </c>
      <c r="C9" s="5">
        <v>30.585559143000001</v>
      </c>
      <c r="D9" s="5" t="str">
        <f t="shared" si="1"/>
        <v>N/A</v>
      </c>
      <c r="E9" s="5">
        <v>31.876703149000001</v>
      </c>
      <c r="F9" s="5" t="str">
        <f t="shared" si="2"/>
        <v>N/A</v>
      </c>
      <c r="G9" s="5">
        <v>4.0824794468999999</v>
      </c>
      <c r="H9" s="5" t="str">
        <f t="shared" si="3"/>
        <v>N/A</v>
      </c>
      <c r="I9" s="6">
        <v>4.2210000000000001</v>
      </c>
      <c r="J9" s="6">
        <v>-87.2</v>
      </c>
      <c r="K9" s="105" t="str">
        <f t="shared" si="0"/>
        <v>No</v>
      </c>
    </row>
    <row r="10" spans="1:11" x14ac:dyDescent="0.2">
      <c r="A10" s="101" t="s">
        <v>438</v>
      </c>
      <c r="B10" s="73" t="s">
        <v>213</v>
      </c>
      <c r="C10" s="5">
        <v>28.006310537000001</v>
      </c>
      <c r="D10" s="5" t="str">
        <f t="shared" si="1"/>
        <v>N/A</v>
      </c>
      <c r="E10" s="5">
        <v>29.526915344999999</v>
      </c>
      <c r="F10" s="5" t="str">
        <f t="shared" si="2"/>
        <v>N/A</v>
      </c>
      <c r="G10" s="5">
        <v>4.5571863594000002</v>
      </c>
      <c r="H10" s="5" t="str">
        <f t="shared" si="3"/>
        <v>N/A</v>
      </c>
      <c r="I10" s="6">
        <v>5.43</v>
      </c>
      <c r="J10" s="6">
        <v>-84.6</v>
      </c>
      <c r="K10" s="105" t="str">
        <f t="shared" si="0"/>
        <v>No</v>
      </c>
    </row>
    <row r="11" spans="1:11" x14ac:dyDescent="0.2">
      <c r="A11" s="102" t="s">
        <v>324</v>
      </c>
      <c r="B11" s="73" t="s">
        <v>213</v>
      </c>
      <c r="C11" s="5">
        <v>83.304960375999997</v>
      </c>
      <c r="D11" s="5" t="str">
        <f t="shared" si="1"/>
        <v>N/A</v>
      </c>
      <c r="E11" s="5">
        <v>91.927630109000006</v>
      </c>
      <c r="F11" s="5" t="str">
        <f t="shared" si="2"/>
        <v>N/A</v>
      </c>
      <c r="G11" s="5">
        <v>97.965441337000001</v>
      </c>
      <c r="H11" s="5" t="str">
        <f t="shared" si="3"/>
        <v>N/A</v>
      </c>
      <c r="I11" s="6">
        <v>10.35</v>
      </c>
      <c r="J11" s="6">
        <v>6.5679999999999996</v>
      </c>
      <c r="K11" s="105" t="str">
        <f t="shared" si="0"/>
        <v>Yes</v>
      </c>
    </row>
    <row r="12" spans="1:11" x14ac:dyDescent="0.2">
      <c r="A12" s="102" t="s">
        <v>310</v>
      </c>
      <c r="B12" s="73" t="s">
        <v>213</v>
      </c>
      <c r="C12" s="5">
        <v>88.627091282999999</v>
      </c>
      <c r="D12" s="5" t="str">
        <f t="shared" si="1"/>
        <v>N/A</v>
      </c>
      <c r="E12" s="5">
        <v>95.019879384000006</v>
      </c>
      <c r="F12" s="5" t="str">
        <f t="shared" si="2"/>
        <v>N/A</v>
      </c>
      <c r="G12" s="5">
        <v>97.905663429000001</v>
      </c>
      <c r="H12" s="5" t="str">
        <f t="shared" si="3"/>
        <v>N/A</v>
      </c>
      <c r="I12" s="6">
        <v>7.2130000000000001</v>
      </c>
      <c r="J12" s="6">
        <v>3.0369999999999999</v>
      </c>
      <c r="K12" s="105" t="str">
        <f t="shared" si="0"/>
        <v>Yes</v>
      </c>
    </row>
    <row r="13" spans="1:11" x14ac:dyDescent="0.2">
      <c r="A13" s="102" t="s">
        <v>822</v>
      </c>
      <c r="B13" s="73" t="s">
        <v>213</v>
      </c>
      <c r="C13" s="5">
        <v>1.0627416564000001</v>
      </c>
      <c r="D13" s="5" t="str">
        <f t="shared" si="1"/>
        <v>N/A</v>
      </c>
      <c r="E13" s="5">
        <v>1.0310011188999999</v>
      </c>
      <c r="F13" s="5" t="str">
        <f t="shared" si="2"/>
        <v>N/A</v>
      </c>
      <c r="G13" s="5">
        <v>1.0487016485</v>
      </c>
      <c r="H13" s="5" t="str">
        <f t="shared" si="3"/>
        <v>N/A</v>
      </c>
      <c r="I13" s="6">
        <v>-2.99</v>
      </c>
      <c r="J13" s="6">
        <v>1.7170000000000001</v>
      </c>
      <c r="K13" s="105" t="str">
        <f t="shared" si="0"/>
        <v>Yes</v>
      </c>
    </row>
    <row r="14" spans="1:11" x14ac:dyDescent="0.2">
      <c r="A14" s="102" t="s">
        <v>311</v>
      </c>
      <c r="B14" s="73" t="s">
        <v>213</v>
      </c>
      <c r="C14" s="5">
        <v>82.573378339000001</v>
      </c>
      <c r="D14" s="5" t="str">
        <f t="shared" si="1"/>
        <v>N/A</v>
      </c>
      <c r="E14" s="5">
        <v>44.705829797</v>
      </c>
      <c r="F14" s="5" t="str">
        <f t="shared" si="2"/>
        <v>N/A</v>
      </c>
      <c r="G14" s="5">
        <v>33.239329644000001</v>
      </c>
      <c r="H14" s="5" t="str">
        <f t="shared" si="3"/>
        <v>N/A</v>
      </c>
      <c r="I14" s="6">
        <v>-45.9</v>
      </c>
      <c r="J14" s="6">
        <v>-25.6</v>
      </c>
      <c r="K14" s="105" t="str">
        <f t="shared" si="0"/>
        <v>Yes</v>
      </c>
    </row>
    <row r="15" spans="1:11" x14ac:dyDescent="0.2">
      <c r="A15" s="102" t="s">
        <v>823</v>
      </c>
      <c r="B15" s="73" t="s">
        <v>213</v>
      </c>
      <c r="C15" s="5">
        <v>9.1873883641000003</v>
      </c>
      <c r="D15" s="5" t="str">
        <f t="shared" si="1"/>
        <v>N/A</v>
      </c>
      <c r="E15" s="5">
        <v>9.0564382357</v>
      </c>
      <c r="F15" s="5" t="str">
        <f t="shared" si="2"/>
        <v>N/A</v>
      </c>
      <c r="G15" s="5">
        <v>9.7679840894000005</v>
      </c>
      <c r="H15" s="5" t="str">
        <f t="shared" si="3"/>
        <v>N/A</v>
      </c>
      <c r="I15" s="6">
        <v>-1.43</v>
      </c>
      <c r="J15" s="6">
        <v>7.8570000000000002</v>
      </c>
      <c r="K15" s="105" t="str">
        <f t="shared" si="0"/>
        <v>Yes</v>
      </c>
    </row>
    <row r="16" spans="1:11" x14ac:dyDescent="0.2">
      <c r="A16" s="102" t="s">
        <v>832</v>
      </c>
      <c r="B16" s="73" t="s">
        <v>213</v>
      </c>
      <c r="C16" s="5">
        <v>3.6648904067000001</v>
      </c>
      <c r="D16" s="5" t="str">
        <f t="shared" si="1"/>
        <v>N/A</v>
      </c>
      <c r="E16" s="5">
        <v>3.8608364336999998</v>
      </c>
      <c r="F16" s="5" t="str">
        <f t="shared" si="2"/>
        <v>N/A</v>
      </c>
      <c r="G16" s="5">
        <v>4.1494854093000004</v>
      </c>
      <c r="H16" s="5" t="str">
        <f t="shared" si="3"/>
        <v>N/A</v>
      </c>
      <c r="I16" s="6">
        <v>5.3470000000000004</v>
      </c>
      <c r="J16" s="6">
        <v>7.476</v>
      </c>
      <c r="K16" s="105" t="str">
        <f t="shared" si="0"/>
        <v>Yes</v>
      </c>
    </row>
    <row r="17" spans="1:11" x14ac:dyDescent="0.2">
      <c r="A17" s="102" t="s">
        <v>825</v>
      </c>
      <c r="B17" s="73" t="s">
        <v>213</v>
      </c>
      <c r="C17" s="5">
        <v>24.341536956999999</v>
      </c>
      <c r="D17" s="5" t="str">
        <f t="shared" si="1"/>
        <v>N/A</v>
      </c>
      <c r="E17" s="5">
        <v>6.4137415723000002</v>
      </c>
      <c r="F17" s="5" t="str">
        <f t="shared" si="2"/>
        <v>N/A</v>
      </c>
      <c r="G17" s="5">
        <v>4.9669013717999997</v>
      </c>
      <c r="H17" s="5" t="str">
        <f t="shared" si="3"/>
        <v>N/A</v>
      </c>
      <c r="I17" s="6">
        <v>-73.7</v>
      </c>
      <c r="J17" s="6">
        <v>-22.6</v>
      </c>
      <c r="K17" s="105" t="str">
        <f t="shared" si="0"/>
        <v>Yes</v>
      </c>
    </row>
    <row r="18" spans="1:11" x14ac:dyDescent="0.2">
      <c r="A18" s="101" t="s">
        <v>312</v>
      </c>
      <c r="B18" s="22" t="s">
        <v>223</v>
      </c>
      <c r="C18" s="5">
        <v>99.72262988</v>
      </c>
      <c r="D18" s="5" t="str">
        <f>IF(OR($B18="N/A",$C18="N/A"),"N/A",IF(C18&gt;100,"No",IF(C18&lt;98,"No","Yes")))</f>
        <v>Yes</v>
      </c>
      <c r="E18" s="5">
        <v>99.201250838000007</v>
      </c>
      <c r="F18" s="5" t="str">
        <f>IF(OR($B18="N/A",$E18="N/A"),"N/A",IF(E18&gt;100,"No",IF(E18&lt;98,"No","Yes")))</f>
        <v>Yes</v>
      </c>
      <c r="G18" s="5">
        <v>99.536545399999994</v>
      </c>
      <c r="H18" s="5" t="str">
        <f>IF($B18="N/A","N/A",IF(G18&gt;100,"No",IF(G18&lt;98,"No","Yes")))</f>
        <v>Yes</v>
      </c>
      <c r="I18" s="6">
        <v>-0.52300000000000002</v>
      </c>
      <c r="J18" s="6">
        <v>0.33800000000000002</v>
      </c>
      <c r="K18" s="105" t="str">
        <f t="shared" si="0"/>
        <v>Yes</v>
      </c>
    </row>
    <row r="19" spans="1:11" x14ac:dyDescent="0.2">
      <c r="A19" s="101" t="s">
        <v>31</v>
      </c>
      <c r="B19" s="22" t="s">
        <v>214</v>
      </c>
      <c r="C19" s="5">
        <v>92.609333724999999</v>
      </c>
      <c r="D19" s="5" t="str">
        <f>IF(OR($B19="N/A",$C19="N/A"),"N/A",IF(C19&gt;100,"No",IF(C19&lt;95,"No","Yes")))</f>
        <v>No</v>
      </c>
      <c r="E19" s="5">
        <v>94.633013177999999</v>
      </c>
      <c r="F19" s="5" t="str">
        <f>IF(OR($B19="N/A",$E19="N/A"),"N/A",IF(E19&gt;100,"No",IF(E19&lt;98,"No","Yes")))</f>
        <v>No</v>
      </c>
      <c r="G19" s="5">
        <v>96.202344701000001</v>
      </c>
      <c r="H19" s="5" t="str">
        <f>IF($B19="N/A","N/A",IF(G19&gt;100,"No",IF(G19&lt;95,"No","Yes")))</f>
        <v>Yes</v>
      </c>
      <c r="I19" s="6">
        <v>2.1850000000000001</v>
      </c>
      <c r="J19" s="6">
        <v>1.6579999999999999</v>
      </c>
      <c r="K19" s="105" t="str">
        <f t="shared" si="0"/>
        <v>Yes</v>
      </c>
    </row>
    <row r="20" spans="1:11" x14ac:dyDescent="0.2">
      <c r="A20" s="102" t="s">
        <v>313</v>
      </c>
      <c r="B20" s="73" t="s">
        <v>213</v>
      </c>
      <c r="C20" s="5">
        <v>98.315233343000003</v>
      </c>
      <c r="D20" s="5" t="str">
        <f t="shared" ref="D20:D35" si="4">IF(OR($B20="N/A",$C20="N/A"),"N/A",IF(C20&lt;0,"No","Yes"))</f>
        <v>N/A</v>
      </c>
      <c r="E20" s="5">
        <v>98.039758766999995</v>
      </c>
      <c r="F20" s="5" t="str">
        <f t="shared" ref="F20:F34" si="5">IF($B20="N/A","N/A",IF(E20&lt;0,"No","Yes"))</f>
        <v>N/A</v>
      </c>
      <c r="G20" s="5">
        <v>98.471795377000007</v>
      </c>
      <c r="H20" s="5" t="str">
        <f t="shared" ref="H20:H35" si="6">IF($B20="N/A","N/A",IF(G20&lt;0,"No","Yes"))</f>
        <v>N/A</v>
      </c>
      <c r="I20" s="6">
        <v>-0.28000000000000003</v>
      </c>
      <c r="J20" s="6">
        <v>0.44069999999999998</v>
      </c>
      <c r="K20" s="105" t="str">
        <f t="shared" si="0"/>
        <v>Yes</v>
      </c>
    </row>
    <row r="21" spans="1:11" x14ac:dyDescent="0.2">
      <c r="A21" s="102" t="s">
        <v>833</v>
      </c>
      <c r="B21" s="73" t="s">
        <v>213</v>
      </c>
      <c r="C21" s="5">
        <v>5.1709715292</v>
      </c>
      <c r="D21" s="5" t="str">
        <f t="shared" si="4"/>
        <v>N/A</v>
      </c>
      <c r="E21" s="5">
        <v>5.8878713424000004</v>
      </c>
      <c r="F21" s="5" t="str">
        <f t="shared" si="5"/>
        <v>N/A</v>
      </c>
      <c r="G21" s="5">
        <v>1.7005056508</v>
      </c>
      <c r="H21" s="5" t="str">
        <f t="shared" si="6"/>
        <v>N/A</v>
      </c>
      <c r="I21" s="6">
        <v>13.86</v>
      </c>
      <c r="J21" s="6">
        <v>-71.099999999999994</v>
      </c>
      <c r="K21" s="105" t="str">
        <f t="shared" si="0"/>
        <v>No</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6.311571764</v>
      </c>
      <c r="D23" s="5" t="str">
        <f t="shared" si="4"/>
        <v>N/A</v>
      </c>
      <c r="E23" s="5">
        <v>6.5285593030999998</v>
      </c>
      <c r="F23" s="5" t="str">
        <f t="shared" si="5"/>
        <v>N/A</v>
      </c>
      <c r="G23" s="5">
        <v>6.7405287180000002</v>
      </c>
      <c r="H23" s="5" t="str">
        <f t="shared" si="6"/>
        <v>N/A</v>
      </c>
      <c r="I23" s="6">
        <v>3.4380000000000002</v>
      </c>
      <c r="J23" s="6">
        <v>3.2469999999999999</v>
      </c>
      <c r="K23" s="105" t="str">
        <f t="shared" si="0"/>
        <v>Yes</v>
      </c>
    </row>
    <row r="24" spans="1:11" x14ac:dyDescent="0.2">
      <c r="A24" s="102" t="s">
        <v>315</v>
      </c>
      <c r="B24" s="73" t="s">
        <v>213</v>
      </c>
      <c r="C24" s="5">
        <v>11.820516584</v>
      </c>
      <c r="D24" s="5" t="str">
        <f t="shared" si="4"/>
        <v>N/A</v>
      </c>
      <c r="E24" s="5">
        <v>13.935224481000001</v>
      </c>
      <c r="F24" s="5" t="str">
        <f t="shared" si="5"/>
        <v>N/A</v>
      </c>
      <c r="G24" s="5">
        <v>8.3449958858999995</v>
      </c>
      <c r="H24" s="5" t="str">
        <f t="shared" si="6"/>
        <v>N/A</v>
      </c>
      <c r="I24" s="6">
        <v>17.89</v>
      </c>
      <c r="J24" s="6">
        <v>-40.1</v>
      </c>
      <c r="K24" s="105" t="str">
        <f t="shared" si="0"/>
        <v>No</v>
      </c>
    </row>
    <row r="25" spans="1:11" x14ac:dyDescent="0.2">
      <c r="A25" s="102" t="s">
        <v>316</v>
      </c>
      <c r="B25" s="73" t="s">
        <v>213</v>
      </c>
      <c r="C25" s="5">
        <v>56.038303493000001</v>
      </c>
      <c r="D25" s="5" t="str">
        <f t="shared" si="4"/>
        <v>N/A</v>
      </c>
      <c r="E25" s="5">
        <v>57.182935000999997</v>
      </c>
      <c r="F25" s="5" t="str">
        <f t="shared" si="5"/>
        <v>N/A</v>
      </c>
      <c r="G25" s="5">
        <v>33.958774341999998</v>
      </c>
      <c r="H25" s="5" t="str">
        <f t="shared" si="6"/>
        <v>N/A</v>
      </c>
      <c r="I25" s="6">
        <v>2.0430000000000001</v>
      </c>
      <c r="J25" s="6">
        <v>-40.6</v>
      </c>
      <c r="K25" s="105" t="str">
        <f t="shared" si="0"/>
        <v>No</v>
      </c>
    </row>
    <row r="26" spans="1:11" x14ac:dyDescent="0.2">
      <c r="A26" s="102" t="s">
        <v>317</v>
      </c>
      <c r="B26" s="73" t="s">
        <v>213</v>
      </c>
      <c r="C26" s="5">
        <v>32.141179923999999</v>
      </c>
      <c r="D26" s="5" t="str">
        <f t="shared" si="4"/>
        <v>N/A</v>
      </c>
      <c r="E26" s="5">
        <v>28.881840518000001</v>
      </c>
      <c r="F26" s="5" t="str">
        <f t="shared" si="5"/>
        <v>N/A</v>
      </c>
      <c r="G26" s="5">
        <v>57.696229772000002</v>
      </c>
      <c r="H26" s="5" t="str">
        <f t="shared" si="6"/>
        <v>N/A</v>
      </c>
      <c r="I26" s="6">
        <v>-10.1</v>
      </c>
      <c r="J26" s="6">
        <v>99.77</v>
      </c>
      <c r="K26" s="105" t="str">
        <f t="shared" si="0"/>
        <v>No</v>
      </c>
    </row>
    <row r="27" spans="1:11" x14ac:dyDescent="0.2">
      <c r="A27" s="102" t="s">
        <v>318</v>
      </c>
      <c r="B27" s="73" t="s">
        <v>213</v>
      </c>
      <c r="C27" s="5">
        <v>46.560757264000003</v>
      </c>
      <c r="D27" s="5" t="str">
        <f t="shared" si="4"/>
        <v>N/A</v>
      </c>
      <c r="E27" s="5">
        <v>52.054500781999998</v>
      </c>
      <c r="F27" s="5" t="str">
        <f t="shared" si="5"/>
        <v>N/A</v>
      </c>
      <c r="G27" s="5">
        <v>48.114182835999998</v>
      </c>
      <c r="H27" s="5" t="str">
        <f t="shared" si="6"/>
        <v>N/A</v>
      </c>
      <c r="I27" s="6">
        <v>11.8</v>
      </c>
      <c r="J27" s="6">
        <v>-7.57</v>
      </c>
      <c r="K27" s="105" t="str">
        <f t="shared" si="0"/>
        <v>Yes</v>
      </c>
    </row>
    <row r="28" spans="1:11" x14ac:dyDescent="0.2">
      <c r="A28" s="102" t="s">
        <v>830</v>
      </c>
      <c r="B28" s="73" t="s">
        <v>213</v>
      </c>
      <c r="C28" s="5">
        <v>2.0325437726</v>
      </c>
      <c r="D28" s="5" t="str">
        <f t="shared" si="4"/>
        <v>N/A</v>
      </c>
      <c r="E28" s="5">
        <v>2.0228794068</v>
      </c>
      <c r="F28" s="5" t="str">
        <f t="shared" si="5"/>
        <v>N/A</v>
      </c>
      <c r="G28" s="5">
        <v>2.128407513</v>
      </c>
      <c r="H28" s="5" t="str">
        <f t="shared" si="6"/>
        <v>N/A</v>
      </c>
      <c r="I28" s="6">
        <v>-0.47499999999999998</v>
      </c>
      <c r="J28" s="6">
        <v>5.2169999999999996</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1748</v>
      </c>
      <c r="J29" s="6" t="s">
        <v>1748</v>
      </c>
      <c r="K29" s="105" t="str">
        <f t="shared" si="0"/>
        <v>N/A</v>
      </c>
    </row>
    <row r="30" spans="1:11" x14ac:dyDescent="0.2">
      <c r="A30" s="102" t="s">
        <v>831</v>
      </c>
      <c r="B30" s="73" t="s">
        <v>213</v>
      </c>
      <c r="C30" s="5">
        <v>8.9121081746000002</v>
      </c>
      <c r="D30" s="5" t="str">
        <f t="shared" si="4"/>
        <v>N/A</v>
      </c>
      <c r="E30" s="5">
        <v>60.195324567999997</v>
      </c>
      <c r="F30" s="5" t="str">
        <f t="shared" si="5"/>
        <v>N/A</v>
      </c>
      <c r="G30" s="5">
        <v>95.508294965000005</v>
      </c>
      <c r="H30" s="5" t="str">
        <f t="shared" si="6"/>
        <v>N/A</v>
      </c>
      <c r="I30" s="6">
        <v>575.4</v>
      </c>
      <c r="J30" s="6">
        <v>58.66</v>
      </c>
      <c r="K30" s="105" t="str">
        <f t="shared" si="0"/>
        <v>No</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v>100</v>
      </c>
      <c r="D32" s="5" t="str">
        <f t="shared" si="4"/>
        <v>N/A</v>
      </c>
      <c r="E32" s="5">
        <v>100</v>
      </c>
      <c r="F32" s="5" t="str">
        <f t="shared" si="5"/>
        <v>N/A</v>
      </c>
      <c r="G32" s="5">
        <v>100</v>
      </c>
      <c r="H32" s="5" t="str">
        <f t="shared" si="6"/>
        <v>N/A</v>
      </c>
      <c r="I32" s="6">
        <v>0</v>
      </c>
      <c r="J32" s="6">
        <v>0</v>
      </c>
      <c r="K32" s="105" t="str">
        <f t="shared" si="0"/>
        <v>Yes</v>
      </c>
    </row>
    <row r="33" spans="1:11" x14ac:dyDescent="0.2">
      <c r="A33" s="102" t="s">
        <v>322</v>
      </c>
      <c r="B33" s="73" t="s">
        <v>213</v>
      </c>
      <c r="C33" s="5">
        <v>0</v>
      </c>
      <c r="D33" s="5" t="str">
        <f t="shared" si="4"/>
        <v>N/A</v>
      </c>
      <c r="E33" s="5">
        <v>4.4672771999999996E-3</v>
      </c>
      <c r="F33" s="5" t="str">
        <f t="shared" si="5"/>
        <v>N/A</v>
      </c>
      <c r="G33" s="5">
        <v>2.1098085000000001E-3</v>
      </c>
      <c r="H33" s="5" t="str">
        <f t="shared" si="6"/>
        <v>N/A</v>
      </c>
      <c r="I33" s="6" t="s">
        <v>1748</v>
      </c>
      <c r="J33" s="6">
        <v>-52.8</v>
      </c>
      <c r="K33" s="105" t="str">
        <f t="shared" si="0"/>
        <v>No</v>
      </c>
    </row>
    <row r="34" spans="1:11" x14ac:dyDescent="0.2">
      <c r="A34" s="102" t="s">
        <v>323</v>
      </c>
      <c r="B34" s="73" t="s">
        <v>213</v>
      </c>
      <c r="C34" s="5">
        <v>20.640592897000001</v>
      </c>
      <c r="D34" s="5" t="str">
        <f t="shared" si="4"/>
        <v>N/A</v>
      </c>
      <c r="E34" s="5">
        <v>23.432655795999999</v>
      </c>
      <c r="F34" s="5" t="str">
        <f t="shared" si="5"/>
        <v>N/A</v>
      </c>
      <c r="G34" s="5">
        <v>18.736506016</v>
      </c>
      <c r="H34" s="5" t="str">
        <f t="shared" si="6"/>
        <v>N/A</v>
      </c>
      <c r="I34" s="6">
        <v>13.53</v>
      </c>
      <c r="J34" s="6">
        <v>-20</v>
      </c>
      <c r="K34" s="105" t="str">
        <f t="shared" si="0"/>
        <v>Yes</v>
      </c>
    </row>
    <row r="35" spans="1:11" x14ac:dyDescent="0.2">
      <c r="A35" s="102" t="s">
        <v>1706</v>
      </c>
      <c r="B35" s="73" t="s">
        <v>213</v>
      </c>
      <c r="C35" s="5">
        <v>17.092016437000002</v>
      </c>
      <c r="D35" s="5" t="str">
        <f t="shared" si="4"/>
        <v>N/A</v>
      </c>
      <c r="E35" s="5">
        <v>19.10475765</v>
      </c>
      <c r="F35" s="5" t="str">
        <f>IF($B35="N/A","N/A",IF(E35&lt;0,"No","Yes"))</f>
        <v>N/A</v>
      </c>
      <c r="G35" s="5">
        <v>14.666685421</v>
      </c>
      <c r="H35" s="5" t="str">
        <f t="shared" si="6"/>
        <v>N/A</v>
      </c>
      <c r="I35" s="6">
        <v>11.78</v>
      </c>
      <c r="J35" s="6">
        <v>-23.2</v>
      </c>
      <c r="K35" s="105" t="str">
        <f t="shared" si="0"/>
        <v>Yes</v>
      </c>
    </row>
    <row r="36" spans="1:11" x14ac:dyDescent="0.2">
      <c r="A36" s="103" t="s">
        <v>372</v>
      </c>
      <c r="B36" s="1" t="s">
        <v>213</v>
      </c>
      <c r="C36" s="4">
        <v>88.097299676999995</v>
      </c>
      <c r="D36" s="5" t="str">
        <f t="shared" ref="D36:D39" si="7">IF($B36="N/A","N/A",IF(C36&lt;0,"No","Yes"))</f>
        <v>N/A</v>
      </c>
      <c r="E36" s="4">
        <v>88.658476657999998</v>
      </c>
      <c r="F36" s="5" t="str">
        <f t="shared" ref="F36:F39" si="8">IF($B36="N/A","N/A",IF(E36&lt;0,"No","Yes"))</f>
        <v>N/A</v>
      </c>
      <c r="G36" s="4">
        <v>88.453721350999999</v>
      </c>
      <c r="H36" s="5" t="str">
        <f t="shared" ref="H36:H39" si="9">IF($B36="N/A","N/A",IF(G36&lt;0,"No","Yes"))</f>
        <v>N/A</v>
      </c>
      <c r="I36" s="6">
        <v>0.63700000000000001</v>
      </c>
      <c r="J36" s="6">
        <v>-0.23100000000000001</v>
      </c>
      <c r="K36" s="105" t="str">
        <f>IF(J36="Div by 0", "N/A", IF(J36="N/A","N/A", IF(J36&gt;30, "No", IF(J36&lt;-30, "No", "Yes"))))</f>
        <v>Yes</v>
      </c>
    </row>
    <row r="37" spans="1:11" x14ac:dyDescent="0.2">
      <c r="A37" s="103" t="s">
        <v>373</v>
      </c>
      <c r="B37" s="1" t="s">
        <v>213</v>
      </c>
      <c r="C37" s="4">
        <v>9.6463164074000005</v>
      </c>
      <c r="D37" s="5" t="str">
        <f t="shared" si="7"/>
        <v>N/A</v>
      </c>
      <c r="E37" s="4">
        <v>8.4949743132000002</v>
      </c>
      <c r="F37" s="5" t="str">
        <f t="shared" si="8"/>
        <v>N/A</v>
      </c>
      <c r="G37" s="4">
        <v>7.4511403515000003</v>
      </c>
      <c r="H37" s="5" t="str">
        <f t="shared" si="9"/>
        <v>N/A</v>
      </c>
      <c r="I37" s="6">
        <v>-11.9</v>
      </c>
      <c r="J37" s="6">
        <v>-12.3</v>
      </c>
      <c r="K37" s="105" t="str">
        <f>IF(J37="Div by 0", "N/A", IF(J37="N/A","N/A", IF(J37&gt;30, "No", IF(J37&lt;-30, "No", "Yes"))))</f>
        <v>Yes</v>
      </c>
    </row>
    <row r="38" spans="1:11" x14ac:dyDescent="0.2">
      <c r="A38" s="103" t="s">
        <v>374</v>
      </c>
      <c r="B38" s="1" t="s">
        <v>213</v>
      </c>
      <c r="C38" s="4">
        <v>5.3566187299999998E-2</v>
      </c>
      <c r="D38" s="5" t="str">
        <f t="shared" si="7"/>
        <v>N/A</v>
      </c>
      <c r="E38" s="4">
        <v>8.3091355800000002E-2</v>
      </c>
      <c r="F38" s="5" t="str">
        <f t="shared" si="8"/>
        <v>N/A</v>
      </c>
      <c r="G38" s="4">
        <v>7.52498365E-2</v>
      </c>
      <c r="H38" s="5" t="str">
        <f t="shared" si="9"/>
        <v>N/A</v>
      </c>
      <c r="I38" s="6">
        <v>55.12</v>
      </c>
      <c r="J38" s="6">
        <v>-9.44</v>
      </c>
      <c r="K38" s="105" t="str">
        <f>IF(J38="Div by 0", "N/A", IF(J38="N/A","N/A", IF(J38&gt;30, "No", IF(J38&lt;-30, "No", "Yes"))))</f>
        <v>Yes</v>
      </c>
    </row>
    <row r="39" spans="1:11" x14ac:dyDescent="0.2">
      <c r="A39" s="120" t="s">
        <v>375</v>
      </c>
      <c r="B39" s="121" t="s">
        <v>213</v>
      </c>
      <c r="C39" s="118">
        <v>1.0331670091</v>
      </c>
      <c r="D39" s="114" t="str">
        <f t="shared" si="7"/>
        <v>N/A</v>
      </c>
      <c r="E39" s="118">
        <v>0.84520884519999995</v>
      </c>
      <c r="F39" s="114" t="str">
        <f t="shared" si="8"/>
        <v>N/A</v>
      </c>
      <c r="G39" s="118">
        <v>0.72788393240000004</v>
      </c>
      <c r="H39" s="114" t="str">
        <f t="shared" si="9"/>
        <v>N/A</v>
      </c>
      <c r="I39" s="115">
        <v>-18.2</v>
      </c>
      <c r="J39" s="115">
        <v>-13.9</v>
      </c>
      <c r="K39" s="116" t="str">
        <f>IF(J39="Div by 0", "N/A", IF(J39="N/A","N/A", IF(J39&gt;30, "No", IF(J39&lt;-30, "No", "Yes"))))</f>
        <v>Yes</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403024</v>
      </c>
      <c r="D7" s="19" t="str">
        <f>IF($B7="N/A","N/A",IF(C7&gt;15,"No",IF(C7&lt;-15,"No","Yes")))</f>
        <v>N/A</v>
      </c>
      <c r="E7" s="18">
        <v>432073</v>
      </c>
      <c r="F7" s="19" t="str">
        <f>IF($B7="N/A","N/A",IF(E7&gt;15,"No",IF(E7&lt;-15,"No","Yes")))</f>
        <v>N/A</v>
      </c>
      <c r="G7" s="18">
        <v>310221</v>
      </c>
      <c r="H7" s="19" t="str">
        <f>IF($B7="N/A","N/A",IF(G7&gt;15,"No",IF(G7&lt;-15,"No","Yes")))</f>
        <v>N/A</v>
      </c>
      <c r="I7" s="20">
        <v>7.2080000000000002</v>
      </c>
      <c r="J7" s="20">
        <v>-28.2</v>
      </c>
      <c r="K7" s="106" t="str">
        <f t="shared" ref="K7:K24" si="0">IF(J7="Div by 0", "N/A", IF(J7="N/A","N/A", IF(J7&gt;30, "No", IF(J7&lt;-30, "No", "Yes"))))</f>
        <v>Yes</v>
      </c>
    </row>
    <row r="8" spans="1:11" x14ac:dyDescent="0.2">
      <c r="A8" s="122" t="s">
        <v>362</v>
      </c>
      <c r="B8" s="17" t="s">
        <v>213</v>
      </c>
      <c r="C8" s="21">
        <v>94.810482750000006</v>
      </c>
      <c r="D8" s="19" t="str">
        <f>IF($B8="N/A","N/A",IF(C8&gt;15,"No",IF(C8&lt;-15,"No","Yes")))</f>
        <v>N/A</v>
      </c>
      <c r="E8" s="21">
        <v>96.215685774999997</v>
      </c>
      <c r="F8" s="19" t="str">
        <f>IF($B8="N/A","N/A",IF(E8&gt;15,"No",IF(E8&lt;-15,"No","Yes")))</f>
        <v>N/A</v>
      </c>
      <c r="G8" s="21">
        <v>96.682687502999997</v>
      </c>
      <c r="H8" s="19" t="str">
        <f>IF($B8="N/A","N/A",IF(G8&gt;15,"No",IF(G8&lt;-15,"No","Yes")))</f>
        <v>N/A</v>
      </c>
      <c r="I8" s="20">
        <v>1.482</v>
      </c>
      <c r="J8" s="20">
        <v>0.4854</v>
      </c>
      <c r="K8" s="106" t="str">
        <f t="shared" si="0"/>
        <v>Yes</v>
      </c>
    </row>
    <row r="9" spans="1:11" x14ac:dyDescent="0.2">
      <c r="A9" s="122" t="s">
        <v>119</v>
      </c>
      <c r="B9" s="22" t="s">
        <v>213</v>
      </c>
      <c r="C9" s="4">
        <v>5.1895172495999997</v>
      </c>
      <c r="D9" s="5" t="str">
        <f>IF($B9="N/A","N/A",IF(C9&gt;15,"No",IF(C9&lt;-15,"No","Yes")))</f>
        <v>N/A</v>
      </c>
      <c r="E9" s="4">
        <v>3.7843142247000001</v>
      </c>
      <c r="F9" s="5" t="str">
        <f>IF($B9="N/A","N/A",IF(E9&gt;15,"No",IF(E9&lt;-15,"No","Yes")))</f>
        <v>N/A</v>
      </c>
      <c r="G9" s="4">
        <v>3.3173124966</v>
      </c>
      <c r="H9" s="5" t="str">
        <f>IF($B9="N/A","N/A",IF(G9&gt;15,"No",IF(G9&lt;-15,"No","Yes")))</f>
        <v>N/A</v>
      </c>
      <c r="I9" s="6">
        <v>-27.1</v>
      </c>
      <c r="J9" s="6">
        <v>-12.3</v>
      </c>
      <c r="K9" s="105" t="str">
        <f t="shared" si="0"/>
        <v>Yes</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05" t="str">
        <f t="shared" si="0"/>
        <v>N/A</v>
      </c>
    </row>
    <row r="13" spans="1:11" x14ac:dyDescent="0.2">
      <c r="A13" s="122" t="s">
        <v>835</v>
      </c>
      <c r="B13" s="22" t="s">
        <v>214</v>
      </c>
      <c r="C13" s="4">
        <v>100</v>
      </c>
      <c r="D13" s="5" t="str">
        <f t="shared" si="1"/>
        <v>Yes</v>
      </c>
      <c r="E13" s="4">
        <v>100</v>
      </c>
      <c r="F13" s="5" t="str">
        <f t="shared" si="2"/>
        <v>Yes</v>
      </c>
      <c r="G13" s="4">
        <v>100</v>
      </c>
      <c r="H13" s="5" t="str">
        <f t="shared" si="3"/>
        <v>Yes</v>
      </c>
      <c r="I13" s="6">
        <v>0</v>
      </c>
      <c r="J13" s="6">
        <v>0</v>
      </c>
      <c r="K13" s="105" t="str">
        <f t="shared" si="0"/>
        <v>Yes</v>
      </c>
    </row>
    <row r="14" spans="1:11" x14ac:dyDescent="0.2">
      <c r="A14" s="122" t="s">
        <v>13</v>
      </c>
      <c r="B14" s="22" t="s">
        <v>213</v>
      </c>
      <c r="C14" s="23">
        <v>382109</v>
      </c>
      <c r="D14" s="5" t="str">
        <f>IF($B14="N/A","N/A",IF(C14&gt;15,"No",IF(C14&lt;-15,"No","Yes")))</f>
        <v>N/A</v>
      </c>
      <c r="E14" s="23">
        <v>415722</v>
      </c>
      <c r="F14" s="5" t="str">
        <f>IF($B14="N/A","N/A",IF(E14&gt;15,"No",IF(E14&lt;-15,"No","Yes")))</f>
        <v>N/A</v>
      </c>
      <c r="G14" s="23">
        <v>299930</v>
      </c>
      <c r="H14" s="5" t="str">
        <f>IF($B14="N/A","N/A",IF(G14&gt;15,"No",IF(G14&lt;-15,"No","Yes")))</f>
        <v>N/A</v>
      </c>
      <c r="I14" s="6">
        <v>8.7970000000000006</v>
      </c>
      <c r="J14" s="6">
        <v>-27.9</v>
      </c>
      <c r="K14" s="105" t="str">
        <f t="shared" si="0"/>
        <v>Yes</v>
      </c>
    </row>
    <row r="15" spans="1:11" x14ac:dyDescent="0.2">
      <c r="A15" s="122" t="s">
        <v>439</v>
      </c>
      <c r="B15" s="22" t="s">
        <v>215</v>
      </c>
      <c r="C15" s="4">
        <v>0.57706047230000002</v>
      </c>
      <c r="D15" s="5" t="str">
        <f>IF($B15="N/A","N/A",IF(C15&gt;20,"No",IF(C15&lt;5,"No","Yes")))</f>
        <v>No</v>
      </c>
      <c r="E15" s="4">
        <v>0.3981025782</v>
      </c>
      <c r="F15" s="5" t="str">
        <f>IF($B15="N/A","N/A",IF(E15&gt;20,"No",IF(E15&lt;5,"No","Yes")))</f>
        <v>No</v>
      </c>
      <c r="G15" s="4">
        <v>0.45143866900000001</v>
      </c>
      <c r="H15" s="5" t="str">
        <f>IF($B15="N/A","N/A",IF(G15&gt;20,"No",IF(G15&lt;5,"No","Yes")))</f>
        <v>No</v>
      </c>
      <c r="I15" s="6">
        <v>-31</v>
      </c>
      <c r="J15" s="6">
        <v>13.4</v>
      </c>
      <c r="K15" s="105" t="str">
        <f t="shared" si="0"/>
        <v>Yes</v>
      </c>
    </row>
    <row r="16" spans="1:11" x14ac:dyDescent="0.2">
      <c r="A16" s="122" t="s">
        <v>440</v>
      </c>
      <c r="B16" s="17" t="s">
        <v>213</v>
      </c>
      <c r="C16" s="4">
        <v>99.422939528000001</v>
      </c>
      <c r="D16" s="5" t="str">
        <f>IF($B16="N/A","N/A",IF(C16&gt;15,"No",IF(C16&lt;-15,"No","Yes")))</f>
        <v>N/A</v>
      </c>
      <c r="E16" s="4">
        <v>99.601897421999993</v>
      </c>
      <c r="F16" s="5" t="str">
        <f>IF($B16="N/A","N/A",IF(E16&gt;15,"No",IF(E16&lt;-15,"No","Yes")))</f>
        <v>N/A</v>
      </c>
      <c r="G16" s="4">
        <v>99.548561331000002</v>
      </c>
      <c r="H16" s="5" t="str">
        <f>IF($B16="N/A","N/A",IF(G16&gt;15,"No",IF(G16&lt;-15,"No","Yes")))</f>
        <v>N/A</v>
      </c>
      <c r="I16" s="6">
        <v>0.18</v>
      </c>
      <c r="J16" s="6">
        <v>-5.3999999999999999E-2</v>
      </c>
      <c r="K16" s="105" t="str">
        <f t="shared" si="0"/>
        <v>Yes</v>
      </c>
    </row>
    <row r="17" spans="1:11" x14ac:dyDescent="0.2">
      <c r="A17" s="122" t="s">
        <v>441</v>
      </c>
      <c r="B17" s="22" t="s">
        <v>235</v>
      </c>
      <c r="C17" s="4">
        <v>24.147821695000001</v>
      </c>
      <c r="D17" s="5" t="str">
        <f>IF($B17="N/A","N/A",IF(C17&gt;1,"Yes","No"))</f>
        <v>Yes</v>
      </c>
      <c r="E17" s="4">
        <v>23.577053896999999</v>
      </c>
      <c r="F17" s="5" t="str">
        <f>IF($B17="N/A","N/A",IF(E17&gt;1,"Yes","No"))</f>
        <v>Yes</v>
      </c>
      <c r="G17" s="4">
        <v>20.924882473</v>
      </c>
      <c r="H17" s="5" t="str">
        <f>IF($B17="N/A","N/A",IF(G17&gt;1,"Yes","No"))</f>
        <v>Yes</v>
      </c>
      <c r="I17" s="6">
        <v>-2.36</v>
      </c>
      <c r="J17" s="6">
        <v>-11.2</v>
      </c>
      <c r="K17" s="105" t="str">
        <f t="shared" si="0"/>
        <v>Yes</v>
      </c>
    </row>
    <row r="18" spans="1:11" x14ac:dyDescent="0.2">
      <c r="A18" s="122" t="s">
        <v>857</v>
      </c>
      <c r="B18" s="22" t="s">
        <v>213</v>
      </c>
      <c r="C18" s="75">
        <v>2238.1806526</v>
      </c>
      <c r="D18" s="5" t="str">
        <f>IF($B18="N/A","N/A",IF(C18&gt;15,"No",IF(C18&lt;-15,"No","Yes")))</f>
        <v>N/A</v>
      </c>
      <c r="E18" s="75">
        <v>2172.3693515999998</v>
      </c>
      <c r="F18" s="5" t="str">
        <f>IF($B18="N/A","N/A",IF(E18&gt;15,"No",IF(E18&lt;-15,"No","Yes")))</f>
        <v>N/A</v>
      </c>
      <c r="G18" s="75">
        <v>3535.034146</v>
      </c>
      <c r="H18" s="5" t="str">
        <f>IF($B18="N/A","N/A",IF(G18&gt;15,"No",IF(G18&lt;-15,"No","Yes")))</f>
        <v>N/A</v>
      </c>
      <c r="I18" s="6">
        <v>-2.94</v>
      </c>
      <c r="J18" s="6">
        <v>62.73</v>
      </c>
      <c r="K18" s="105" t="str">
        <f t="shared" si="0"/>
        <v>No</v>
      </c>
    </row>
    <row r="19" spans="1:11" x14ac:dyDescent="0.2">
      <c r="A19" s="104" t="s">
        <v>131</v>
      </c>
      <c r="B19" s="22" t="s">
        <v>213</v>
      </c>
      <c r="C19" s="23">
        <v>1810</v>
      </c>
      <c r="D19" s="22" t="s">
        <v>213</v>
      </c>
      <c r="E19" s="23">
        <v>2859</v>
      </c>
      <c r="F19" s="22" t="s">
        <v>213</v>
      </c>
      <c r="G19" s="23">
        <v>364</v>
      </c>
      <c r="H19" s="5" t="str">
        <f>IF($B19="N/A","N/A",IF(G19&gt;15,"No",IF(G19&lt;-15,"No","Yes")))</f>
        <v>N/A</v>
      </c>
      <c r="I19" s="6">
        <v>57.96</v>
      </c>
      <c r="J19" s="6">
        <v>-87.3</v>
      </c>
      <c r="K19" s="105" t="str">
        <f t="shared" si="0"/>
        <v>No</v>
      </c>
    </row>
    <row r="20" spans="1:11" x14ac:dyDescent="0.2">
      <c r="A20" s="104" t="s">
        <v>346</v>
      </c>
      <c r="B20" s="17" t="s">
        <v>213</v>
      </c>
      <c r="C20" s="4">
        <v>0.44910476799999999</v>
      </c>
      <c r="D20" s="22" t="s">
        <v>213</v>
      </c>
      <c r="E20" s="4">
        <v>0.66169374160000005</v>
      </c>
      <c r="F20" s="22" t="s">
        <v>213</v>
      </c>
      <c r="G20" s="4">
        <v>0.1173357058</v>
      </c>
      <c r="H20" s="5" t="str">
        <f>IF($B20="N/A","N/A",IF(G20&gt;15,"No",IF(G20&lt;-15,"No","Yes")))</f>
        <v>N/A</v>
      </c>
      <c r="I20" s="6">
        <v>47.34</v>
      </c>
      <c r="J20" s="6">
        <v>-82.3</v>
      </c>
      <c r="K20" s="105" t="str">
        <f t="shared" si="0"/>
        <v>No</v>
      </c>
    </row>
    <row r="21" spans="1:11" ht="25.5" x14ac:dyDescent="0.2">
      <c r="A21" s="104" t="s">
        <v>836</v>
      </c>
      <c r="B21" s="22" t="s">
        <v>213</v>
      </c>
      <c r="C21" s="75">
        <v>2224.7414365</v>
      </c>
      <c r="D21" s="5" t="str">
        <f>IF($B21="N/A","N/A",IF(C21&gt;60,"No",IF(C21&lt;15,"No","Yes")))</f>
        <v>N/A</v>
      </c>
      <c r="E21" s="75">
        <v>2242.6792584999998</v>
      </c>
      <c r="F21" s="5" t="str">
        <f>IF($B21="N/A","N/A",IF(E21&gt;60,"No",IF(E21&lt;15,"No","Yes")))</f>
        <v>N/A</v>
      </c>
      <c r="G21" s="75">
        <v>1789.5247253</v>
      </c>
      <c r="H21" s="5" t="str">
        <f>IF($B21="N/A","N/A",IF(G21&gt;60,"No",IF(G21&lt;15,"No","Yes")))</f>
        <v>N/A</v>
      </c>
      <c r="I21" s="6">
        <v>0.80630000000000002</v>
      </c>
      <c r="J21" s="6">
        <v>-20.2</v>
      </c>
      <c r="K21" s="105" t="str">
        <f t="shared" si="0"/>
        <v>Yes</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379904</v>
      </c>
      <c r="D6" s="5" t="str">
        <f>IF($B6="N/A","N/A",IF(C6&gt;15,"No",IF(C6&lt;-15,"No","Yes")))</f>
        <v>N/A</v>
      </c>
      <c r="E6" s="23">
        <v>414067</v>
      </c>
      <c r="F6" s="5" t="str">
        <f>IF($B6="N/A","N/A",IF(E6&gt;15,"No",IF(E6&lt;-15,"No","Yes")))</f>
        <v>N/A</v>
      </c>
      <c r="G6" s="23">
        <v>298576</v>
      </c>
      <c r="H6" s="5" t="str">
        <f>IF($B6="N/A","N/A",IF(G6&gt;15,"No",IF(G6&lt;-15,"No","Yes")))</f>
        <v>N/A</v>
      </c>
      <c r="I6" s="6">
        <v>8.9930000000000003</v>
      </c>
      <c r="J6" s="6">
        <v>-27.9</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153.78098944999999</v>
      </c>
      <c r="D9" s="5" t="str">
        <f>IF($B9="N/A","N/A",IF(C9&gt;100,"No",IF(C9&lt;50,"No","Yes")))</f>
        <v>No</v>
      </c>
      <c r="E9" s="24">
        <v>157.93998907</v>
      </c>
      <c r="F9" s="5" t="str">
        <f>IF($B9="N/A","N/A",IF(E9&gt;100,"No",IF(E9&lt;50,"No","Yes")))</f>
        <v>No</v>
      </c>
      <c r="G9" s="24">
        <v>163.52853436999999</v>
      </c>
      <c r="H9" s="5" t="str">
        <f>IF($B9="N/A","N/A",IF(G9&gt;100,"No",IF(G9&lt;50,"No","Yes")))</f>
        <v>No</v>
      </c>
      <c r="I9" s="6">
        <v>2.7040000000000002</v>
      </c>
      <c r="J9" s="6">
        <v>3.5379999999999998</v>
      </c>
      <c r="K9" s="105" t="str">
        <f t="shared" si="0"/>
        <v>Yes</v>
      </c>
    </row>
    <row r="10" spans="1:11" ht="25.5" x14ac:dyDescent="0.2">
      <c r="A10" s="124" t="s">
        <v>839</v>
      </c>
      <c r="B10" s="22" t="s">
        <v>213</v>
      </c>
      <c r="C10" s="24">
        <v>765.52727025000002</v>
      </c>
      <c r="D10" s="5" t="str">
        <f>IF($B10="N/A","N/A",IF(C10&gt;15,"No",IF(C10&lt;-15,"No","Yes")))</f>
        <v>N/A</v>
      </c>
      <c r="E10" s="24">
        <v>779.88137142000005</v>
      </c>
      <c r="F10" s="5" t="str">
        <f>IF($B10="N/A","N/A",IF(E10&gt;15,"No",IF(E10&lt;-15,"No","Yes")))</f>
        <v>N/A</v>
      </c>
      <c r="G10" s="24">
        <v>831.63919047000002</v>
      </c>
      <c r="H10" s="5" t="str">
        <f>IF($B10="N/A","N/A",IF(G10&gt;15,"No",IF(G10&lt;-15,"No","Yes")))</f>
        <v>N/A</v>
      </c>
      <c r="I10" s="6">
        <v>1.875</v>
      </c>
      <c r="J10" s="6">
        <v>6.6369999999999996</v>
      </c>
      <c r="K10" s="105" t="str">
        <f t="shared" si="0"/>
        <v>Yes</v>
      </c>
    </row>
    <row r="11" spans="1:11" ht="25.5" x14ac:dyDescent="0.2">
      <c r="A11" s="124" t="s">
        <v>840</v>
      </c>
      <c r="B11" s="22" t="s">
        <v>213</v>
      </c>
      <c r="C11" s="24">
        <v>643.78848063999999</v>
      </c>
      <c r="D11" s="5" t="str">
        <f>IF($B11="N/A","N/A",IF(C11&gt;15,"No",IF(C11&lt;-15,"No","Yes")))</f>
        <v>N/A</v>
      </c>
      <c r="E11" s="24">
        <v>692.15611813999999</v>
      </c>
      <c r="F11" s="5" t="str">
        <f>IF($B11="N/A","N/A",IF(E11&gt;15,"No",IF(E11&lt;-15,"No","Yes")))</f>
        <v>N/A</v>
      </c>
      <c r="G11" s="24">
        <v>603.22826086999999</v>
      </c>
      <c r="H11" s="5" t="str">
        <f>IF($B11="N/A","N/A",IF(G11&gt;15,"No",IF(G11&lt;-15,"No","Yes")))</f>
        <v>N/A</v>
      </c>
      <c r="I11" s="6">
        <v>7.5129999999999999</v>
      </c>
      <c r="J11" s="6">
        <v>-12.8</v>
      </c>
      <c r="K11" s="105" t="str">
        <f t="shared" si="0"/>
        <v>Yes</v>
      </c>
    </row>
    <row r="12" spans="1:11" ht="25.5" x14ac:dyDescent="0.2">
      <c r="A12" s="124" t="s">
        <v>841</v>
      </c>
      <c r="B12" s="22" t="s">
        <v>213</v>
      </c>
      <c r="C12" s="24">
        <v>284.27898138</v>
      </c>
      <c r="D12" s="5" t="str">
        <f>IF($B12="N/A","N/A",IF(C12&gt;15,"No",IF(C12&lt;-15,"No","Yes")))</f>
        <v>N/A</v>
      </c>
      <c r="E12" s="24">
        <v>402.76219956</v>
      </c>
      <c r="F12" s="5" t="str">
        <f>IF($B12="N/A","N/A",IF(E12&gt;15,"No",IF(E12&lt;-15,"No","Yes")))</f>
        <v>N/A</v>
      </c>
      <c r="G12" s="24">
        <v>365.94040279000001</v>
      </c>
      <c r="H12" s="5" t="str">
        <f>IF($B12="N/A","N/A",IF(G12&gt;15,"No",IF(G12&lt;-15,"No","Yes")))</f>
        <v>N/A</v>
      </c>
      <c r="I12" s="6">
        <v>41.68</v>
      </c>
      <c r="J12" s="6">
        <v>-9.14</v>
      </c>
      <c r="K12" s="105" t="str">
        <f t="shared" si="0"/>
        <v>Yes</v>
      </c>
    </row>
    <row r="13" spans="1:11" x14ac:dyDescent="0.2">
      <c r="A13" s="124" t="s">
        <v>650</v>
      </c>
      <c r="B13" s="22" t="s">
        <v>237</v>
      </c>
      <c r="C13" s="4">
        <v>91.143552055000001</v>
      </c>
      <c r="D13" s="5" t="str">
        <f>IF($B13="N/A","N/A",IF(C13&gt;99,"No",IF(C13&lt;75,"No","Yes")))</f>
        <v>Yes</v>
      </c>
      <c r="E13" s="4">
        <v>93.367256990000001</v>
      </c>
      <c r="F13" s="5" t="str">
        <f>IF($B13="N/A","N/A",IF(E13&gt;99,"No",IF(E13&lt;75,"No","Yes")))</f>
        <v>Yes</v>
      </c>
      <c r="G13" s="4">
        <v>93.105607952</v>
      </c>
      <c r="H13" s="5" t="str">
        <f>IF($B13="N/A","N/A",IF(G13&gt;99,"No",IF(G13&lt;75,"No","Yes")))</f>
        <v>Yes</v>
      </c>
      <c r="I13" s="6">
        <v>2.44</v>
      </c>
      <c r="J13" s="6">
        <v>-0.28000000000000003</v>
      </c>
      <c r="K13" s="105" t="str">
        <f t="shared" ref="K13:K24" si="1">IF(J13="Div by 0", "N/A", IF(J13="N/A","N/A", IF(J13&gt;30, "No", IF(J13&lt;-30, "No", "Yes"))))</f>
        <v>Yes</v>
      </c>
    </row>
    <row r="14" spans="1:11" x14ac:dyDescent="0.2">
      <c r="A14" s="124" t="s">
        <v>492</v>
      </c>
      <c r="B14" s="22" t="s">
        <v>213</v>
      </c>
      <c r="C14" s="5">
        <v>50.693991185999998</v>
      </c>
      <c r="D14" s="5" t="str">
        <f>IF($B14="N/A","N/A",IF(C14&gt;15,"No",IF(C14&lt;-15,"No","Yes")))</f>
        <v>N/A</v>
      </c>
      <c r="E14" s="5">
        <v>46.452562448000002</v>
      </c>
      <c r="F14" s="5" t="str">
        <f>IF($B14="N/A","N/A",IF(E14&gt;15,"No",IF(E14&lt;-15,"No","Yes")))</f>
        <v>N/A</v>
      </c>
      <c r="G14" s="5">
        <v>69.269868449000001</v>
      </c>
      <c r="H14" s="5" t="str">
        <f>IF($B14="N/A","N/A",IF(G14&gt;15,"No",IF(G14&lt;-15,"No","Yes")))</f>
        <v>N/A</v>
      </c>
      <c r="I14" s="6">
        <v>-8.3699999999999992</v>
      </c>
      <c r="J14" s="6">
        <v>49.12</v>
      </c>
      <c r="K14" s="105" t="str">
        <f t="shared" si="1"/>
        <v>No</v>
      </c>
    </row>
    <row r="15" spans="1:11" x14ac:dyDescent="0.2">
      <c r="A15" s="124" t="s">
        <v>842</v>
      </c>
      <c r="B15" s="22" t="s">
        <v>213</v>
      </c>
      <c r="C15" s="23">
        <v>24.722500741000001</v>
      </c>
      <c r="D15" s="5" t="str">
        <f>IF($B15="N/A","N/A",IF(C15&gt;15,"No",IF(C15&lt;-15,"No","Yes")))</f>
        <v>N/A</v>
      </c>
      <c r="E15" s="6">
        <v>25.243887363999999</v>
      </c>
      <c r="F15" s="5" t="str">
        <f>IF($B15="N/A","N/A",IF(E15&gt;15,"No",IF(E15&lt;-15,"No","Yes")))</f>
        <v>N/A</v>
      </c>
      <c r="G15" s="6">
        <v>25.497154193</v>
      </c>
      <c r="H15" s="5" t="str">
        <f>IF($B15="N/A","N/A",IF(G15&gt;15,"No",IF(G15&lt;-15,"No","Yes")))</f>
        <v>N/A</v>
      </c>
      <c r="I15" s="6">
        <v>2.109</v>
      </c>
      <c r="J15" s="6">
        <v>1.0029999999999999</v>
      </c>
      <c r="K15" s="105" t="str">
        <f t="shared" si="1"/>
        <v>Yes</v>
      </c>
    </row>
    <row r="16" spans="1:11" x14ac:dyDescent="0.2">
      <c r="A16" s="125" t="s">
        <v>651</v>
      </c>
      <c r="B16" s="38" t="s">
        <v>238</v>
      </c>
      <c r="C16" s="5">
        <v>6.7743429919000002</v>
      </c>
      <c r="D16" s="5" t="str">
        <f>IF($B16="N/A","N/A",IF(C16&gt;20,"No",IF(C16&lt;=0,"No","Yes")))</f>
        <v>Yes</v>
      </c>
      <c r="E16" s="5">
        <v>6.5489401473999997</v>
      </c>
      <c r="F16" s="5" t="str">
        <f>IF($B16="N/A","N/A",IF(E16&gt;20,"No",IF(E16&lt;=0,"No","Yes")))</f>
        <v>Yes</v>
      </c>
      <c r="G16" s="5">
        <v>6.7848721933</v>
      </c>
      <c r="H16" s="5" t="str">
        <f>IF($B16="N/A","N/A",IF(G16&gt;20,"No",IF(G16&lt;=0,"No","Yes")))</f>
        <v>Yes</v>
      </c>
      <c r="I16" s="6">
        <v>-3.33</v>
      </c>
      <c r="J16" s="6">
        <v>3.6030000000000002</v>
      </c>
      <c r="K16" s="105" t="str">
        <f t="shared" si="1"/>
        <v>Yes</v>
      </c>
    </row>
    <row r="17" spans="1:11" x14ac:dyDescent="0.2">
      <c r="A17" s="125" t="s">
        <v>369</v>
      </c>
      <c r="B17" s="22" t="s">
        <v>213</v>
      </c>
      <c r="C17" s="5">
        <v>29.013832763</v>
      </c>
      <c r="D17" s="5" t="str">
        <f>IF($B17="N/A","N/A",IF(C17&gt;15,"No",IF(C17&lt;-15,"No","Yes")))</f>
        <v>N/A</v>
      </c>
      <c r="E17" s="5">
        <v>31.651731386000002</v>
      </c>
      <c r="F17" s="5" t="str">
        <f>IF($B17="N/A","N/A",IF(E17&gt;15,"No",IF(E17&lt;-15,"No","Yes")))</f>
        <v>N/A</v>
      </c>
      <c r="G17" s="5">
        <v>37.308717543999997</v>
      </c>
      <c r="H17" s="5" t="str">
        <f>IF($B17="N/A","N/A",IF(G17&gt;15,"No",IF(G17&lt;-15,"No","Yes")))</f>
        <v>N/A</v>
      </c>
      <c r="I17" s="6">
        <v>9.0920000000000005</v>
      </c>
      <c r="J17" s="6">
        <v>17.87</v>
      </c>
      <c r="K17" s="105" t="str">
        <f t="shared" si="1"/>
        <v>Yes</v>
      </c>
    </row>
    <row r="18" spans="1:11" x14ac:dyDescent="0.2">
      <c r="A18" s="125" t="s">
        <v>843</v>
      </c>
      <c r="B18" s="22" t="s">
        <v>213</v>
      </c>
      <c r="C18" s="6">
        <v>22.612428016999999</v>
      </c>
      <c r="D18" s="5" t="str">
        <f>IF($B18="N/A","N/A",IF(C18&gt;15,"No",IF(C18&lt;-15,"No","Yes")))</f>
        <v>N/A</v>
      </c>
      <c r="E18" s="6">
        <v>21.932075032</v>
      </c>
      <c r="F18" s="5" t="str">
        <f>IF($B18="N/A","N/A",IF(E18&gt;15,"No",IF(E18&lt;-15,"No","Yes")))</f>
        <v>N/A</v>
      </c>
      <c r="G18" s="6">
        <v>22.960042339000001</v>
      </c>
      <c r="H18" s="5" t="str">
        <f>IF($B18="N/A","N/A",IF(G18&gt;15,"No",IF(G18&lt;-15,"No","Yes")))</f>
        <v>N/A</v>
      </c>
      <c r="I18" s="6">
        <v>-3.01</v>
      </c>
      <c r="J18" s="6">
        <v>4.6870000000000003</v>
      </c>
      <c r="K18" s="105" t="str">
        <f t="shared" si="1"/>
        <v>Yes</v>
      </c>
    </row>
    <row r="19" spans="1:11" x14ac:dyDescent="0.2">
      <c r="A19" s="124" t="s">
        <v>652</v>
      </c>
      <c r="B19" s="38" t="s">
        <v>239</v>
      </c>
      <c r="C19" s="5">
        <v>2.7375336900000002E-2</v>
      </c>
      <c r="D19" s="5" t="str">
        <f>IF($B19="N/A","N/A",IF(C19&gt;10,"No",IF(C19&lt;=0,"No","Yes")))</f>
        <v>Yes</v>
      </c>
      <c r="E19" s="5">
        <v>1.73884903E-2</v>
      </c>
      <c r="F19" s="5" t="str">
        <f>IF($B19="N/A","N/A",IF(E19&gt;10,"No",IF(E19&lt;=0,"No","Yes")))</f>
        <v>Yes</v>
      </c>
      <c r="G19" s="5">
        <v>1.94255399E-2</v>
      </c>
      <c r="H19" s="5" t="str">
        <f>IF($B19="N/A","N/A",IF(G19&gt;10,"No",IF(G19&lt;=0,"No","Yes")))</f>
        <v>Yes</v>
      </c>
      <c r="I19" s="6">
        <v>-36.5</v>
      </c>
      <c r="J19" s="6">
        <v>11.71</v>
      </c>
      <c r="K19" s="105" t="str">
        <f t="shared" si="1"/>
        <v>Yes</v>
      </c>
    </row>
    <row r="20" spans="1:11" x14ac:dyDescent="0.2">
      <c r="A20" s="124" t="s">
        <v>129</v>
      </c>
      <c r="B20" s="22" t="s">
        <v>213</v>
      </c>
      <c r="C20" s="5">
        <v>83.653846153999993</v>
      </c>
      <c r="D20" s="5" t="str">
        <f>IF($B20="N/A","N/A",IF(C20&gt;15,"No",IF(C20&lt;-15,"No","Yes")))</f>
        <v>N/A</v>
      </c>
      <c r="E20" s="5">
        <v>100</v>
      </c>
      <c r="F20" s="5" t="str">
        <f>IF($B20="N/A","N/A",IF(E20&gt;15,"No",IF(E20&lt;-15,"No","Yes")))</f>
        <v>N/A</v>
      </c>
      <c r="G20" s="5">
        <v>100</v>
      </c>
      <c r="H20" s="5" t="str">
        <f>IF($B20="N/A","N/A",IF(G20&gt;15,"No",IF(G20&lt;-15,"No","Yes")))</f>
        <v>N/A</v>
      </c>
      <c r="I20" s="6">
        <v>19.54</v>
      </c>
      <c r="J20" s="6">
        <v>0</v>
      </c>
      <c r="K20" s="105" t="str">
        <f t="shared" si="1"/>
        <v>Yes</v>
      </c>
    </row>
    <row r="21" spans="1:11" x14ac:dyDescent="0.2">
      <c r="A21" s="124" t="s">
        <v>844</v>
      </c>
      <c r="B21" s="22" t="s">
        <v>213</v>
      </c>
      <c r="C21" s="6">
        <v>11.574712644</v>
      </c>
      <c r="D21" s="5" t="str">
        <f>IF($B21="N/A","N/A",IF(C21&gt;15,"No",IF(C21&lt;-15,"No","Yes")))</f>
        <v>N/A</v>
      </c>
      <c r="E21" s="6">
        <v>9.875</v>
      </c>
      <c r="F21" s="5" t="str">
        <f>IF($B21="N/A","N/A",IF(E21&gt;15,"No",IF(E21&lt;-15,"No","Yes")))</f>
        <v>N/A</v>
      </c>
      <c r="G21" s="6">
        <v>11.103448276</v>
      </c>
      <c r="H21" s="5" t="str">
        <f>IF($B21="N/A","N/A",IF(G21&gt;15,"No",IF(G21&lt;-15,"No","Yes")))</f>
        <v>N/A</v>
      </c>
      <c r="I21" s="6">
        <v>-14.7</v>
      </c>
      <c r="J21" s="6">
        <v>12.44</v>
      </c>
      <c r="K21" s="105" t="str">
        <f t="shared" si="1"/>
        <v>Yes</v>
      </c>
    </row>
    <row r="22" spans="1:11" x14ac:dyDescent="0.2">
      <c r="A22" s="124" t="s">
        <v>1683</v>
      </c>
      <c r="B22" s="38" t="s">
        <v>224</v>
      </c>
      <c r="C22" s="5">
        <v>2.0547296158999999</v>
      </c>
      <c r="D22" s="5" t="str">
        <f>IF($B22="N/A","N/A",IF(C22&gt;5,"No",IF(C22&lt;=0,"No","Yes")))</f>
        <v>Yes</v>
      </c>
      <c r="E22" s="5">
        <v>6.6414372599999993E-2</v>
      </c>
      <c r="F22" s="5" t="str">
        <f>IF($B22="N/A","N/A",IF(E22&gt;5,"No",IF(E22&lt;=0,"No","Yes")))</f>
        <v>Yes</v>
      </c>
      <c r="G22" s="5">
        <v>9.0094314300000006E-2</v>
      </c>
      <c r="H22" s="5" t="str">
        <f>IF($B22="N/A","N/A",IF(G22&gt;5,"No",IF(G22&lt;=0,"No","Yes")))</f>
        <v>Yes</v>
      </c>
      <c r="I22" s="6">
        <v>-96.8</v>
      </c>
      <c r="J22" s="6">
        <v>35.65</v>
      </c>
      <c r="K22" s="105" t="str">
        <f t="shared" si="1"/>
        <v>No</v>
      </c>
    </row>
    <row r="23" spans="1:11" x14ac:dyDescent="0.2">
      <c r="A23" s="124" t="s">
        <v>130</v>
      </c>
      <c r="B23" s="22" t="s">
        <v>213</v>
      </c>
      <c r="C23" s="5">
        <v>67.845247246</v>
      </c>
      <c r="D23" s="5" t="str">
        <f>IF($B23="N/A","N/A",IF(C23&gt;15,"No",IF(C23&lt;-15,"No","Yes")))</f>
        <v>N/A</v>
      </c>
      <c r="E23" s="5">
        <v>92.727272726999999</v>
      </c>
      <c r="F23" s="5" t="str">
        <f>IF($B23="N/A","N/A",IF(E23&gt;15,"No",IF(E23&lt;-15,"No","Yes")))</f>
        <v>N/A</v>
      </c>
      <c r="G23" s="5">
        <v>86.617100371999996</v>
      </c>
      <c r="H23" s="5" t="str">
        <f>IF($B23="N/A","N/A",IF(G23&gt;15,"No",IF(G23&lt;-15,"No","Yes")))</f>
        <v>N/A</v>
      </c>
      <c r="I23" s="6">
        <v>36.67</v>
      </c>
      <c r="J23" s="6">
        <v>-6.59</v>
      </c>
      <c r="K23" s="105" t="str">
        <f t="shared" si="1"/>
        <v>Yes</v>
      </c>
    </row>
    <row r="24" spans="1:11" x14ac:dyDescent="0.2">
      <c r="A24" s="124" t="s">
        <v>845</v>
      </c>
      <c r="B24" s="22" t="s">
        <v>213</v>
      </c>
      <c r="C24" s="6">
        <v>10.284365558999999</v>
      </c>
      <c r="D24" s="5" t="str">
        <f>IF($B24="N/A","N/A",IF(C24&gt;15,"No",IF(C24&lt;-15,"No","Yes")))</f>
        <v>N/A</v>
      </c>
      <c r="E24" s="6">
        <v>10.768627451</v>
      </c>
      <c r="F24" s="5" t="str">
        <f>IF($B24="N/A","N/A",IF(E24&gt;15,"No",IF(E24&lt;-15,"No","Yes")))</f>
        <v>N/A</v>
      </c>
      <c r="G24" s="6">
        <v>10.442060086</v>
      </c>
      <c r="H24" s="5" t="str">
        <f>IF($B24="N/A","N/A",IF(G24&gt;15,"No",IF(G24&lt;-15,"No","Yes")))</f>
        <v>N/A</v>
      </c>
      <c r="I24" s="6">
        <v>4.7089999999999996</v>
      </c>
      <c r="J24" s="6">
        <v>-3.03</v>
      </c>
      <c r="K24" s="105" t="str">
        <f t="shared" si="1"/>
        <v>Yes</v>
      </c>
    </row>
    <row r="25" spans="1:11" x14ac:dyDescent="0.2">
      <c r="A25" s="124" t="s">
        <v>15</v>
      </c>
      <c r="B25" s="22" t="s">
        <v>240</v>
      </c>
      <c r="C25" s="5">
        <v>4.9907345013000004</v>
      </c>
      <c r="D25" s="5" t="str">
        <f>IF($B25="N/A","N/A",IF(C25&gt;20,"No",IF(C25&lt;1,"No","Yes")))</f>
        <v>Yes</v>
      </c>
      <c r="E25" s="5">
        <v>4.7927026303</v>
      </c>
      <c r="F25" s="5" t="str">
        <f>IF($B25="N/A","N/A",IF(E25&gt;20,"No",IF(E25&lt;1,"No","Yes")))</f>
        <v>Yes</v>
      </c>
      <c r="G25" s="5">
        <v>6.1676089169999999</v>
      </c>
      <c r="H25" s="5" t="str">
        <f>IF($B25="N/A","N/A",IF(G25&gt;20,"No",IF(G25&lt;1,"No","Yes")))</f>
        <v>Yes</v>
      </c>
      <c r="I25" s="6">
        <v>-3.97</v>
      </c>
      <c r="J25" s="6">
        <v>28.69</v>
      </c>
      <c r="K25" s="105" t="str">
        <f t="shared" ref="K25:K34" si="2">IF(J25="Div by 0", "N/A", IF(J25="N/A","N/A", IF(J25&gt;30, "No", IF(J25&lt;-30, "No", "Yes"))))</f>
        <v>Yes</v>
      </c>
    </row>
    <row r="26" spans="1:11" x14ac:dyDescent="0.2">
      <c r="A26" s="124" t="s">
        <v>159</v>
      </c>
      <c r="B26" s="22" t="s">
        <v>214</v>
      </c>
      <c r="C26" s="5">
        <v>100</v>
      </c>
      <c r="D26" s="5" t="str">
        <f>IF($B26="N/A","N/A",IF(C26&gt;100,"No",IF(C26&lt;95,"No","Yes")))</f>
        <v>Yes</v>
      </c>
      <c r="E26" s="5">
        <v>99.891080428999999</v>
      </c>
      <c r="F26" s="5" t="str">
        <f>IF($B26="N/A","N/A",IF(E26&gt;100,"No",IF(E26&lt;95,"No","Yes")))</f>
        <v>Yes</v>
      </c>
      <c r="G26" s="5">
        <v>99.357617490999999</v>
      </c>
      <c r="H26" s="5" t="str">
        <f>IF($B26="N/A","N/A",IF(G26&gt;100,"No",IF(G26&lt;95,"No","Yes")))</f>
        <v>Yes</v>
      </c>
      <c r="I26" s="6">
        <v>-0.109</v>
      </c>
      <c r="J26" s="6">
        <v>-0.53400000000000003</v>
      </c>
      <c r="K26" s="105" t="str">
        <f t="shared" si="2"/>
        <v>Yes</v>
      </c>
    </row>
    <row r="27" spans="1:11" x14ac:dyDescent="0.2">
      <c r="A27" s="124"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5" t="str">
        <f t="shared" si="2"/>
        <v>Yes</v>
      </c>
    </row>
    <row r="28" spans="1:11" x14ac:dyDescent="0.2">
      <c r="A28" s="124" t="s">
        <v>846</v>
      </c>
      <c r="B28" s="22" t="s">
        <v>226</v>
      </c>
      <c r="C28" s="5">
        <v>8.8601330862999994</v>
      </c>
      <c r="D28" s="5" t="str">
        <f>IF($B28="N/A","N/A",IF(C28&gt;30,"No",IF(C28&lt;5,"No","Yes")))</f>
        <v>Yes</v>
      </c>
      <c r="E28" s="5">
        <v>9.3516266690999998</v>
      </c>
      <c r="F28" s="5" t="str">
        <f>IF($B28="N/A","N/A",IF(E28&gt;30,"No",IF(E28&lt;5,"No","Yes")))</f>
        <v>Yes</v>
      </c>
      <c r="G28" s="5">
        <v>9.8370264187000007</v>
      </c>
      <c r="H28" s="5" t="str">
        <f>IF($B28="N/A","N/A",IF(G28&gt;30,"No",IF(G28&lt;5,"No","Yes")))</f>
        <v>Yes</v>
      </c>
      <c r="I28" s="6">
        <v>5.5469999999999997</v>
      </c>
      <c r="J28" s="6">
        <v>5.1909999999999998</v>
      </c>
      <c r="K28" s="105" t="str">
        <f t="shared" si="2"/>
        <v>Yes</v>
      </c>
    </row>
    <row r="29" spans="1:11" x14ac:dyDescent="0.2">
      <c r="A29" s="124" t="s">
        <v>847</v>
      </c>
      <c r="B29" s="22" t="s">
        <v>227</v>
      </c>
      <c r="C29" s="5">
        <v>54.923612280999997</v>
      </c>
      <c r="D29" s="5" t="str">
        <f>IF($B29="N/A","N/A",IF(C29&gt;75,"No",IF(C29&lt;15,"No","Yes")))</f>
        <v>Yes</v>
      </c>
      <c r="E29" s="5">
        <v>53.350303212</v>
      </c>
      <c r="F29" s="5" t="str">
        <f>IF($B29="N/A","N/A",IF(E29&gt;75,"No",IF(E29&lt;15,"No","Yes")))</f>
        <v>Yes</v>
      </c>
      <c r="G29" s="5">
        <v>49.473165960999999</v>
      </c>
      <c r="H29" s="5" t="str">
        <f>IF($B29="N/A","N/A",IF(G29&gt;75,"No",IF(G29&lt;15,"No","Yes")))</f>
        <v>Yes</v>
      </c>
      <c r="I29" s="6">
        <v>-2.86</v>
      </c>
      <c r="J29" s="6">
        <v>-7.27</v>
      </c>
      <c r="K29" s="105" t="str">
        <f t="shared" si="2"/>
        <v>Yes</v>
      </c>
    </row>
    <row r="30" spans="1:11" x14ac:dyDescent="0.2">
      <c r="A30" s="124" t="s">
        <v>848</v>
      </c>
      <c r="B30" s="22" t="s">
        <v>228</v>
      </c>
      <c r="C30" s="5">
        <v>36.216254632999998</v>
      </c>
      <c r="D30" s="5" t="str">
        <f>IF($B30="N/A","N/A",IF(C30&gt;70,"No",IF(C30&lt;25,"No","Yes")))</f>
        <v>Yes</v>
      </c>
      <c r="E30" s="5">
        <v>37.298070119000002</v>
      </c>
      <c r="F30" s="5" t="str">
        <f>IF($B30="N/A","N/A",IF(E30&gt;70,"No",IF(E30&lt;25,"No","Yes")))</f>
        <v>Yes</v>
      </c>
      <c r="G30" s="5">
        <v>40.689807620000003</v>
      </c>
      <c r="H30" s="5" t="str">
        <f>IF($B30="N/A","N/A",IF(G30&gt;70,"No",IF(G30&lt;25,"No","Yes")))</f>
        <v>Yes</v>
      </c>
      <c r="I30" s="6">
        <v>2.9870000000000001</v>
      </c>
      <c r="J30" s="6">
        <v>9.0939999999999994</v>
      </c>
      <c r="K30" s="105" t="str">
        <f t="shared" si="2"/>
        <v>Yes</v>
      </c>
    </row>
    <row r="31" spans="1:11" x14ac:dyDescent="0.2">
      <c r="A31" s="124" t="s">
        <v>160</v>
      </c>
      <c r="B31" s="22" t="s">
        <v>214</v>
      </c>
      <c r="C31" s="5">
        <v>99.996578083000003</v>
      </c>
      <c r="D31" s="5" t="str">
        <f>IF($B31="N/A","N/A",IF(C31&gt;100,"No",IF(C31&lt;95,"No","Yes")))</f>
        <v>Yes</v>
      </c>
      <c r="E31" s="5">
        <v>99.990098220999997</v>
      </c>
      <c r="F31" s="5" t="str">
        <f>IF($B31="N/A","N/A",IF(E31&gt;100,"No",IF(E31&lt;95,"No","Yes")))</f>
        <v>Yes</v>
      </c>
      <c r="G31" s="5">
        <v>99.997320615000007</v>
      </c>
      <c r="H31" s="5" t="str">
        <f>IF($B31="N/A","N/A",IF(G31&gt;100,"No",IF(G31&lt;95,"No","Yes")))</f>
        <v>Yes</v>
      </c>
      <c r="I31" s="6">
        <v>-6.0000000000000001E-3</v>
      </c>
      <c r="J31" s="6">
        <v>7.1999999999999998E-3</v>
      </c>
      <c r="K31" s="105" t="str">
        <f t="shared" si="2"/>
        <v>Yes</v>
      </c>
    </row>
    <row r="32" spans="1:11" x14ac:dyDescent="0.2">
      <c r="A32" s="103" t="s">
        <v>372</v>
      </c>
      <c r="B32" s="22" t="s">
        <v>241</v>
      </c>
      <c r="C32" s="5">
        <v>1.5506549023</v>
      </c>
      <c r="D32" s="5" t="str">
        <f>IF($B32="N/A","N/A",IF(C32&gt;5,"No",IF(C32&lt;1,"No","Yes")))</f>
        <v>Yes</v>
      </c>
      <c r="E32" s="5">
        <v>1.4971007108000001</v>
      </c>
      <c r="F32" s="5" t="str">
        <f>IF($B32="N/A","N/A",IF(E32&gt;5,"No",IF(E32&lt;1,"No","Yes")))</f>
        <v>Yes</v>
      </c>
      <c r="G32" s="5">
        <v>1.2794062482999999</v>
      </c>
      <c r="H32" s="5" t="str">
        <f>IF($B32="N/A","N/A",IF(G32&gt;5,"No",IF(G32&lt;1,"No","Yes")))</f>
        <v>Yes</v>
      </c>
      <c r="I32" s="6">
        <v>-3.45</v>
      </c>
      <c r="J32" s="6">
        <v>-14.5</v>
      </c>
      <c r="K32" s="105" t="str">
        <f t="shared" si="2"/>
        <v>Yes</v>
      </c>
    </row>
    <row r="33" spans="1:11" x14ac:dyDescent="0.2">
      <c r="A33" s="103" t="s">
        <v>374</v>
      </c>
      <c r="B33" s="22" t="s">
        <v>242</v>
      </c>
      <c r="C33" s="5">
        <v>96.342760276000007</v>
      </c>
      <c r="D33" s="5" t="str">
        <f>IF($B33="N/A","N/A",IF(C33&gt;98,"No",IF(C33&lt;8,"No","Yes")))</f>
        <v>Yes</v>
      </c>
      <c r="E33" s="5">
        <v>96.567463720000006</v>
      </c>
      <c r="F33" s="5" t="str">
        <f>IF($B33="N/A","N/A",IF(E33&gt;98,"No",IF(E33&lt;8,"No","Yes")))</f>
        <v>Yes</v>
      </c>
      <c r="G33" s="5">
        <v>96.750576068000001</v>
      </c>
      <c r="H33" s="5" t="str">
        <f>IF($B33="N/A","N/A",IF(G33&gt;98,"No",IF(G33&lt;8,"No","Yes")))</f>
        <v>Yes</v>
      </c>
      <c r="I33" s="6">
        <v>0.23319999999999999</v>
      </c>
      <c r="J33" s="6">
        <v>0.18959999999999999</v>
      </c>
      <c r="K33" s="105" t="str">
        <f t="shared" si="2"/>
        <v>Yes</v>
      </c>
    </row>
    <row r="34" spans="1:11" x14ac:dyDescent="0.2">
      <c r="A34" s="120" t="s">
        <v>375</v>
      </c>
      <c r="B34" s="126" t="s">
        <v>224</v>
      </c>
      <c r="C34" s="114">
        <v>0.66148290089999995</v>
      </c>
      <c r="D34" s="114" t="str">
        <f>IF($B34="N/A","N/A",IF(C34&gt;5,"No",IF(C34&lt;=0,"No","Yes")))</f>
        <v>Yes</v>
      </c>
      <c r="E34" s="114">
        <v>0.64313263310000002</v>
      </c>
      <c r="F34" s="114" t="str">
        <f>IF($B34="N/A","N/A",IF(E34&gt;5,"No",IF(E34&lt;=0,"No","Yes")))</f>
        <v>Yes</v>
      </c>
      <c r="G34" s="114">
        <v>0.72410374580000003</v>
      </c>
      <c r="H34" s="114" t="str">
        <f>IF($B34="N/A","N/A",IF(G34&gt;5,"No",IF(G34&lt;=0,"No","Yes")))</f>
        <v>Yes</v>
      </c>
      <c r="I34" s="115">
        <v>-2.77</v>
      </c>
      <c r="J34" s="115">
        <v>12.59</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2205</v>
      </c>
      <c r="D6" s="5" t="str">
        <f>IF($B6="N/A","N/A",IF(C6&gt;15,"No",IF(C6&lt;-15,"No","Yes")))</f>
        <v>N/A</v>
      </c>
      <c r="E6" s="23">
        <v>1655</v>
      </c>
      <c r="F6" s="5" t="str">
        <f>IF($B6="N/A","N/A",IF(E6&gt;15,"No",IF(E6&lt;-15,"No","Yes")))</f>
        <v>N/A</v>
      </c>
      <c r="G6" s="23">
        <v>1354</v>
      </c>
      <c r="H6" s="5" t="str">
        <f>IF($B6="N/A","N/A",IF(G6&gt;15,"No",IF(G6&lt;-15,"No","Yes")))</f>
        <v>N/A</v>
      </c>
      <c r="I6" s="6">
        <v>-24.9</v>
      </c>
      <c r="J6" s="6">
        <v>-18.2</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857.07256236000001</v>
      </c>
      <c r="D9" s="5" t="str">
        <f>IF($B9="N/A","N/A",IF(C9&gt;15,"No",IF(C9&lt;-15,"No","Yes")))</f>
        <v>N/A</v>
      </c>
      <c r="E9" s="24">
        <v>886.71117824999999</v>
      </c>
      <c r="F9" s="5" t="str">
        <f>IF($B9="N/A","N/A",IF(E9&gt;15,"No",IF(E9&lt;-15,"No","Yes")))</f>
        <v>N/A</v>
      </c>
      <c r="G9" s="24">
        <v>811.76957163999998</v>
      </c>
      <c r="H9" s="5" t="str">
        <f>IF($B9="N/A","N/A",IF(G9&gt;15,"No",IF(G9&lt;-15,"No","Yes")))</f>
        <v>N/A</v>
      </c>
      <c r="I9" s="6">
        <v>3.4580000000000002</v>
      </c>
      <c r="J9" s="6">
        <v>-8.4499999999999993</v>
      </c>
      <c r="K9" s="105" t="str">
        <f t="shared" si="0"/>
        <v>Yes</v>
      </c>
    </row>
    <row r="10" spans="1:11" x14ac:dyDescent="0.2">
      <c r="A10" s="124" t="s">
        <v>650</v>
      </c>
      <c r="B10" s="22" t="s">
        <v>237</v>
      </c>
      <c r="C10" s="4">
        <v>88.616780044999999</v>
      </c>
      <c r="D10" s="5" t="str">
        <f>IF($B10="N/A","N/A",IF(C10&gt;99,"No",IF(C10&lt;75,"No","Yes")))</f>
        <v>Yes</v>
      </c>
      <c r="E10" s="4">
        <v>84.410876133000002</v>
      </c>
      <c r="F10" s="5" t="str">
        <f>IF($B10="N/A","N/A",IF(E10&gt;99,"No",IF(E10&lt;75,"No","Yes")))</f>
        <v>Yes</v>
      </c>
      <c r="G10" s="4">
        <v>92.909896603000007</v>
      </c>
      <c r="H10" s="5" t="str">
        <f>IF($B10="N/A","N/A",IF(G10&gt;99,"No",IF(G10&lt;75,"No","Yes")))</f>
        <v>Yes</v>
      </c>
      <c r="I10" s="6">
        <v>-4.75</v>
      </c>
      <c r="J10" s="6">
        <v>10.07</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05" t="str">
        <f t="shared" si="0"/>
        <v>N/A</v>
      </c>
    </row>
    <row r="12" spans="1:11" x14ac:dyDescent="0.2">
      <c r="A12" s="124" t="s">
        <v>652</v>
      </c>
      <c r="B12" s="38" t="s">
        <v>239</v>
      </c>
      <c r="C12" s="5">
        <v>11.020408163000001</v>
      </c>
      <c r="D12" s="5" t="str">
        <f>IF($B12="N/A","N/A",IF(C12&gt;10,"No",IF(C12&lt;=0,"No","Yes")))</f>
        <v>No</v>
      </c>
      <c r="E12" s="5">
        <v>15.045317220999999</v>
      </c>
      <c r="F12" s="5" t="str">
        <f>IF($B12="N/A","N/A",IF(E12&gt;10,"No",IF(E12&lt;=0,"No","Yes")))</f>
        <v>No</v>
      </c>
      <c r="G12" s="5">
        <v>7.0162481536000003</v>
      </c>
      <c r="H12" s="5" t="str">
        <f>IF($B12="N/A","N/A",IF(G12&gt;10,"No",IF(G12&lt;=0,"No","Yes")))</f>
        <v>Yes</v>
      </c>
      <c r="I12" s="6">
        <v>36.520000000000003</v>
      </c>
      <c r="J12" s="6">
        <v>-53.4</v>
      </c>
      <c r="K12" s="105" t="str">
        <f t="shared" si="0"/>
        <v>No</v>
      </c>
    </row>
    <row r="13" spans="1:11" x14ac:dyDescent="0.2">
      <c r="A13" s="124" t="s">
        <v>653</v>
      </c>
      <c r="B13" s="38" t="s">
        <v>224</v>
      </c>
      <c r="C13" s="5">
        <v>0.36281179140000003</v>
      </c>
      <c r="D13" s="5" t="str">
        <f>IF($B13="N/A","N/A",IF(C13&gt;5,"No",IF(C13&lt;=0,"No","Yes")))</f>
        <v>Yes</v>
      </c>
      <c r="E13" s="5">
        <v>0.54380664649999999</v>
      </c>
      <c r="F13" s="5" t="str">
        <f>IF($B13="N/A","N/A",IF(E13&gt;5,"No",IF(E13&lt;=0,"No","Yes")))</f>
        <v>Yes</v>
      </c>
      <c r="G13" s="5">
        <v>7.3855243700000003E-2</v>
      </c>
      <c r="H13" s="5" t="str">
        <f>IF($B13="N/A","N/A",IF(G13&gt;5,"No",IF(G13&lt;=0,"No","Yes")))</f>
        <v>Yes</v>
      </c>
      <c r="I13" s="6">
        <v>49.89</v>
      </c>
      <c r="J13" s="6">
        <v>-86.4</v>
      </c>
      <c r="K13" s="105" t="str">
        <f t="shared" si="0"/>
        <v>No</v>
      </c>
    </row>
    <row r="14" spans="1:11" x14ac:dyDescent="0.2">
      <c r="A14" s="124" t="s">
        <v>159</v>
      </c>
      <c r="B14" s="22" t="s">
        <v>214</v>
      </c>
      <c r="C14" s="5">
        <v>99.909297051999999</v>
      </c>
      <c r="D14" s="5" t="str">
        <f>IF($B14="N/A","N/A",IF(C14&gt;100,"No",IF(C14&lt;95,"No","Yes")))</f>
        <v>Yes</v>
      </c>
      <c r="E14" s="5">
        <v>99.516616314000004</v>
      </c>
      <c r="F14" s="5" t="str">
        <f>IF($B14="N/A","N/A",IF(E14&gt;100,"No",IF(E14&lt;95,"No","Yes")))</f>
        <v>Yes</v>
      </c>
      <c r="G14" s="5">
        <v>99.704579025000001</v>
      </c>
      <c r="H14" s="5" t="str">
        <f>IF($B14="N/A","N/A",IF(G14&gt;100,"No",IF(G14&lt;95,"No","Yes")))</f>
        <v>Yes</v>
      </c>
      <c r="I14" s="6">
        <v>-0.39300000000000002</v>
      </c>
      <c r="J14" s="6">
        <v>0.18890000000000001</v>
      </c>
      <c r="K14" s="105" t="str">
        <f t="shared" si="0"/>
        <v>Yes</v>
      </c>
    </row>
    <row r="15" spans="1:11" x14ac:dyDescent="0.2">
      <c r="A15" s="124" t="s">
        <v>32</v>
      </c>
      <c r="B15" s="22" t="s">
        <v>214</v>
      </c>
      <c r="C15" s="5">
        <v>99.954648526</v>
      </c>
      <c r="D15" s="5" t="str">
        <f>IF($B15="N/A","N/A",IF(C15&gt;100,"No",IF(C15&lt;95,"No","Yes")))</f>
        <v>Yes</v>
      </c>
      <c r="E15" s="5">
        <v>100</v>
      </c>
      <c r="F15" s="5" t="str">
        <f>IF($B15="N/A","N/A",IF(E15&gt;100,"No",IF(E15&lt;95,"No","Yes")))</f>
        <v>Yes</v>
      </c>
      <c r="G15" s="5">
        <v>100</v>
      </c>
      <c r="H15" s="5" t="str">
        <f>IF($B15="N/A","N/A",IF(G15&gt;100,"No",IF(G15&lt;95,"No","Yes")))</f>
        <v>Yes</v>
      </c>
      <c r="I15" s="6">
        <v>4.5400000000000003E-2</v>
      </c>
      <c r="J15" s="6">
        <v>0</v>
      </c>
      <c r="K15" s="105" t="str">
        <f t="shared" si="0"/>
        <v>Yes</v>
      </c>
    </row>
    <row r="16" spans="1:11" x14ac:dyDescent="0.2">
      <c r="A16" s="124" t="s">
        <v>846</v>
      </c>
      <c r="B16" s="22" t="s">
        <v>226</v>
      </c>
      <c r="C16" s="5">
        <v>9.8911070779999992</v>
      </c>
      <c r="D16" s="5" t="str">
        <f>IF($B16="N/A","N/A",IF(C16&gt;30,"No",IF(C16&lt;5,"No","Yes")))</f>
        <v>Yes</v>
      </c>
      <c r="E16" s="5">
        <v>11.480362538</v>
      </c>
      <c r="F16" s="5" t="str">
        <f>IF($B16="N/A","N/A",IF(E16&gt;30,"No",IF(E16&lt;5,"No","Yes")))</f>
        <v>Yes</v>
      </c>
      <c r="G16" s="5">
        <v>9.3057607089999994</v>
      </c>
      <c r="H16" s="5" t="str">
        <f>IF($B16="N/A","N/A",IF(G16&gt;30,"No",IF(G16&lt;5,"No","Yes")))</f>
        <v>Yes</v>
      </c>
      <c r="I16" s="6">
        <v>16.07</v>
      </c>
      <c r="J16" s="6">
        <v>-18.899999999999999</v>
      </c>
      <c r="K16" s="105" t="str">
        <f t="shared" si="0"/>
        <v>Yes</v>
      </c>
    </row>
    <row r="17" spans="1:11" x14ac:dyDescent="0.2">
      <c r="A17" s="124" t="s">
        <v>847</v>
      </c>
      <c r="B17" s="22" t="s">
        <v>227</v>
      </c>
      <c r="C17" s="5">
        <v>47.232304900000003</v>
      </c>
      <c r="D17" s="5" t="str">
        <f>IF($B17="N/A","N/A",IF(C17&gt;75,"No",IF(C17&lt;15,"No","Yes")))</f>
        <v>Yes</v>
      </c>
      <c r="E17" s="5">
        <v>44.471299094000003</v>
      </c>
      <c r="F17" s="5" t="str">
        <f>IF($B17="N/A","N/A",IF(E17&gt;75,"No",IF(E17&lt;15,"No","Yes")))</f>
        <v>Yes</v>
      </c>
      <c r="G17" s="5">
        <v>33.530280650000002</v>
      </c>
      <c r="H17" s="5" t="str">
        <f>IF($B17="N/A","N/A",IF(G17&gt;75,"No",IF(G17&lt;15,"No","Yes")))</f>
        <v>Yes</v>
      </c>
      <c r="I17" s="6">
        <v>-5.85</v>
      </c>
      <c r="J17" s="6">
        <v>-24.6</v>
      </c>
      <c r="K17" s="105" t="str">
        <f t="shared" si="0"/>
        <v>Yes</v>
      </c>
    </row>
    <row r="18" spans="1:11" x14ac:dyDescent="0.2">
      <c r="A18" s="124" t="s">
        <v>848</v>
      </c>
      <c r="B18" s="22" t="s">
        <v>228</v>
      </c>
      <c r="C18" s="5">
        <v>42.876588022</v>
      </c>
      <c r="D18" s="5" t="str">
        <f>IF($B18="N/A","N/A",IF(C18&gt;70,"No",IF(C18&lt;25,"No","Yes")))</f>
        <v>Yes</v>
      </c>
      <c r="E18" s="5">
        <v>44.048338369</v>
      </c>
      <c r="F18" s="5" t="str">
        <f>IF($B18="N/A","N/A",IF(E18&gt;70,"No",IF(E18&lt;25,"No","Yes")))</f>
        <v>Yes</v>
      </c>
      <c r="G18" s="5">
        <v>57.163958641000001</v>
      </c>
      <c r="H18" s="5" t="str">
        <f>IF($B18="N/A","N/A",IF(G18&gt;70,"No",IF(G18&lt;25,"No","Yes")))</f>
        <v>Yes</v>
      </c>
      <c r="I18" s="6">
        <v>2.7330000000000001</v>
      </c>
      <c r="J18" s="6">
        <v>29.78</v>
      </c>
      <c r="K18" s="105" t="str">
        <f t="shared" si="0"/>
        <v>Yes</v>
      </c>
    </row>
    <row r="19" spans="1:11" x14ac:dyDescent="0.2">
      <c r="A19" s="124" t="s">
        <v>160</v>
      </c>
      <c r="B19" s="22" t="s">
        <v>214</v>
      </c>
      <c r="C19" s="5">
        <v>99.727891155999998</v>
      </c>
      <c r="D19" s="5" t="str">
        <f>IF($B19="N/A","N/A",IF(C19&gt;100,"No",IF(C19&lt;95,"No","Yes")))</f>
        <v>Yes</v>
      </c>
      <c r="E19" s="5">
        <v>99.577039275000004</v>
      </c>
      <c r="F19" s="5" t="str">
        <f>IF($B19="N/A","N/A",IF(E19&gt;100,"No",IF(E19&lt;95,"No","Yes")))</f>
        <v>Yes</v>
      </c>
      <c r="G19" s="5">
        <v>99.778434269000002</v>
      </c>
      <c r="H19" s="5" t="str">
        <f>IF($B19="N/A","N/A",IF(G19&gt;100,"No",IF(G19&lt;95,"No","Yes")))</f>
        <v>Yes</v>
      </c>
      <c r="I19" s="6">
        <v>-0.151</v>
      </c>
      <c r="J19" s="6">
        <v>0.20230000000000001</v>
      </c>
      <c r="K19" s="105" t="str">
        <f t="shared" si="0"/>
        <v>Yes</v>
      </c>
    </row>
    <row r="20" spans="1:11" x14ac:dyDescent="0.2">
      <c r="A20" s="103" t="s">
        <v>372</v>
      </c>
      <c r="B20" s="22" t="s">
        <v>241</v>
      </c>
      <c r="C20" s="5">
        <v>19.727891155999998</v>
      </c>
      <c r="D20" s="5" t="str">
        <f>IF($B20="N/A","N/A",IF(C20&gt;5,"No",IF(C20&lt;1,"No","Yes")))</f>
        <v>No</v>
      </c>
      <c r="E20" s="5">
        <v>20.543806647</v>
      </c>
      <c r="F20" s="5" t="str">
        <f>IF($B20="N/A","N/A",IF(E20&gt;5,"No",IF(E20&lt;1,"No","Yes")))</f>
        <v>No</v>
      </c>
      <c r="G20" s="5">
        <v>20.82717873</v>
      </c>
      <c r="H20" s="5" t="str">
        <f>IF($B20="N/A","N/A",IF(G20&gt;5,"No",IF(G20&lt;1,"No","Yes")))</f>
        <v>No</v>
      </c>
      <c r="I20" s="6">
        <v>4.1360000000000001</v>
      </c>
      <c r="J20" s="6">
        <v>1.379</v>
      </c>
      <c r="K20" s="105" t="str">
        <f t="shared" si="0"/>
        <v>Yes</v>
      </c>
    </row>
    <row r="21" spans="1:11" x14ac:dyDescent="0.2">
      <c r="A21" s="103" t="s">
        <v>374</v>
      </c>
      <c r="B21" s="22" t="s">
        <v>242</v>
      </c>
      <c r="C21" s="5">
        <v>59.047619048000001</v>
      </c>
      <c r="D21" s="5" t="str">
        <f>IF($B21="N/A","N/A",IF(C21&gt;98,"No",IF(C21&lt;8,"No","Yes")))</f>
        <v>Yes</v>
      </c>
      <c r="E21" s="5">
        <v>53.051359517000002</v>
      </c>
      <c r="F21" s="5" t="str">
        <f>IF($B21="N/A","N/A",IF(E21&gt;98,"No",IF(E21&lt;8,"No","Yes")))</f>
        <v>Yes</v>
      </c>
      <c r="G21" s="5">
        <v>55.834564254</v>
      </c>
      <c r="H21" s="5" t="str">
        <f>IF($B21="N/A","N/A",IF(G21&gt;98,"No",IF(G21&lt;8,"No","Yes")))</f>
        <v>Yes</v>
      </c>
      <c r="I21" s="6">
        <v>-10.199999999999999</v>
      </c>
      <c r="J21" s="6">
        <v>5.2460000000000004</v>
      </c>
      <c r="K21" s="105" t="str">
        <f t="shared" si="0"/>
        <v>Yes</v>
      </c>
    </row>
    <row r="22" spans="1:11" x14ac:dyDescent="0.2">
      <c r="A22" s="120" t="s">
        <v>375</v>
      </c>
      <c r="B22" s="126" t="s">
        <v>224</v>
      </c>
      <c r="C22" s="114">
        <v>1.2698412697999999</v>
      </c>
      <c r="D22" s="114" t="str">
        <f>IF($B22="N/A","N/A",IF(C22&gt;5,"No",IF(C22&lt;=0,"No","Yes")))</f>
        <v>Yes</v>
      </c>
      <c r="E22" s="114">
        <v>0.90634441089999995</v>
      </c>
      <c r="F22" s="114" t="str">
        <f>IF($B22="N/A","N/A",IF(E22&gt;5,"No",IF(E22&lt;=0,"No","Yes")))</f>
        <v>Yes</v>
      </c>
      <c r="G22" s="114">
        <v>1.4771048743999999</v>
      </c>
      <c r="H22" s="114" t="str">
        <f>IF($B22="N/A","N/A",IF(G22&gt;5,"No",IF(G22&lt;=0,"No","Yes")))</f>
        <v>Yes</v>
      </c>
      <c r="I22" s="115">
        <v>-28.6</v>
      </c>
      <c r="J22" s="115">
        <v>62.97</v>
      </c>
      <c r="K22" s="116" t="str">
        <f t="shared" si="0"/>
        <v>No</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2019-09-23T19:40:07Z</dcterms:modified>
  <dc:language>English</dc:language>
</cp:coreProperties>
</file>