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<sst xmlns="http://schemas.openxmlformats.org/spreadsheetml/2006/main" count="7186" uniqueCount="1749">
  <si>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</si>
  <si>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</si>
  <si>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</si>
  <si>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</si>
  <si>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</si>
  <si>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</si>
  <si>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</si>
  <si>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</si>
  <si>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</si>
  <si>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</si>
  <si>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</si>
  <si>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</si>
  <si>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</si>
  <si>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</si>
  <si>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</si>
  <si>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</si>
  <si>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</si>
  <si>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</si>
  <si>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</si>
  <si>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</si>
  <si>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</si>
  <si>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</si>
  <si>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</si>
  <si>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</si>
  <si>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</si>
  <si>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</si>
  <si>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</si>
  <si>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</si>
  <si>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</si>
  <si>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</si>
  <si>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</si>
  <si>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</si>
  <si>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</si>
  <si>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</si>
  <si>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</si>
  <si>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</si>
  <si>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</si>
  <si>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</si>
  <si>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</si>
  <si>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</si>
  <si>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</si>
  <si>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</si>
  <si>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</si>
  <si>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</si>
  <si>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</si>
  <si>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</si>
  <si>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</si>
  <si>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</si>
  <si>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</si>
  <si>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</si>
  <si>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</si>
  <si>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</si>
  <si>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</si>
  <si>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</si>
  <si>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</si>
  <si>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</si>
  <si>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</si>
  <si>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</si>
  <si>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</si>
  <si>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</si>
  <si>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</si>
  <si>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</si>
  <si>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</si>
  <si>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</si>
  <si>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</si>
  <si>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</si>
  <si>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</si>
  <si>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</si>
  <si>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</si>
  <si>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</si>
  <si>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</si>
  <si>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</si>
  <si>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</si>
  <si>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</si>
  <si>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</si>
  <si>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</si>
  <si>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</si>
  <si>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</si>
  <si>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</si>
  <si>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</si>
  <si>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</si>
  <si>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</si>
  <si>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</si>
  <si>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</si>
  <si>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</si>
  <si>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</si>
  <si>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</si>
  <si>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</si>
  <si>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</si>
  <si>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</si>
  <si>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</si>
  <si>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</si>
  <si>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</si>
  <si>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</si>
  <si>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</si>
  <si>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</si>
  <si>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</si>
  <si>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</si>
  <si>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</si>
  <si>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</si>
  <si>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</si>
  <si>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</si>
  <si>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</si>
  <si>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</si>
  <si>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</si>
  <si>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</si>
  <si>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</si>
  <si>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</si>
  <si>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</si>
  <si>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</si>
  <si>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</si>
  <si>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</si>
  <si>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</si>
  <si>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</si>
  <si>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</si>
  <si>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</si>
  <si>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</si>
  <si>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</si>
  <si>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</si>
  <si>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</si>
  <si>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</si>
  <si>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</si>
  <si>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</si>
  <si>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</si>
  <si>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</si>
  <si>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</si>
  <si>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</si>
  <si>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</si>
  <si>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</si>
  <si>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</si>
  <si>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</si>
  <si>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</si>
  <si>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</si>
  <si>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</si>
  <si>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</si>
  <si>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</si>
  <si>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</si>
  <si>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</si>
  <si>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</si>
  <si>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</si>
  <si>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</si>
  <si>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</si>
  <si>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</si>
  <si>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</si>
  <si>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</si>
  <si>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</si>
  <si>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</si>
  <si>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</si>
  <si>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</si>
  <si>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</si>
  <si>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</si>
  <si>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</si>
  <si>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</si>
  <si>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</si>
  <si>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</si>
  <si>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</si>
  <si>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</si>
  <si>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</si>
  <si>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</si>
  <si>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</si>
  <si>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</si>
  <si>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</si>
  <si>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</si>
  <si>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</si>
  <si>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</si>
  <si>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</si>
  <si>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</si>
  <si>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</si>
  <si>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</si>
  <si>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</si>
  <si>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</si>
  <si>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</si>
  <si>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</si>
  <si>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</si>
  <si>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</si>
  <si>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</si>
  <si>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</si>
  <si>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</si>
  <si>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</si>
  <si>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</si>
  <si>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</si>
  <si>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</si>
  <si>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</si>
  <si>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</si>
  <si>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</si>
  <si>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</si>
  <si>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</si>
  <si>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</si>
  <si>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</si>
  <si>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</si>
  <si>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</si>
  <si>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</si>
  <si>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</si>
  <si>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</si>
  <si>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</si>
  <si>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</si>
  <si>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</si>
  <si>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</si>
  <si>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</si>
  <si>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</si>
  <si>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</si>
  <si>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</si>
  <si>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</si>
  <si>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</si>
  <si>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</si>
  <si>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</si>
  <si>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</si>
  <si>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</si>
  <si>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</si>
  <si>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</si>
  <si>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</si>
  <si>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</si>
  <si>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</si>
  <si>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</si>
  <si>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</si>
  <si>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</si>
  <si>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</si>
  <si>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</si>
  <si>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</si>
  <si>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</si>
  <si>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</si>
  <si>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</si>
  <si>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</si>
  <si>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</si>
  <si>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</si>
  <si>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</si>
  <si>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</si>
  <si>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</si>
  <si>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</si>
  <si>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</si>
  <si>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</si>
  <si>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</si>
  <si>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</si>
  <si>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</si>
  <si>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</si>
  <si>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</si>
  <si>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</si>
  <si>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</si>
  <si>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</si>
  <si>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</si>
  <si>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</si>
  <si>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</si>
  <si>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</si>
  <si>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</si>
  <si>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</si>
  <si>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</si>
  <si>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</si>
  <si>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</si>
  <si>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</si>
  <si>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</si>
  <si>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</si>
  <si>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</si>
  <si>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</si>
  <si>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</si>
  <si>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</si>
  <si>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</si>
  <si>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</si>
  <si>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</si>
  <si>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</si>
  <si>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</si>
  <si>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</si>
  <si>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</si>
  <si>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</si>
  <si>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</si>
  <si>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</si>
  <si>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</si>
  <si>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</si>
  <si>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</si>
  <si>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</si>
  <si>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</si>
  <si>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</si>
  <si>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</si>
  <si>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</si>
  <si>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</si>
  <si>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</si>
  <si>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</si>
  <si>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</si>
  <si>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</si>
  <si>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</si>
  <si>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</si>
  <si>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</si>
  <si>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</si>
  <si>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</si>
  <si>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</si>
  <si>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</si>
  <si>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</si>
  <si>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</si>
  <si>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</si>
  <si>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</si>
  <si>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</si>
  <si>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</si>
  <si>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</si>
  <si>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</si>
  <si>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</si>
  <si>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</si>
  <si>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</si>
  <si>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</si>
  <si>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</si>
  <si>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</si>
  <si>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</si>
  <si>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</si>
  <si>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</si>
  <si>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</si>
  <si>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</si>
  <si>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</si>
  <si>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</si>
  <si>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</si>
  <si>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</si>
  <si>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</si>
  <si>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</si>
  <si>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</si>
  <si>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</si>
  <si>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</si>
  <si>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</si>
  <si>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</si>
  <si>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</si>
  <si>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</si>
  <si>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</si>
  <si>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</si>
  <si>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</si>
  <si>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</si>
  <si>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</si>
  <si>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</si>
  <si>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</si>
  <si>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</si>
  <si>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</si>
  <si>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</si>
  <si>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</si>
  <si>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</si>
  <si>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</si>
  <si>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</si>
  <si>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</si>
  <si>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</si>
  <si>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</si>
  <si>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</si>
  <si>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</si>
  <si>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</si>
  <si>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</si>
  <si>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</si>
  <si>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</si>
  <si>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</si>
  <si>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</si>
  <si>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</si>
  <si>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</si>
  <si>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</si>
  <si>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</si>
  <si>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</si>
  <si>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</si>
  <si>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</si>
  <si>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</si>
  <si>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</si>
  <si>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</si>
  <si>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</si>
  <si>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</si>
  <si>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</si>
  <si>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</si>
  <si>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</si>
  <si>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</si>
  <si>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</si>
  <si>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</si>
  <si>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</si>
  <si>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</si>
  <si>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</si>
  <si>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</si>
  <si>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</si>
  <si>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</si>
  <si>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</si>
  <si>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</si>
  <si>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</si>
  <si>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</si>
  <si>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</si>
  <si>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</si>
  <si>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</si>
  <si>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</si>
  <si>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</si>
  <si>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</si>
  <si>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</si>
  <si>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</si>
  <si>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</si>
  <si>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</si>
  <si>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</si>
  <si>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</si>
  <si>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</si>
  <si>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</si>
  <si>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</si>
  <si>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</si>
  <si>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</si>
  <si>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</si>
  <si>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</si>
  <si>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</si>
  <si>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</si>
  <si>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</si>
  <si>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</si>
  <si>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</si>
  <si>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</si>
  <si>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</si>
  <si>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</si>
  <si>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</si>
  <si>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</si>
  <si>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</si>
  <si>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</si>
  <si>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</si>
  <si>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</si>
  <si>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</si>
  <si>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</si>
  <si>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</si>
  <si>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</si>
  <si>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</si>
  <si>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</si>
  <si>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</si>
  <si>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</si>
  <si>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</si>
  <si>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</si>
  <si>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</si>
  <si>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</si>
  <si>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</si>
  <si>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</si>
  <si>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</si>
  <si>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</si>
  <si>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</si>
  <si>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</si>
  <si>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</si>
  <si>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</si>
  <si>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</si>
  <si>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</si>
  <si>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</si>
  <si>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</si>
  <si>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</si>
  <si>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</si>
  <si>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</si>
  <si>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</si>
  <si>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</si>
  <si>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</si>
  <si>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</si>
  <si>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</si>
  <si>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</si>
  <si>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</si>
  <si>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</si>
  <si>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</si>
  <si>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</si>
  <si>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</si>
  <si>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</si>
  <si>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</si>
  <si>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</si>
  <si>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</si>
  <si>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</si>
  <si>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</si>
  <si>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</si>
  <si>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</si>
  <si>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</si>
  <si>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</si>
  <si>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</si>
  <si>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</si>
  <si>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</si>
  <si>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</si>
  <si>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</si>
  <si>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</si>
  <si>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</si>
  <si>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</si>
  <si>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</si>
  <si>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</si>
  <si>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</si>
  <si>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</si>
  <si>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</si>
  <si>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</si>
  <si>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</si>
  <si>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</si>
  <si>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</si>
  <si>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</si>
  <si>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</si>
  <si>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</si>
  <si>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</si>
  <si>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</si>
  <si>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</si>
  <si>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</si>
  <si>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</si>
  <si>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</si>
  <si>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</si>
  <si>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</si>
  <si>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</si>
  <si>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</si>
  <si>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</si>
  <si>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</si>
  <si>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</si>
  <si>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</si>
  <si>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</si>
  <si>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</si>
  <si>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</si>
  <si>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</si>
  <si>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</si>
  <si>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</si>
  <si>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</si>
  <si>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</si>
  <si>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</si>
  <si>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</si>
  <si>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</si>
  <si>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</si>
  <si>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</si>
  <si>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</si>
  <si>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</si>
  <si>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</si>
  <si>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</si>
  <si>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</si>
  <si>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</si>
  <si>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</si>
  <si>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</si>
  <si>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</si>
  <si>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</si>
  <si>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</si>
  <si>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</si>
  <si>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</si>
  <si>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</si>
  <si>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</si>
  <si>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</si>
  <si>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</si>
  <si>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</si>
  <si>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</si>
  <si>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</si>
  <si>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</si>
  <si>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</si>
  <si>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</si>
  <si>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</si>
  <si>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</si>
  <si>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</si>
  <si>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</si>
  <si>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</si>
  <si>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</si>
  <si>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</si>
  <si>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</si>
  <si>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</si>
  <si>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</si>
  <si>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</si>
  <si>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</si>
  <si>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</si>
  <si>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</si>
  <si>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</si>
  <si>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</si>
  <si>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</si>
  <si>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</si>
  <si>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</si>
  <si>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</si>
  <si>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</si>
  <si>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</si>
  <si>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</si>
  <si>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</si>
  <si>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</si>
  <si>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</si>
  <si>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</si>
  <si>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</si>
  <si>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</si>
  <si>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</si>
  <si>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</si>
  <si>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</si>
  <si>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</si>
  <si>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</si>
  <si>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</si>
  <si>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</si>
  <si>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</si>
  <si>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</si>
  <si>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</si>
  <si>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</si>
  <si>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</si>
  <si>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</si>
  <si>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</si>
  <si>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</si>
  <si>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</si>
  <si>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</si>
  <si>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</si>
  <si>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</si>
  <si>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</si>
  <si>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</si>
  <si>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</si>
  <si>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</si>
  <si>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</si>
  <si>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</si>
  <si>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</si>
  <si>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</si>
  <si>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</si>
  <si>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</si>
  <si>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</si>
  <si>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</si>
  <si>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</si>
  <si>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</si>
  <si>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</si>
  <si>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</si>
  <si>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</si>
  <si>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</si>
  <si>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</si>
  <si>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</si>
  <si>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</si>
  <si>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</si>
  <si>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</si>
  <si>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</si>
  <si>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</si>
  <si>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</si>
  <si>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</si>
  <si>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</si>
  <si>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</si>
  <si>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</si>
  <si>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</si>
  <si>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</si>
  <si>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</si>
  <si>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</si>
  <si>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</si>
  <si>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</si>
  <si>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</si>
  <si>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</si>
  <si>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</si>
  <si>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</si>
  <si>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</si>
  <si>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</si>
  <si>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</si>
  <si>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</si>
  <si>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</si>
  <si>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</si>
  <si>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</si>
  <si>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</si>
  <si>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</si>
  <si>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</si>
  <si>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</si>
  <si>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</si>
  <si>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</si>
  <si>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</si>
  <si>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</si>
  <si>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</si>
  <si>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</si>
  <si>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</si>
  <si>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</si>
  <si>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</si>
  <si>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</si>
  <si>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</si>
  <si>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</si>
  <si>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</si>
  <si>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</si>
  <si>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</si>
  <si>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</si>
  <si>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</si>
  <si>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</si>
  <si>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</si>
  <si>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</si>
  <si>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</si>
  <si>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</si>
  <si>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</si>
  <si>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</si>
  <si>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</si>
  <si>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</si>
  <si>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</si>
  <si>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</si>
  <si>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</si>
  <si>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</si>
  <si>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</si>
  <si>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</si>
  <si>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</si>
  <si>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</si>
  <si>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</si>
  <si>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</si>
  <si>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</si>
  <si>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</si>
  <si>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</si>
  <si>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</si>
  <si>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</si>
  <si>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</si>
  <si>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</si>
  <si>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</si>
  <si>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</si>
  <si>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</si>
  <si>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</si>
  <si>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</si>
  <si>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</si>
  <si>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</si>
  <si>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</si>
  <si>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</si>
  <si>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</si>
  <si>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</si>
  <si>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</si>
  <si>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</si>
  <si>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</si>
  <si>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</si>
  <si>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</si>
  <si>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</si>
  <si>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</si>
  <si>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</si>
  <si>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</si>
  <si>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</si>
  <si>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</si>
  <si>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</si>
  <si>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</si>
  <si>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</si>
  <si>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</si>
  <si>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</si>
  <si>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</si>
  <si>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</si>
  <si>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</si>
  <si>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</si>
  <si>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</si>
  <si>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</si>
  <si>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</si>
  <si>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</si>
  <si>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</si>
  <si>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</si>
  <si>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</si>
  <si>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</si>
  <si>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</si>
  <si>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</si>
  <si>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</si>
  <si>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</si>
  <si>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</si>
  <si>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</si>
  <si>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</si>
  <si>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</si>
  <si>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</si>
  <si>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</si>
  <si>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</si>
  <si>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</si>
  <si>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</si>
  <si>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</si>
  <si>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</si>
  <si>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</si>
  <si>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</si>
  <si>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</si>
  <si>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</si>
  <si>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</si>
  <si>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</si>
  <si>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</si>
  <si>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</si>
  <si>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</si>
  <si>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</si>
  <si>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</si>
  <si>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</si>
  <si>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</si>
  <si>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</si>
  <si>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</si>
  <si>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</si>
  <si>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</si>
  <si>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</si>
  <si>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</si>
  <si>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</si>
  <si>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</si>
  <si>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</si>
  <si>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</si>
  <si>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</si>
  <si>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</si>
  <si>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</si>
  <si>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</si>
  <si>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</si>
  <si>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</si>
  <si>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</si>
  <si>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</si>
  <si>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</si>
  <si>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</si>
  <si>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</si>
  <si>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</si>
  <si>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</si>
  <si>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</si>
  <si>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</si>
  <si>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</si>
  <si>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</si>
  <si>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</si>
  <si>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</si>
  <si>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</si>
  <si>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</si>
  <si>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</si>
  <si>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</si>
  <si>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</si>
  <si>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</si>
  <si>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</si>
  <si>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</si>
  <si>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</si>
  <si>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</si>
  <si>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</si>
  <si>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</si>
  <si>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</si>
  <si>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</si>
  <si>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</si>
  <si>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</si>
  <si>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</si>
  <si>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</si>
  <si>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</si>
  <si>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</si>
  <si>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</si>
  <si>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</si>
  <si>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</si>
  <si>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</si>
  <si>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</si>
  <si>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</si>
  <si>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</si>
  <si>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</si>
  <si>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</si>
  <si>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</si>
  <si>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</si>
  <si>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</si>
  <si>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</si>
  <si>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</si>
  <si>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</si>
  <si>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</si>
  <si>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</si>
  <si>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</si>
  <si>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</si>
  <si>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</si>
  <si>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</si>
  <si>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</si>
  <si>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</si>
  <si>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</si>
  <si>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</si>
  <si>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</si>
  <si>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</si>
  <si>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</si>
  <si>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</si>
  <si>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</si>
  <si>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</si>
  <si>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</si>
  <si>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</si>
  <si>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</si>
  <si>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</si>
  <si>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</si>
  <si>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</si>
  <si>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</si>
  <si>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</si>
  <si>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</si>
  <si>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</si>
  <si>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</si>
  <si>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</si>
  <si>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</si>
  <si>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</si>
  <si>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</si>
  <si>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</si>
  <si>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</si>
  <si>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</si>
  <si>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</si>
  <si>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</si>
  <si>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</si>
  <si>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</si>
  <si>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</si>
  <si>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</si>
  <si>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</si>
  <si>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</si>
  <si>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</si>
  <si>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</si>
  <si>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</si>
  <si>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</si>
  <si>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</si>
  <si>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</si>
  <si>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</si>
  <si>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</si>
  <si>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</si>
  <si>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</si>
  <si>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</si>
  <si>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</si>
  <si>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</si>
  <si>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</si>
  <si>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</si>
  <si>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</si>
  <si>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</si>
  <si>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</si>
  <si>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</si>
  <si>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</si>
  <si>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</si>
  <si>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</si>
  <si>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</si>
  <si>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</si>
  <si>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</si>
  <si>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</si>
  <si>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</si>
  <si>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</si>
  <si>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</si>
  <si>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</si>
  <si>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</si>
  <si>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</si>
  <si>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</si>
  <si>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</si>
  <si>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</si>
  <si>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</si>
  <si>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</si>
  <si>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</si>
  <si>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</si>
  <si>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</si>
  <si>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</si>
  <si>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</si>
  <si>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</si>
  <si>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</si>
  <si>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</si>
  <si>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</si>
  <si>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</si>
  <si>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</si>
  <si>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</si>
  <si>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</si>
  <si>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</si>
  <si>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</si>
  <si>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</si>
  <si>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</si>
  <si>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</si>
  <si>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</si>
  <si>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</si>
  <si>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</si>
  <si>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</si>
  <si>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</si>
  <si>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</si>
  <si>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</si>
  <si>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</si>
  <si>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</si>
  <si>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</si>
  <si>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</si>
  <si>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</si>
  <si>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</si>
  <si>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</si>
  <si>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</si>
  <si>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</si>
  <si>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</si>
  <si>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</si>
  <si>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</si>
  <si>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</si>
  <si>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</si>
  <si>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</si>
  <si>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</si>
  <si>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</si>
  <si>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</si>
  <si>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</si>
  <si>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</si>
  <si>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</si>
  <si>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</si>
  <si>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</si>
  <si>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</si>
  <si>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</si>
  <si>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</si>
  <si>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</si>
  <si>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</si>
  <si>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</si>
  <si>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</si>
  <si>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</si>
  <si>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</si>
  <si>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</si>
  <si>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</si>
  <si>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</si>
  <si>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</si>
  <si>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</si>
  <si>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</si>
  <si>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</si>
  <si>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</si>
  <si>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</si>
  <si>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</si>
  <si>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</si>
  <si>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</si>
  <si>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</si>
  <si>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</si>
  <si>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</si>
  <si>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</si>
  <si>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</si>
  <si>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</si>
  <si>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</si>
  <si>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</si>
  <si>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</si>
  <si>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</si>
  <si>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</si>
  <si>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</si>
  <si>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</si>
  <si>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</si>
  <si>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</si>
  <si>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</si>
  <si>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</si>
  <si>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</si>
  <si>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</si>
  <si>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</si>
  <si>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</si>
  <si>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</si>
  <si>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</si>
  <si>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</si>
  <si>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</si>
  <si>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</si>
  <si>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</si>
  <si>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</si>
  <si>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</si>
  <si>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</si>
  <si>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</si>
  <si>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</si>
  <si>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</si>
  <si>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</si>
  <si>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</si>
  <si>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</si>
  <si>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</si>
  <si>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</si>
  <si>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</si>
  <si>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</si>
  <si>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</si>
  <si>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</si>
  <si>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</si>
  <si>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</si>
  <si>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</si>
  <si>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</si>
  <si>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</si>
  <si>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</si>
  <si>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</si>
  <si>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</si>
  <si>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</si>
  <si>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</si>
  <si>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</si>
  <si>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</si>
  <si>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</si>
  <si>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</si>
  <si>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</si>
  <si>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</si>
  <si>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</si>
  <si>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</si>
  <si>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</si>
  <si>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</si>
  <si>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</si>
  <si>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</si>
  <si>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</si>
  <si>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</si>
  <si>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</si>
  <si>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</si>
  <si>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</si>
  <si>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</si>
  <si>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</si>
  <si>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</si>
  <si>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</si>
  <si>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</si>
  <si>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</si>
  <si>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</si>
  <si>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</si>
  <si>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</si>
  <si>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</si>
  <si>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</si>
  <si>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</si>
  <si>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</si>
  <si>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</si>
  <si>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</si>
  <si>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</si>
  <si>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</si>
  <si>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</si>
  <si>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</si>
  <si>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</si>
  <si>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</si>
  <si>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</si>
  <si>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</si>
  <si>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</si>
  <si>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</si>
  <si>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</si>
  <si>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</si>
  <si>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</si>
  <si>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</si>
  <si>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</si>
  <si>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</si>
  <si>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</si>
  <si>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</si>
  <si>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</si>
  <si>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</si>
  <si>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</si>
  <si>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</si>
  <si>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</si>
  <si>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</si>
  <si>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</si>
  <si>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</si>
  <si>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</si>
  <si>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</si>
  <si>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</si>
  <si>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</si>
  <si>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</si>
  <si>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</si>
  <si>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</si>
  <si>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</si>
  <si>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</si>
  <si>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</si>
  <si>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</si>
  <si>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</si>
  <si>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</si>
  <si>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</si>
  <si>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</si>
  <si>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</si>
  <si>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</si>
  <si>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</si>
  <si>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</si>
  <si>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</si>
  <si>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</si>
  <si>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</si>
  <si>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</si>
  <si>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</si>
  <si>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</si>
  <si>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</si>
  <si>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</si>
  <si>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</si>
  <si>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</si>
  <si>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</si>
  <si>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</si>
  <si>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</si>
  <si>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</si>
  <si>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</si>
  <si>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</si>
  <si>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</si>
  <si>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</si>
  <si>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</si>
  <si>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</si>
  <si>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</si>
  <si>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</si>
  <si>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</si>
  <si>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</si>
  <si>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</si>
  <si>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</si>
  <si>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</si>
  <si>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</si>
  <si>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</si>
  <si>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</si>
  <si>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</si>
  <si>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</si>
  <si>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</si>
  <si>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</si>
  <si>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</si>
  <si>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</si>
  <si>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</si>
  <si>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</si>
  <si>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</si>
  <si>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</si>
  <si>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</si>
  <si>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</si>
  <si>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</si>
  <si>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</si>
  <si>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</si>
  <si>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</si>
  <si>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</si>
  <si>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</si>
  <si>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</si>
  <si>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</si>
  <si>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</si>
  <si>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</si>
  <si>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</si>
  <si>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</si>
  <si>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</si>
  <si>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</si>
  <si>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</si>
  <si>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</si>
  <si>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</si>
  <si>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</si>
  <si>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</si>
  <si>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</si>
  <si>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</si>
  <si>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</si>
  <si>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</si>
  <si>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</si>
  <si>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</si>
  <si>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</si>
  <si>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</si>
  <si>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</si>
  <si>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</si>
  <si>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</si>
  <si>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</si>
  <si>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</si>
  <si>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</si>
  <si>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</si>
  <si>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</si>
  <si>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</si>
  <si>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</si>
  <si>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</si>
  <si>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</si>
  <si>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</si>
  <si>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</si>
  <si>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</si>
  <si>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</si>
  <si>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</si>
  <si>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</si>
  <si>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</si>
  <si>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</si>
  <si>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</si>
  <si>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</si>
  <si>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</si>
  <si>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</si>
  <si>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</si>
  <si>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</si>
  <si>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</si>
  <si>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</si>
  <si>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</si>
  <si>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</si>
  <si>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</si>
  <si>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</si>
  <si>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</si>
  <si>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</si>
  <si>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</si>
  <si>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</si>
  <si>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</si>
  <si>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</si>
  <si>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</si>
  <si>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</si>
  <si>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</si>
  <si>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</si>
  <si>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</si>
  <si>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</si>
  <si>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</si>
  <si>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</si>
  <si>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</si>
  <si>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</si>
  <si>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</si>
  <si>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</si>
  <si>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</si>
  <si>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</si>
  <si>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</si>
  <si>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</si>
  <si>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</si>
  <si>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</si>
  <si>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</si>
  <si>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</si>
  <si>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</si>
  <si>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</si>
  <si>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</si>
  <si>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</si>
  <si>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</si>
  <si>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</si>
  <si>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</si>
  <si>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</si>
  <si>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</si>
  <si>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</si>
  <si>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</si>
  <si>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</si>
  <si>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</si>
  <si>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</si>
  <si>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</si>
  <si>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</si>
  <si>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</si>
  <si>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</si>
  <si>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</si>
  <si>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</si>
  <si>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</si>
  <si>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</si>
  <si>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</si>
  <si>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</si>
  <si>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</si>
  <si>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</si>
  <si>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</si>
  <si>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</si>
  <si>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</si>
  <si>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</si>
  <si>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</si>
  <si>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</si>
  <si>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</si>
  <si>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</si>
  <si>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</si>
  <si>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</si>
  <si>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</si>
  <si>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</si>
  <si>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</si>
  <si>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</si>
  <si>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</si>
  <si>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</si>
  <si>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</si>
  <si>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</si>
  <si>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</si>
  <si>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</si>
  <si>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</si>
  <si>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</si>
  <si>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</si>
  <si>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</si>
  <si>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</si>
  <si>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</si>
  <si>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</si>
  <si>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</si>
  <si>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</si>
  <si>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</si>
  <si>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</si>
  <si>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</si>
  <si>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</si>
  <si>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</si>
  <si>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</si>
  <si>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</si>
  <si>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</si>
  <si>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</si>
  <si>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</si>
  <si>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</si>
  <si>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</si>
  <si>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</si>
  <si>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</si>
  <si>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</si>
  <si>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</si>
  <si>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</si>
  <si>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</si>
  <si>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</si>
  <si>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</si>
  <si>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</si>
  <si>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</si>
  <si>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</si>
  <si>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</si>
  <si>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</si>
  <si>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</si>
  <si>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</si>
  <si>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</si>
  <si>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</si>
  <si>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</si>
  <si>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</si>
  <si>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</si>
  <si>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</si>
  <si>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</si>
  <si>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</si>
  <si>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</si>
  <si>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</si>
  <si>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</si>
  <si>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</si>
  <si>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</si>
  <si>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</si>
  <si>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</si>
  <si>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</si>
  <si>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</si>
  <si>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</si>
  <si>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</si>
  <si>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</si>
  <si>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</si>
  <si>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</si>
  <si>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</si>
  <si>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</si>
  <si>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</si>
  <si>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</si>
  <si>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</si>
  <si>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</si>
  <si>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</si>
  <si>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</si>
  <si>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</si>
  <si>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</si>
  <si>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</si>
  <si>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</si>
  <si>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</si>
  <si>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</si>
  <si>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</si>
  <si>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</si>
  <si>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</si>
  <si>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</si>
  <si>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</si>
  <si>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</si>
  <si>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</si>
  <si>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</si>
  <si>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</si>
  <si>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</si>
  <si>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</si>
  <si>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</si>
  <si>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</si>
  <si>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</si>
  <si>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</si>
  <si>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</si>
  <si>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</si>
  <si>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</si>
  <si>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</si>
  <si>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</si>
  <si>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</si>
  <si>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</si>
  <si>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</si>
  <si>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</si>
  <si>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</si>
  <si>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</si>
  <si>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</si>
  <si>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</si>
  <si>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</si>
  <si>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</si>
  <si>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</si>
  <si>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</si>
  <si>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</si>
  <si>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</si>
  <si>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</si>
  <si>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</si>
  <si>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</si>
  <si>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</si>
  <si>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</si>
  <si>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</si>
  <si>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</si>
  <si>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</si>
  <si>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</si>
  <si>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</si>
  <si>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</si>
  <si>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</si>
  <si>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</si>
  <si>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</si>
  <si>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</si>
  <si>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</si>
  <si>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</si>
  <si>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</si>
  <si>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</si>
  <si>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</si>
  <si>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</si>
  <si>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</si>
  <si>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</si>
  <si>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</si>
  <si>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</si>
  <si>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</si>
  <si>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</si>
  <si>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</si>
  <si>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</si>
  <si>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</si>
  <si>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</si>
  <si>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</si>
  <si>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</si>
  <si>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</si>
  <si>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</si>
  <si>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</si>
  <si>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</si>
  <si>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</si>
  <si>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</si>
  <si>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</si>
  <si>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</si>
  <si>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</si>
  <si>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</si>
  <si>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</si>
  <si>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</si>
  <si>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</si>
  <si>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</si>
  <si>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</si>
  <si>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</si>
  <si>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</si>
  <si>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</si>
  <si>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</si>
  <si>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</si>
  <si>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</si>
  <si>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</si>
  <si>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</si>
  <si>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</si>
  <si>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</si>
  <si>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</si>
  <si>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</si>
  <si>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</si>
  <si>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</si>
  <si>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</si>
  <si>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</si>
  <si>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</si>
  <si>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</si>
  <si>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</si>
  <si>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</si>
  <si>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</si>
  <si>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</si>
  <si>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</si>
  <si>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</si>
  <si>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</si>
  <si>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</si>
  <si>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</si>
  <si>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</si>
  <si>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</si>
  <si>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</si>
  <si>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</si>
  <si>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</si>
  <si>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</si>
  <si>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</si>
  <si>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</si>
  <si>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</si>
  <si>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</si>
  <si>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</si>
  <si>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</si>
  <si>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</si>
  <si>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</si>
  <si>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</si>
  <si>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</si>
  <si>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</si>
  <si>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</si>
  <si>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</si>
  <si>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</si>
  <si>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</si>
  <si>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</si>
  <si>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</si>
  <si>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</si>
  <si>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</si>
  <si>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</si>
  <si>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</si>
  <si>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</si>
  <si>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</si>
  <si>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</si>
  <si>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</si>
  <si>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</si>
  <si>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</si>
  <si>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</si>
  <si>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</si>
  <si>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</si>
  <si>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</si>
  <si>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</si>
  <si>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</si>
  <si>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</si>
  <si>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</si>
  <si>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</si>
  <si>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</si>
  <si>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</si>
  <si>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</si>
  <si>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</si>
  <si>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</si>
  <si>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</si>
  <si>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</si>
  <si>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</si>
  <si>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</si>
  <si>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</si>
  <si>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</si>
  <si>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</si>
  <si>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</si>
  <si>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</si>
  <si>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</si>
  <si>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</si>
  <si>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</si>
  <si>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</si>
  <si>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</si>
  <si>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</si>
  <si>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</si>
  <si>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</si>
  <si>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</si>
  <si>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</si>
  <si>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</si>
  <si>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</si>
  <si>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</si>
  <si>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</si>
  <si>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</si>
  <si>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</si>
  <si>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</si>
  <si>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</si>
  <si>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</si>
  <si>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</si>
  <si>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</si>
  <si>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</si>
  <si>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</si>
  <si>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</si>
  <si>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</si>
  <si>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</si>
  <si>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</si>
  <si>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</si>
  <si>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</si>
  <si>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</si>
  <si>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</si>
  <si>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</si>
  <si>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</si>
  <si>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</si>
  <si>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</si>
  <si>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</si>
  <si>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</si>
  <si>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</si>
  <si>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</si>
  <si>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</si>
  <si>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</si>
  <si>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</si>
  <si>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</si>
  <si>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</si>
  <si>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</si>
  <si>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</si>
  <si>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</si>
  <si>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</si>
  <si>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</si>
  <si>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</si>
  <si>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</si>
  <si>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</si>
  <si>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</si>
  <si>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</si>
  <si>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</si>
  <si>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</si>
  <si>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</si>
  <si>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</si>
  <si>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</si>
  <si>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</si>
  <si>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</si>
  <si>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</si>
  <si>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</si>
  <si>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</si>
  <si>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</si>
  <si>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</si>
  <si>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</si>
  <si>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</si>
  <si>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</si>
  <si>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</si>
  <si>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</si>
  <si>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</si>
  <si>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</si>
  <si>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</si>
  <si>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</si>
  <si>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</si>
  <si>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</si>
  <si>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</si>
  <si>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</si>
  <si>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</si>
  <si>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</si>
  <si>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</si>
  <si>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</si>
  <si>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</si>
  <si>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</si>
  <si>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</si>
  <si>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</si>
  <si>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</si>
  <si>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</si>
  <si>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</si>
  <si>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</si>
  <si>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</si>
  <si>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</si>
  <si>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</si>
  <si>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</si>
  <si>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</si>
  <si>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</si>
  <si>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</si>
  <si>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</si>
  <si>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</si>
  <si>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</si>
  <si>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</si>
  <si>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</si>
  <si>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</si>
  <si>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</si>
  <si>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</si>
  <si>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</si>
  <si>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</si>
  <si>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</si>
  <si>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</si>
  <si>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</si>
  <si>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</si>
  <si>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</si>
  <si>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</si>
  <si>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</si>
  <si>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</si>
  <si>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</si>
  <si>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</si>
  <si>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</si>
  <si>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</si>
  <si>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</si>
  <si>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</si>
  <si>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</si>
  <si>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</si>
  <si>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</si>
  <si>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</si>
  <si>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</si>
  <si>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</si>
  <si>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</si>
  <si>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</si>
  <si>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</si>
  <si>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</si>
  <si>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</si>
  <si>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</si>
  <si>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</si>
  <si>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</si>
  <si>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</si>
  <si>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</si>
  <si>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</si>
  <si>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</si>
  <si>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</si>
  <si>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</si>
  <si>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</si>
  <si>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</si>
  <si>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</si>
  <si>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</si>
  <si>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</si>
  <si>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</si>
  <si>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</si>
  <si>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</si>
  <si>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</si>
  <si>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</si>
  <si>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</si>
  <si>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</si>
  <si>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</si>
  <si>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</si>
  <si>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</si>
  <si>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</si>
  <si>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</si>
  <si>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</si>
  <si>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</si>
  <si>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</si>
  <si>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</si>
  <si>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</si>
  <si>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</si>
  <si>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</si>
  <si>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</si>
  <si>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</si>
  <si>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</si>
  <si>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</si>
  <si>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</si>
  <si>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</si>
  <si>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</si>
  <si>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</si>
  <si>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</si>
  <si>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</si>
  <si>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</si>
  <si>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</si>
  <si>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</si>
  <si>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</si>
  <si>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</si>
  <si>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</si>
  <si>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</si>
  <si>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</si>
  <si>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</si>
  <si>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</si>
  <si>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</si>
  <si>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</si>
  <si>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</si>
  <si>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</si>
  <si>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</si>
  <si>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</si>
  <si>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</si>
  <si>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</si>
  <si>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</si>
  <si>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</si>
  <si>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</si>
  <si>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</si>
  <si>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</si>
  <si>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</si>
  <si>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</si>
  <si>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</si>
  <si>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</si>
  <si>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</si>
  <si>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</si>
  <si>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</si>
  <si>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</si>
  <si>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</si>
  <si>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</si>
  <si>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</si>
  <si>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</si>
  <si>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</si>
  <si>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</si>
  <si>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</si>
  <si>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</si>
  <si>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</si>
  <si>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</si>
  <si>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</si>
  <si>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</si>
  <si>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</si>
  <si>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</si>
  <si>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</si>
  <si>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</si>
  <si>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</si>
  <si>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</si>
  <si>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</si>
  <si>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</si>
  <si>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</si>
  <si>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</si>
  <si>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</si>
  <si>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</si>
  <si>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</si>
  <si>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</si>
  <si>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</si>
  <si>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</si>
  <si>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</si>
  <si>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</si>
  <si>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</si>
  <si>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</si>
  <si>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</si>
  <si>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</si>
  <si>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</si>
  <si>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</si>
  <si>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</si>
  <si>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</si>
  <si>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</si>
  <si>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</si>
  <si>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</si>
  <si>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</si>
  <si>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</si>
  <si>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</si>
  <si>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</si>
  <si>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</si>
  <si>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</si>
  <si>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</si>
  <si>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</si>
  <si>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</si>
  <si>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</si>
  <si>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</si>
  <si>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</si>
  <si>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</si>
  <si>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</si>
  <si>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</si>
  <si>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</si>
  <si>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</si>
  <si>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KY</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</si>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</sst>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11</v>
      </c>
      <c r="D6" s="9" t="str">
        <f>IF($B6="N/A","N/A",IF(C6&lt;0,"No","Yes"))</f>
        <v>N/A</v>
      </c>
      <c r="E6" s="38">
        <v>22</v>
      </c>
      <c r="F6" s="9" t="str">
        <f>IF($B6="N/A","N/A",IF(E6&lt;0,"No","Yes"))</f>
        <v>N/A</v>
      </c>
      <c r="G6" s="38">
        <v>3893</v>
      </c>
      <c r="H6" s="9" t="str">
        <f>IF($B6="N/A","N/A",IF(G6&lt;0,"No","Yes"))</f>
        <v>N/A</v>
      </c>
      <c r="I6" s="10">
        <v>2100</v>
      </c>
      <c r="J6" s="10">
        <v>17595</v>
      </c>
      <c r="K6" s="9" t="str">
        <f t="shared" ref="K6:K11" si="0">IF(J6="Div by 0", "N/A", IF(J6="N/A","N/A", IF(J6&gt;30, "No", IF(J6&lt;-30, "No", "Yes"))))</f>
        <v>No</v>
      </c>
    </row>
    <row r="7" spans="1:11" x14ac:dyDescent="0.2">
      <c r="A7" s="88" t="s">
        <v>445</v>
      </c>
      <c r="B7" s="107" t="s">
        <v>213</v>
      </c>
      <c r="C7" s="9">
        <v>100</v>
      </c>
      <c r="D7" s="9" t="str">
        <f t="shared" ref="D7:D11" si="1">IF($B7="N/A","N/A",IF(C7&lt;0,"No","Yes"))</f>
        <v>N/A</v>
      </c>
      <c r="E7" s="9">
        <v>18.181818182000001</v>
      </c>
      <c r="F7" s="9" t="str">
        <f t="shared" ref="F7:F11" si="2">IF($B7="N/A","N/A",IF(E7&lt;0,"No","Yes"))</f>
        <v>N/A</v>
      </c>
      <c r="G7" s="9">
        <v>2.543025944</v>
      </c>
      <c r="H7" s="9" t="str">
        <f t="shared" ref="H7:H11" si="3">IF($B7="N/A","N/A",IF(G7&lt;0,"No","Yes"))</f>
        <v>N/A</v>
      </c>
      <c r="I7" s="10">
        <v>-81.8</v>
      </c>
      <c r="J7" s="10">
        <v>-86</v>
      </c>
      <c r="K7" s="9" t="str">
        <f t="shared" si="0"/>
        <v>No</v>
      </c>
    </row>
    <row r="8" spans="1:11" x14ac:dyDescent="0.2">
      <c r="A8" s="88" t="s">
        <v>446</v>
      </c>
      <c r="B8" s="107" t="s">
        <v>213</v>
      </c>
      <c r="C8" s="9">
        <v>0</v>
      </c>
      <c r="D8" s="9" t="str">
        <f t="shared" si="1"/>
        <v>N/A</v>
      </c>
      <c r="E8" s="9">
        <v>68.181818182000001</v>
      </c>
      <c r="F8" s="9" t="str">
        <f t="shared" si="2"/>
        <v>N/A</v>
      </c>
      <c r="G8" s="9">
        <v>58.618032366000001</v>
      </c>
      <c r="H8" s="9" t="str">
        <f t="shared" si="3"/>
        <v>N/A</v>
      </c>
      <c r="I8" s="10" t="s">
        <v>1747</v>
      </c>
      <c r="J8" s="10">
        <v>-14</v>
      </c>
      <c r="K8" s="9" t="str">
        <f t="shared" si="0"/>
        <v>Yes</v>
      </c>
    </row>
    <row r="9" spans="1:11" x14ac:dyDescent="0.2">
      <c r="A9" s="88" t="s">
        <v>447</v>
      </c>
      <c r="B9" s="107" t="s">
        <v>213</v>
      </c>
      <c r="C9" s="9">
        <v>0</v>
      </c>
      <c r="D9" s="9" t="str">
        <f t="shared" si="1"/>
        <v>N/A</v>
      </c>
      <c r="E9" s="9">
        <v>9.0909090909000003</v>
      </c>
      <c r="F9" s="9" t="str">
        <f t="shared" si="2"/>
        <v>N/A</v>
      </c>
      <c r="G9" s="9">
        <v>22.527613666000001</v>
      </c>
      <c r="H9" s="9" t="str">
        <f t="shared" si="3"/>
        <v>N/A</v>
      </c>
      <c r="I9" s="10" t="s">
        <v>1747</v>
      </c>
      <c r="J9" s="10">
        <v>147.80000000000001</v>
      </c>
      <c r="K9" s="9" t="str">
        <f t="shared" si="0"/>
        <v>No</v>
      </c>
    </row>
    <row r="10" spans="1:11" x14ac:dyDescent="0.2">
      <c r="A10" s="88" t="s">
        <v>448</v>
      </c>
      <c r="B10" s="107" t="s">
        <v>213</v>
      </c>
      <c r="C10" s="9">
        <v>0</v>
      </c>
      <c r="D10" s="9" t="str">
        <f t="shared" si="1"/>
        <v>N/A</v>
      </c>
      <c r="E10" s="9">
        <v>4.5454545455000002</v>
      </c>
      <c r="F10" s="9" t="str">
        <f t="shared" si="2"/>
        <v>N/A</v>
      </c>
      <c r="G10" s="9">
        <v>16.028769585999999</v>
      </c>
      <c r="H10" s="9" t="str">
        <f t="shared" si="3"/>
        <v>N/A</v>
      </c>
      <c r="I10" s="10" t="s">
        <v>1747</v>
      </c>
      <c r="J10" s="10">
        <v>252.6</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100</v>
      </c>
      <c r="D12" s="9" t="str">
        <f t="shared" ref="D12:D23" si="4">IF($B12="N/A","N/A",IF(C12&lt;0,"No","Yes"))</f>
        <v>N/A</v>
      </c>
      <c r="E12" s="9">
        <v>100</v>
      </c>
      <c r="F12" s="9" t="str">
        <f t="shared" ref="F12:F23" si="5">IF($B12="N/A","N/A",IF(E12&lt;0,"No","Yes"))</f>
        <v>N/A</v>
      </c>
      <c r="G12" s="9">
        <v>66.812227074000006</v>
      </c>
      <c r="H12" s="9" t="str">
        <f t="shared" ref="H12:H23" si="6">IF($B12="N/A","N/A",IF(G12&lt;0,"No","Yes"))</f>
        <v>N/A</v>
      </c>
      <c r="I12" s="10">
        <v>0</v>
      </c>
      <c r="J12" s="10">
        <v>-33.200000000000003</v>
      </c>
      <c r="K12" s="9" t="str">
        <f t="shared" ref="K12:K23" si="7">IF(J12="Div by 0", "N/A", IF(J12="N/A","N/A", IF(J12&gt;30, "No", IF(J12&lt;-30, "No", "Yes"))))</f>
        <v>No</v>
      </c>
    </row>
    <row r="13" spans="1:11" x14ac:dyDescent="0.2">
      <c r="A13" s="88" t="s">
        <v>654</v>
      </c>
      <c r="B13" s="107" t="s">
        <v>213</v>
      </c>
      <c r="C13" s="9">
        <v>0</v>
      </c>
      <c r="D13" s="9" t="str">
        <f t="shared" si="4"/>
        <v>N/A</v>
      </c>
      <c r="E13" s="9">
        <v>95.454545455000002</v>
      </c>
      <c r="F13" s="9" t="str">
        <f t="shared" si="5"/>
        <v>N/A</v>
      </c>
      <c r="G13" s="9">
        <v>18.146866589999998</v>
      </c>
      <c r="H13" s="9" t="str">
        <f t="shared" si="6"/>
        <v>N/A</v>
      </c>
      <c r="I13" s="10" t="s">
        <v>1747</v>
      </c>
      <c r="J13" s="10">
        <v>-81</v>
      </c>
      <c r="K13" s="9" t="str">
        <f t="shared" si="7"/>
        <v>No</v>
      </c>
    </row>
    <row r="14" spans="1:11" x14ac:dyDescent="0.2">
      <c r="A14" s="88" t="s">
        <v>855</v>
      </c>
      <c r="B14" s="107" t="s">
        <v>213</v>
      </c>
      <c r="C14" s="10" t="s">
        <v>1747</v>
      </c>
      <c r="D14" s="9" t="str">
        <f t="shared" si="4"/>
        <v>N/A</v>
      </c>
      <c r="E14" s="10">
        <v>16.428571429000002</v>
      </c>
      <c r="F14" s="9" t="str">
        <f t="shared" si="5"/>
        <v>N/A</v>
      </c>
      <c r="G14" s="10">
        <v>8.9237288136000004</v>
      </c>
      <c r="H14" s="9" t="str">
        <f t="shared" si="6"/>
        <v>N/A</v>
      </c>
      <c r="I14" s="10" t="s">
        <v>1747</v>
      </c>
      <c r="J14" s="10">
        <v>-45.7</v>
      </c>
      <c r="K14" s="9" t="str">
        <f t="shared" si="7"/>
        <v>No</v>
      </c>
    </row>
    <row r="15" spans="1:11" x14ac:dyDescent="0.2">
      <c r="A15" s="88" t="s">
        <v>656</v>
      </c>
      <c r="B15" s="107"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1.5669149756</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v>4.9180327868999996</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v>15.333333333000001</v>
      </c>
      <c r="H20" s="9" t="str">
        <f t="shared" si="6"/>
        <v>N/A</v>
      </c>
      <c r="I20" s="10" t="s">
        <v>1747</v>
      </c>
      <c r="J20" s="10" t="s">
        <v>1747</v>
      </c>
      <c r="K20" s="9" t="str">
        <f t="shared" si="7"/>
        <v>N/A</v>
      </c>
    </row>
    <row r="21" spans="1:11" x14ac:dyDescent="0.2">
      <c r="A21" s="88" t="s">
        <v>658</v>
      </c>
      <c r="B21" s="107" t="s">
        <v>213</v>
      </c>
      <c r="C21" s="9">
        <v>0</v>
      </c>
      <c r="D21" s="9" t="str">
        <f t="shared" si="4"/>
        <v>N/A</v>
      </c>
      <c r="E21" s="9">
        <v>0</v>
      </c>
      <c r="F21" s="9" t="str">
        <f t="shared" si="5"/>
        <v>N/A</v>
      </c>
      <c r="G21" s="9">
        <v>31.620857950000001</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v>21.770917953000001</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v>7.8880597014999996</v>
      </c>
      <c r="H23" s="9" t="str">
        <f t="shared" si="6"/>
        <v>N/A</v>
      </c>
      <c r="I23" s="10" t="s">
        <v>1747</v>
      </c>
      <c r="J23" s="10" t="s">
        <v>1747</v>
      </c>
      <c r="K23" s="9" t="str">
        <f t="shared" si="7"/>
        <v>N/A</v>
      </c>
    </row>
    <row r="24" spans="1:11" x14ac:dyDescent="0.2">
      <c r="A24" s="88" t="s">
        <v>15</v>
      </c>
      <c r="B24" s="107"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v>100</v>
      </c>
      <c r="D25" s="9" t="str">
        <f>IF($B25="N/A","N/A",IF(C25&lt;0,"No","Yes"))</f>
        <v>N/A</v>
      </c>
      <c r="E25" s="9">
        <v>100</v>
      </c>
      <c r="F25" s="9" t="str">
        <f>IF($B25="N/A","N/A",IF(E25&lt;0,"No","Yes"))</f>
        <v>N/A</v>
      </c>
      <c r="G25" s="9">
        <v>99.871564346</v>
      </c>
      <c r="H25" s="9" t="str">
        <f>IF($B25="N/A","N/A",IF(G25&lt;0,"No","Yes"))</f>
        <v>N/A</v>
      </c>
      <c r="I25" s="10">
        <v>0</v>
      </c>
      <c r="J25" s="10">
        <v>-0.128</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100</v>
      </c>
      <c r="D27" s="9" t="str">
        <f t="shared" ref="D27:D30" si="9">IF($B27="N/A","N/A",IF(C27&lt;0,"No","Yes"))</f>
        <v>N/A</v>
      </c>
      <c r="E27" s="9">
        <v>100</v>
      </c>
      <c r="F27" s="9" t="str">
        <f t="shared" ref="F27:F30" si="10">IF($B27="N/A","N/A",IF(E27&lt;0,"No","Yes"))</f>
        <v>N/A</v>
      </c>
      <c r="G27" s="9">
        <v>95.89005908</v>
      </c>
      <c r="H27" s="9" t="str">
        <f t="shared" ref="H27:H30" si="11">IF($B27="N/A","N/A",IF(G27&lt;0,"No","Yes"))</f>
        <v>N/A</v>
      </c>
      <c r="I27" s="10">
        <v>0</v>
      </c>
      <c r="J27" s="10">
        <v>-4.1100000000000003</v>
      </c>
      <c r="K27" s="9" t="str">
        <f t="shared" si="8"/>
        <v>Yes</v>
      </c>
    </row>
    <row r="28" spans="1:11" x14ac:dyDescent="0.2">
      <c r="A28" s="31" t="s">
        <v>374</v>
      </c>
      <c r="B28" s="107" t="s">
        <v>213</v>
      </c>
      <c r="C28" s="9">
        <v>0</v>
      </c>
      <c r="D28" s="9" t="str">
        <f t="shared" si="9"/>
        <v>N/A</v>
      </c>
      <c r="E28" s="9">
        <v>31.818181817999999</v>
      </c>
      <c r="F28" s="9" t="str">
        <f t="shared" si="10"/>
        <v>N/A</v>
      </c>
      <c r="G28" s="9">
        <v>77.575134856999995</v>
      </c>
      <c r="H28" s="9" t="str">
        <f t="shared" si="11"/>
        <v>N/A</v>
      </c>
      <c r="I28" s="10" t="s">
        <v>1747</v>
      </c>
      <c r="J28" s="10">
        <v>143.80000000000001</v>
      </c>
      <c r="K28" s="9" t="str">
        <f t="shared" si="8"/>
        <v>No</v>
      </c>
    </row>
    <row r="29" spans="1:11" x14ac:dyDescent="0.2">
      <c r="A29" s="31" t="s">
        <v>376</v>
      </c>
      <c r="B29" s="107" t="s">
        <v>213</v>
      </c>
      <c r="C29" s="9">
        <v>100</v>
      </c>
      <c r="D29" s="9" t="str">
        <f t="shared" si="9"/>
        <v>N/A</v>
      </c>
      <c r="E29" s="9">
        <v>0</v>
      </c>
      <c r="F29" s="9" t="str">
        <f t="shared" si="10"/>
        <v>N/A</v>
      </c>
      <c r="G29" s="9">
        <v>9.0675571538999993</v>
      </c>
      <c r="H29" s="9" t="str">
        <f t="shared" si="11"/>
        <v>N/A</v>
      </c>
      <c r="I29" s="10">
        <v>-100</v>
      </c>
      <c r="J29" s="10" t="s">
        <v>1747</v>
      </c>
      <c r="K29" s="9" t="str">
        <f t="shared" si="8"/>
        <v>N/A</v>
      </c>
    </row>
    <row r="30" spans="1:11" x14ac:dyDescent="0.2">
      <c r="A30" s="31" t="s">
        <v>377</v>
      </c>
      <c r="B30" s="107" t="s">
        <v>213</v>
      </c>
      <c r="C30" s="9">
        <v>0</v>
      </c>
      <c r="D30" s="9" t="str">
        <f t="shared" si="9"/>
        <v>N/A</v>
      </c>
      <c r="E30" s="9">
        <v>0</v>
      </c>
      <c r="F30" s="9" t="str">
        <f t="shared" si="10"/>
        <v>N/A</v>
      </c>
      <c r="G30" s="9">
        <v>0</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44913391</v>
      </c>
      <c r="D7" s="34" t="str">
        <f>IF($B7="N/A","N/A",IF(C7&gt;15,"No",IF(C7&lt;-15,"No","Yes")))</f>
        <v>N/A</v>
      </c>
      <c r="E7" s="33">
        <v>46887178</v>
      </c>
      <c r="F7" s="34" t="str">
        <f>IF($B7="N/A","N/A",IF(E7&gt;15,"No",IF(E7&lt;-15,"No","Yes")))</f>
        <v>N/A</v>
      </c>
      <c r="G7" s="33">
        <v>49178154</v>
      </c>
      <c r="H7" s="34" t="str">
        <f>IF($B7="N/A","N/A",IF(G7&gt;15,"No",IF(G7&lt;-15,"No","Yes")))</f>
        <v>N/A</v>
      </c>
      <c r="I7" s="35">
        <v>4.3949999999999996</v>
      </c>
      <c r="J7" s="35">
        <v>4.8860000000000001</v>
      </c>
      <c r="K7" s="34" t="str">
        <f t="shared" ref="K7:K54" si="0">IF(J7="Div by 0", "N/A", IF(J7="N/A","N/A", IF(J7&gt;30, "No", IF(J7&lt;-30, "No", "Yes"))))</f>
        <v>Yes</v>
      </c>
    </row>
    <row r="8" spans="1:11" x14ac:dyDescent="0.2">
      <c r="A8" s="91" t="s">
        <v>362</v>
      </c>
      <c r="B8" s="32" t="s">
        <v>213</v>
      </c>
      <c r="C8" s="144" t="s">
        <v>213</v>
      </c>
      <c r="D8" s="34" t="str">
        <f>IF($B8="N/A","N/A",IF(C8&gt;15,"No",IF(C8&lt;-15,"No","Yes")))</f>
        <v>N/A</v>
      </c>
      <c r="E8" s="36">
        <v>55.299777265000003</v>
      </c>
      <c r="F8" s="34" t="str">
        <f>IF($B8="N/A","N/A",IF(E8&gt;15,"No",IF(E8&lt;-15,"No","Yes")))</f>
        <v>N/A</v>
      </c>
      <c r="G8" s="36">
        <v>49.721378317999999</v>
      </c>
      <c r="H8" s="34" t="str">
        <f>IF($B8="N/A","N/A",IF(G8&gt;15,"No",IF(G8&lt;-15,"No","Yes")))</f>
        <v>N/A</v>
      </c>
      <c r="I8" s="35" t="s">
        <v>213</v>
      </c>
      <c r="J8" s="35">
        <v>-10.1</v>
      </c>
      <c r="K8" s="34" t="str">
        <f t="shared" si="0"/>
        <v>Yes</v>
      </c>
    </row>
    <row r="9" spans="1:11" x14ac:dyDescent="0.2">
      <c r="A9" s="91" t="s">
        <v>119</v>
      </c>
      <c r="B9" s="37" t="s">
        <v>213</v>
      </c>
      <c r="C9" s="100">
        <v>13.854752138</v>
      </c>
      <c r="D9" s="9" t="str">
        <f>IF($B9="N/A","N/A",IF(C9&gt;15,"No",IF(C9&lt;-15,"No","Yes")))</f>
        <v>N/A</v>
      </c>
      <c r="E9" s="9">
        <v>14.446134933</v>
      </c>
      <c r="F9" s="9" t="str">
        <f>IF($B9="N/A","N/A",IF(E9&gt;15,"No",IF(E9&lt;-15,"No","Yes")))</f>
        <v>N/A</v>
      </c>
      <c r="G9" s="9">
        <v>20.664087961</v>
      </c>
      <c r="H9" s="9" t="str">
        <f>IF($B9="N/A","N/A",IF(G9&gt;15,"No",IF(G9&lt;-15,"No","Yes")))</f>
        <v>N/A</v>
      </c>
      <c r="I9" s="10">
        <v>4.2679999999999998</v>
      </c>
      <c r="J9" s="10">
        <v>43.04</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30.485030623</v>
      </c>
      <c r="D11" s="9" t="str">
        <f>IF($B11="N/A","N/A",IF(C11&gt;15,"No",IF(C11&lt;-15,"No","Yes")))</f>
        <v>N/A</v>
      </c>
      <c r="E11" s="9">
        <v>30.254072872999998</v>
      </c>
      <c r="F11" s="9" t="str">
        <f>IF($B11="N/A","N/A",IF(E11&gt;15,"No",IF(E11&lt;-15,"No","Yes")))</f>
        <v>N/A</v>
      </c>
      <c r="G11" s="9">
        <v>29.614533722000001</v>
      </c>
      <c r="H11" s="9" t="str">
        <f>IF($B11="N/A","N/A",IF(G11&gt;15,"No",IF(G11&lt;-15,"No","Yes")))</f>
        <v>N/A</v>
      </c>
      <c r="I11" s="10">
        <v>-0.75800000000000001</v>
      </c>
      <c r="J11" s="10">
        <v>-2.11</v>
      </c>
      <c r="K11" s="9" t="str">
        <f t="shared" si="0"/>
        <v>Yes</v>
      </c>
    </row>
    <row r="12" spans="1:11" x14ac:dyDescent="0.2">
      <c r="A12" s="91" t="s">
        <v>860</v>
      </c>
      <c r="B12" s="102" t="s">
        <v>214</v>
      </c>
      <c r="C12" s="100">
        <v>87.400152632000001</v>
      </c>
      <c r="D12" s="9" t="str">
        <f>IF(OR($B12="N/A",$C12="N/A"),"N/A",IF(C12&gt;100,"No",IF(C12&lt;95,"No","Yes")))</f>
        <v>No</v>
      </c>
      <c r="E12" s="100">
        <v>87.350795321000007</v>
      </c>
      <c r="F12" s="9" t="str">
        <f>IF(OR($B12="N/A",$E12="N/A"),"N/A",IF(E12&gt;100,"No",IF(E12&lt;95,"No","Yes")))</f>
        <v>No</v>
      </c>
      <c r="G12" s="100">
        <v>86.635752828999998</v>
      </c>
      <c r="H12" s="9" t="str">
        <f>IF($B12="N/A","N/A",IF(G12&gt;100,"No",IF(G12&lt;95,"No","Yes")))</f>
        <v>No</v>
      </c>
      <c r="I12" s="103">
        <v>-5.6000000000000001E-2</v>
      </c>
      <c r="J12" s="103">
        <v>-0.81899999999999995</v>
      </c>
      <c r="K12" s="9" t="str">
        <f t="shared" si="0"/>
        <v>Yes</v>
      </c>
    </row>
    <row r="13" spans="1:11" x14ac:dyDescent="0.2">
      <c r="A13" s="91" t="s">
        <v>347</v>
      </c>
      <c r="B13" s="102" t="s">
        <v>213</v>
      </c>
      <c r="C13" s="100">
        <v>15.647308615</v>
      </c>
      <c r="D13" s="9" t="str">
        <f>IF($B13="N/A","N/A",IF(C13&gt;100,"No",IF(C13&lt;95,"No","Yes")))</f>
        <v>N/A</v>
      </c>
      <c r="E13" s="100">
        <v>14.997780004000001</v>
      </c>
      <c r="F13" s="9" t="str">
        <f>IF($B13="N/A","N/A",IF(E13&gt;100,"No",IF(E13&lt;95,"No","Yes")))</f>
        <v>N/A</v>
      </c>
      <c r="G13" s="100">
        <v>17.647788126999998</v>
      </c>
      <c r="H13" s="9" t="str">
        <f>IF($B13="N/A","N/A",IF(G13&gt;100,"No",IF(G13&lt;95,"No","Yes")))</f>
        <v>N/A</v>
      </c>
      <c r="I13" s="103">
        <v>-4.1500000000000004</v>
      </c>
      <c r="J13" s="103">
        <v>17.670000000000002</v>
      </c>
      <c r="K13" s="9" t="str">
        <f t="shared" si="0"/>
        <v>Yes</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86.486145506</v>
      </c>
      <c r="D15" s="9" t="str">
        <f>IF(OR($B15="N/A",$C15="N/A"),"N/A",IF(C15&gt;100,"No",IF(C15&lt;95,"No","Yes")))</f>
        <v>No</v>
      </c>
      <c r="E15" s="100">
        <v>86.600899826000003</v>
      </c>
      <c r="F15" s="9" t="str">
        <f>IF(OR($B15="N/A",$E15="N/A"),"N/A",IF(E15&gt;100,"No",IF(E15&lt;95,"No","Yes")))</f>
        <v>No</v>
      </c>
      <c r="G15" s="100">
        <v>86.148999864999993</v>
      </c>
      <c r="H15" s="9" t="str">
        <f>IF($B15="N/A","N/A",IF(G15&gt;100,"No",IF(G15&lt;95,"No","Yes")))</f>
        <v>No</v>
      </c>
      <c r="I15" s="103">
        <v>0.13270000000000001</v>
      </c>
      <c r="J15" s="103">
        <v>-0.52200000000000002</v>
      </c>
      <c r="K15" s="9" t="str">
        <f t="shared" si="0"/>
        <v>Yes</v>
      </c>
    </row>
    <row r="16" spans="1:11" x14ac:dyDescent="0.2">
      <c r="A16" s="91" t="s">
        <v>331</v>
      </c>
      <c r="B16" s="37" t="s">
        <v>213</v>
      </c>
      <c r="C16" s="89">
        <v>24998890</v>
      </c>
      <c r="D16" s="9" t="str">
        <f>IF($B16="N/A","N/A",IF(C16&gt;15,"No",IF(C16&lt;-15,"No","Yes")))</f>
        <v>N/A</v>
      </c>
      <c r="E16" s="38">
        <v>25928505</v>
      </c>
      <c r="F16" s="9" t="str">
        <f>IF($B16="N/A","N/A",IF(E16&gt;15,"No",IF(E16&lt;-15,"No","Yes")))</f>
        <v>N/A</v>
      </c>
      <c r="G16" s="38">
        <v>24452056</v>
      </c>
      <c r="H16" s="9" t="str">
        <f>IF($B16="N/A","N/A",IF(G16&gt;15,"No",IF(G16&lt;-15,"No","Yes")))</f>
        <v>N/A</v>
      </c>
      <c r="I16" s="10">
        <v>3.7189999999999999</v>
      </c>
      <c r="J16" s="10">
        <v>-5.69</v>
      </c>
      <c r="K16" s="9" t="str">
        <f t="shared" si="0"/>
        <v>Yes</v>
      </c>
    </row>
    <row r="17" spans="1:11" x14ac:dyDescent="0.2">
      <c r="A17" s="91" t="s">
        <v>442</v>
      </c>
      <c r="B17" s="37" t="s">
        <v>215</v>
      </c>
      <c r="C17" s="100">
        <v>10.714431721</v>
      </c>
      <c r="D17" s="9" t="str">
        <f>IF($B17="N/A","N/A",IF(C17&gt;20,"No",IF(C17&lt;5,"No","Yes")))</f>
        <v>Yes</v>
      </c>
      <c r="E17" s="9">
        <v>10.132049650000001</v>
      </c>
      <c r="F17" s="9" t="str">
        <f>IF($B17="N/A","N/A",IF(E17&gt;20,"No",IF(E17&lt;5,"No","Yes")))</f>
        <v>Yes</v>
      </c>
      <c r="G17" s="9">
        <v>9.6145493859000002</v>
      </c>
      <c r="H17" s="9" t="str">
        <f>IF($B17="N/A","N/A",IF(G17&gt;20,"No",IF(G17&lt;5,"No","Yes")))</f>
        <v>Yes</v>
      </c>
      <c r="I17" s="10">
        <v>-5.44</v>
      </c>
      <c r="J17" s="10">
        <v>-5.1100000000000003</v>
      </c>
      <c r="K17" s="9" t="str">
        <f t="shared" si="0"/>
        <v>Yes</v>
      </c>
    </row>
    <row r="18" spans="1:11" x14ac:dyDescent="0.2">
      <c r="A18" s="91" t="s">
        <v>443</v>
      </c>
      <c r="B18" s="32" t="s">
        <v>213</v>
      </c>
      <c r="C18" s="100" t="s">
        <v>213</v>
      </c>
      <c r="D18" s="9" t="str">
        <f>IF($B18="N/A","N/A",IF(C18&gt;15,"No",IF(C18&lt;-15,"No","Yes")))</f>
        <v>N/A</v>
      </c>
      <c r="E18" s="9">
        <v>89.867950350000001</v>
      </c>
      <c r="F18" s="9" t="str">
        <f>IF($B18="N/A","N/A",IF(E18&gt;15,"No",IF(E18&lt;-15,"No","Yes")))</f>
        <v>N/A</v>
      </c>
      <c r="G18" s="9">
        <v>90.385450614000007</v>
      </c>
      <c r="H18" s="9" t="str">
        <f>IF($B18="N/A","N/A",IF(G18&gt;15,"No",IF(G18&lt;-15,"No","Yes")))</f>
        <v>N/A</v>
      </c>
      <c r="I18" s="10" t="s">
        <v>213</v>
      </c>
      <c r="J18" s="10">
        <v>0.57579999999999998</v>
      </c>
      <c r="K18" s="9" t="str">
        <f t="shared" si="0"/>
        <v>Yes</v>
      </c>
    </row>
    <row r="19" spans="1:11" x14ac:dyDescent="0.2">
      <c r="A19" s="91" t="s">
        <v>444</v>
      </c>
      <c r="B19" s="37" t="s">
        <v>216</v>
      </c>
      <c r="C19" s="100">
        <v>1.6771704664</v>
      </c>
      <c r="D19" s="9" t="str">
        <f>IF($B19="N/A","N/A",IF(C19&gt;1,"Yes","No"))</f>
        <v>Yes</v>
      </c>
      <c r="E19" s="9">
        <v>1.8279187326999999</v>
      </c>
      <c r="F19" s="9" t="str">
        <f>IF($B19="N/A","N/A",IF(E19&gt;1,"Yes","No"))</f>
        <v>Yes</v>
      </c>
      <c r="G19" s="9">
        <v>1.8547520094000001</v>
      </c>
      <c r="H19" s="9" t="str">
        <f>IF($B19="N/A","N/A",IF(G19&gt;1,"Yes","No"))</f>
        <v>Yes</v>
      </c>
      <c r="I19" s="10">
        <v>8.9879999999999995</v>
      </c>
      <c r="J19" s="10">
        <v>1.468</v>
      </c>
      <c r="K19" s="9" t="str">
        <f t="shared" si="0"/>
        <v>Yes</v>
      </c>
    </row>
    <row r="20" spans="1:11" x14ac:dyDescent="0.2">
      <c r="A20" s="91" t="s">
        <v>862</v>
      </c>
      <c r="B20" s="37" t="s">
        <v>213</v>
      </c>
      <c r="C20" s="93">
        <v>139.32819111000001</v>
      </c>
      <c r="D20" s="9" t="str">
        <f>IF($B20="N/A","N/A",IF(C20&gt;15,"No",IF(C20&lt;-15,"No","Yes")))</f>
        <v>N/A</v>
      </c>
      <c r="E20" s="39">
        <v>125.15098997</v>
      </c>
      <c r="F20" s="9" t="str">
        <f>IF($B20="N/A","N/A",IF(E20&gt;15,"No",IF(E20&lt;-15,"No","Yes")))</f>
        <v>N/A</v>
      </c>
      <c r="G20" s="39">
        <v>133.97180089</v>
      </c>
      <c r="H20" s="9" t="str">
        <f>IF($B20="N/A","N/A",IF(G20&gt;15,"No",IF(G20&lt;-15,"No","Yes")))</f>
        <v>N/A</v>
      </c>
      <c r="I20" s="10">
        <v>-10.199999999999999</v>
      </c>
      <c r="J20" s="10">
        <v>7.048</v>
      </c>
      <c r="K20" s="9" t="str">
        <f t="shared" si="0"/>
        <v>Yes</v>
      </c>
    </row>
    <row r="21" spans="1:11" x14ac:dyDescent="0.2">
      <c r="A21" s="91" t="s">
        <v>34</v>
      </c>
      <c r="B21" s="37" t="s">
        <v>213</v>
      </c>
      <c r="C21" s="104">
        <v>4.5279528297000002</v>
      </c>
      <c r="D21" s="9" t="str">
        <f>IF($B21="N/A","N/A",IF(C21&gt;15,"No",IF(C21&lt;-15,"No","Yes")))</f>
        <v>N/A</v>
      </c>
      <c r="E21" s="105">
        <v>4.4720852002000004</v>
      </c>
      <c r="F21" s="9" t="str">
        <f>IF($B21="N/A","N/A",IF(E21&gt;15,"No",IF(E21&lt;-15,"No","Yes")))</f>
        <v>N/A</v>
      </c>
      <c r="G21" s="105">
        <v>7.3811017276999999</v>
      </c>
      <c r="H21" s="9" t="str">
        <f>IF($B21="N/A","N/A",IF(G21&gt;15,"No",IF(G21&lt;-15,"No","Yes")))</f>
        <v>N/A</v>
      </c>
      <c r="I21" s="10">
        <v>-1.23</v>
      </c>
      <c r="J21" s="10">
        <v>65.05</v>
      </c>
      <c r="K21" s="9" t="str">
        <f t="shared" si="0"/>
        <v>No</v>
      </c>
    </row>
    <row r="22" spans="1:11" x14ac:dyDescent="0.2">
      <c r="A22" s="91" t="s">
        <v>1712</v>
      </c>
      <c r="B22" s="37" t="s">
        <v>213</v>
      </c>
      <c r="C22" s="104">
        <v>21.396818546999999</v>
      </c>
      <c r="D22" s="9" t="str">
        <f>IF($B22="N/A","N/A",IF(C22&gt;15,"No",IF(C22&lt;-15,"No","Yes")))</f>
        <v>N/A</v>
      </c>
      <c r="E22" s="105">
        <v>21.455894235999999</v>
      </c>
      <c r="F22" s="9" t="str">
        <f>IF($B22="N/A","N/A",IF(E22&gt;15,"No",IF(E22&lt;-15,"No","Yes")))</f>
        <v>N/A</v>
      </c>
      <c r="G22" s="105">
        <v>22.458612233</v>
      </c>
      <c r="H22" s="9" t="str">
        <f>IF($B22="N/A","N/A",IF(G22&gt;15,"No",IF(G22&lt;-15,"No","Yes")))</f>
        <v>N/A</v>
      </c>
      <c r="I22" s="10">
        <v>0.27610000000000001</v>
      </c>
      <c r="J22" s="10">
        <v>4.673</v>
      </c>
      <c r="K22" s="9" t="str">
        <f t="shared" si="0"/>
        <v>Yes</v>
      </c>
    </row>
    <row r="23" spans="1:11" x14ac:dyDescent="0.2">
      <c r="A23" s="91" t="s">
        <v>35</v>
      </c>
      <c r="B23" s="37" t="s">
        <v>213</v>
      </c>
      <c r="C23" s="104">
        <v>9.4631709406999995</v>
      </c>
      <c r="D23" s="9" t="str">
        <f>IF($B23="N/A","N/A",IF(C23&gt;15,"No",IF(C23&lt;-15,"No","Yes")))</f>
        <v>N/A</v>
      </c>
      <c r="E23" s="105">
        <v>9.4346226495999996</v>
      </c>
      <c r="F23" s="9" t="str">
        <f>IF($B23="N/A","N/A",IF(E23&gt;15,"No",IF(E23&lt;-15,"No","Yes")))</f>
        <v>N/A</v>
      </c>
      <c r="G23" s="105">
        <v>7.4883168896000001</v>
      </c>
      <c r="H23" s="9" t="str">
        <f>IF($B23="N/A","N/A",IF(G23&gt;15,"No",IF(G23&lt;-15,"No","Yes")))</f>
        <v>N/A</v>
      </c>
      <c r="I23" s="10">
        <v>-0.30199999999999999</v>
      </c>
      <c r="J23" s="10">
        <v>-20.6</v>
      </c>
      <c r="K23" s="9" t="str">
        <f t="shared" si="0"/>
        <v>Yes</v>
      </c>
    </row>
    <row r="24" spans="1:11" x14ac:dyDescent="0.2">
      <c r="A24" s="91" t="s">
        <v>863</v>
      </c>
      <c r="B24" s="37" t="s">
        <v>243</v>
      </c>
      <c r="C24" s="93">
        <v>412.12911075</v>
      </c>
      <c r="D24" s="9" t="str">
        <f>IF($B24="N/A","N/A",IF(C24&gt;300,"No",IF(C24&lt;75,"No","Yes")))</f>
        <v>No</v>
      </c>
      <c r="E24" s="39">
        <v>399.77811255</v>
      </c>
      <c r="F24" s="9" t="str">
        <f>IF($B24="N/A","N/A",IF(E24&gt;300,"No",IF(E24&lt;75,"No","Yes")))</f>
        <v>No</v>
      </c>
      <c r="G24" s="39">
        <v>373.45936184999999</v>
      </c>
      <c r="H24" s="9" t="str">
        <f>IF($B24="N/A","N/A",IF(G24&gt;300,"No",IF(G24&lt;75,"No","Yes")))</f>
        <v>No</v>
      </c>
      <c r="I24" s="10">
        <v>-3</v>
      </c>
      <c r="J24" s="10">
        <v>-6.58</v>
      </c>
      <c r="K24" s="9" t="str">
        <f t="shared" si="0"/>
        <v>Yes</v>
      </c>
    </row>
    <row r="25" spans="1:11" x14ac:dyDescent="0.2">
      <c r="A25" s="91" t="s">
        <v>864</v>
      </c>
      <c r="B25" s="37" t="s">
        <v>244</v>
      </c>
      <c r="C25" s="93">
        <v>6.9850438299000004</v>
      </c>
      <c r="D25" s="9" t="str">
        <f>IF($B25="N/A","N/A",IF(C25&gt;250,"No",IF(C25&lt;20,"No","Yes")))</f>
        <v>No</v>
      </c>
      <c r="E25" s="39">
        <v>7.0514619125999998</v>
      </c>
      <c r="F25" s="9" t="str">
        <f>IF($B25="N/A","N/A",IF(E25&gt;250,"No",IF(E25&lt;20,"No","Yes")))</f>
        <v>No</v>
      </c>
      <c r="G25" s="39">
        <v>7.0910382476000002</v>
      </c>
      <c r="H25" s="9" t="str">
        <f>IF($B25="N/A","N/A",IF(G25&gt;250,"No",IF(G25&lt;20,"No","Yes")))</f>
        <v>No</v>
      </c>
      <c r="I25" s="10">
        <v>0.95089999999999997</v>
      </c>
      <c r="J25" s="10">
        <v>0.56130000000000002</v>
      </c>
      <c r="K25" s="9" t="str">
        <f t="shared" si="0"/>
        <v>Yes</v>
      </c>
    </row>
    <row r="26" spans="1:11" x14ac:dyDescent="0.2">
      <c r="A26" s="91" t="s">
        <v>865</v>
      </c>
      <c r="B26" s="37" t="s">
        <v>245</v>
      </c>
      <c r="C26" s="93">
        <v>4.0122347578999999</v>
      </c>
      <c r="D26" s="9" t="str">
        <f>IF($B26="N/A","N/A",IF(C26&gt;5,"No",IF(C26&lt;3,"No","Yes")))</f>
        <v>Yes</v>
      </c>
      <c r="E26" s="39">
        <v>4.0106611425000001</v>
      </c>
      <c r="F26" s="9" t="str">
        <f>IF($B26="N/A","N/A",IF(E26&gt;5,"No",IF(E26&lt;3,"No","Yes")))</f>
        <v>Yes</v>
      </c>
      <c r="G26" s="39">
        <v>4.0140106386000003</v>
      </c>
      <c r="H26" s="9" t="str">
        <f>IF($B26="N/A","N/A",IF(G26&gt;5,"No",IF(G26&lt;3,"No","Yes")))</f>
        <v>Yes</v>
      </c>
      <c r="I26" s="10">
        <v>-3.9E-2</v>
      </c>
      <c r="J26" s="10">
        <v>8.3500000000000005E-2</v>
      </c>
      <c r="K26" s="9" t="str">
        <f t="shared" si="0"/>
        <v>Yes</v>
      </c>
    </row>
    <row r="27" spans="1:11" x14ac:dyDescent="0.2">
      <c r="A27" s="91" t="s">
        <v>131</v>
      </c>
      <c r="B27" s="37" t="s">
        <v>213</v>
      </c>
      <c r="C27" s="89">
        <v>26537</v>
      </c>
      <c r="D27" s="37" t="s">
        <v>213</v>
      </c>
      <c r="E27" s="38">
        <v>39068</v>
      </c>
      <c r="F27" s="37" t="s">
        <v>213</v>
      </c>
      <c r="G27" s="38">
        <v>97150</v>
      </c>
      <c r="H27" s="9" t="str">
        <f>IF($B27="N/A","N/A",IF(G27&gt;15,"No",IF(G27&lt;-15,"No","Yes")))</f>
        <v>N/A</v>
      </c>
      <c r="I27" s="10">
        <v>47.22</v>
      </c>
      <c r="J27" s="10">
        <v>148.69999999999999</v>
      </c>
      <c r="K27" s="9" t="str">
        <f t="shared" si="0"/>
        <v>No</v>
      </c>
    </row>
    <row r="28" spans="1:11" x14ac:dyDescent="0.2">
      <c r="A28" s="91" t="s">
        <v>346</v>
      </c>
      <c r="B28" s="37" t="s">
        <v>213</v>
      </c>
      <c r="C28" s="90" t="s">
        <v>213</v>
      </c>
      <c r="D28" s="37" t="s">
        <v>213</v>
      </c>
      <c r="E28" s="8">
        <v>8.3323419499999996E-2</v>
      </c>
      <c r="F28" s="37" t="s">
        <v>213</v>
      </c>
      <c r="G28" s="8">
        <v>0.19754706529999999</v>
      </c>
      <c r="H28" s="9" t="str">
        <f>IF($B28="N/A","N/A",IF(G28&gt;15,"No",IF(G28&lt;-15,"No","Yes")))</f>
        <v>N/A</v>
      </c>
      <c r="I28" s="10" t="s">
        <v>213</v>
      </c>
      <c r="J28" s="10">
        <v>137.1</v>
      </c>
      <c r="K28" s="9" t="str">
        <f t="shared" si="0"/>
        <v>No</v>
      </c>
    </row>
    <row r="29" spans="1:11" ht="25.5" x14ac:dyDescent="0.2">
      <c r="A29" s="91" t="s">
        <v>841</v>
      </c>
      <c r="B29" s="37" t="s">
        <v>213</v>
      </c>
      <c r="C29" s="39">
        <v>101.07988846000001</v>
      </c>
      <c r="D29" s="37" t="s">
        <v>213</v>
      </c>
      <c r="E29" s="39">
        <v>109.69184499000001</v>
      </c>
      <c r="F29" s="37" t="s">
        <v>213</v>
      </c>
      <c r="G29" s="39">
        <v>109.64404528999999</v>
      </c>
      <c r="H29" s="37" t="s">
        <v>213</v>
      </c>
      <c r="I29" s="10">
        <v>8.52</v>
      </c>
      <c r="J29" s="10">
        <v>-4.3999999999999997E-2</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1751899</v>
      </c>
      <c r="D31" s="9" t="str">
        <f t="shared" ref="D31:F50" si="4">IF($B31="N/A","N/A",IF(C31&lt;0,"No","Yes"))</f>
        <v>N/A</v>
      </c>
      <c r="E31" s="89">
        <v>1793923</v>
      </c>
      <c r="F31" s="9" t="str">
        <f t="shared" si="4"/>
        <v>N/A</v>
      </c>
      <c r="G31" s="89">
        <v>2879806</v>
      </c>
      <c r="H31" s="9" t="str">
        <f t="shared" ref="H31:H50" si="5">IF($B31="N/A","N/A",IF(G31&lt;0,"No","Yes"))</f>
        <v>N/A</v>
      </c>
      <c r="I31" s="10">
        <v>2.399</v>
      </c>
      <c r="J31" s="10">
        <v>60.53</v>
      </c>
      <c r="K31" s="9" t="str">
        <f t="shared" si="0"/>
        <v>No</v>
      </c>
    </row>
    <row r="32" spans="1:11" ht="25.5" x14ac:dyDescent="0.2">
      <c r="A32" s="2" t="s">
        <v>659</v>
      </c>
      <c r="B32" s="106" t="s">
        <v>213</v>
      </c>
      <c r="C32" s="90">
        <v>99.328500102000007</v>
      </c>
      <c r="D32" s="9" t="str">
        <f t="shared" si="4"/>
        <v>N/A</v>
      </c>
      <c r="E32" s="90">
        <v>99.785943990000007</v>
      </c>
      <c r="F32" s="9" t="str">
        <f t="shared" si="4"/>
        <v>N/A</v>
      </c>
      <c r="G32" s="90">
        <v>99.536531280000005</v>
      </c>
      <c r="H32" s="9" t="str">
        <f t="shared" si="5"/>
        <v>N/A</v>
      </c>
      <c r="I32" s="10">
        <v>0.46050000000000002</v>
      </c>
      <c r="J32" s="10">
        <v>-0.25</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0.67149989809999999</v>
      </c>
      <c r="D35" s="9" t="str">
        <f t="shared" si="4"/>
        <v>N/A</v>
      </c>
      <c r="E35" s="90">
        <v>0.21405601020000001</v>
      </c>
      <c r="F35" s="9" t="str">
        <f t="shared" si="4"/>
        <v>N/A</v>
      </c>
      <c r="G35" s="90">
        <v>0.46346871979999998</v>
      </c>
      <c r="H35" s="9" t="str">
        <f t="shared" si="5"/>
        <v>N/A</v>
      </c>
      <c r="I35" s="10">
        <v>-68.099999999999994</v>
      </c>
      <c r="J35" s="10">
        <v>116.5</v>
      </c>
      <c r="K35" s="9" t="str">
        <f t="shared" si="0"/>
        <v>No</v>
      </c>
    </row>
    <row r="36" spans="1:11" x14ac:dyDescent="0.2">
      <c r="A36" s="2" t="s">
        <v>349</v>
      </c>
      <c r="B36" s="106" t="s">
        <v>213</v>
      </c>
      <c r="C36" s="89">
        <v>8278590</v>
      </c>
      <c r="D36" s="9" t="str">
        <f t="shared" si="4"/>
        <v>N/A</v>
      </c>
      <c r="E36" s="89">
        <v>8606773</v>
      </c>
      <c r="F36" s="9" t="str">
        <f t="shared" si="4"/>
        <v>N/A</v>
      </c>
      <c r="G36" s="89">
        <v>8762438</v>
      </c>
      <c r="H36" s="9" t="str">
        <f t="shared" si="5"/>
        <v>N/A</v>
      </c>
      <c r="I36" s="10">
        <v>3.964</v>
      </c>
      <c r="J36" s="10">
        <v>1.8089999999999999</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0</v>
      </c>
      <c r="D38" s="9" t="str">
        <f t="shared" si="4"/>
        <v>N/A</v>
      </c>
      <c r="E38" s="90">
        <v>0</v>
      </c>
      <c r="F38" s="9" t="str">
        <f t="shared" si="4"/>
        <v>N/A</v>
      </c>
      <c r="G38" s="90">
        <v>0</v>
      </c>
      <c r="H38" s="9" t="str">
        <f t="shared" si="5"/>
        <v>N/A</v>
      </c>
      <c r="I38" s="10" t="s">
        <v>1747</v>
      </c>
      <c r="J38" s="10" t="s">
        <v>1747</v>
      </c>
      <c r="K38" s="9" t="str">
        <f t="shared" si="0"/>
        <v>N/A</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99.281194020000001</v>
      </c>
      <c r="D41" s="9" t="str">
        <f t="shared" si="4"/>
        <v>N/A</v>
      </c>
      <c r="E41" s="90">
        <v>99.845970144999995</v>
      </c>
      <c r="F41" s="9" t="str">
        <f t="shared" si="4"/>
        <v>N/A</v>
      </c>
      <c r="G41" s="90">
        <v>99.747364832000002</v>
      </c>
      <c r="H41" s="9" t="str">
        <f t="shared" si="5"/>
        <v>N/A</v>
      </c>
      <c r="I41" s="10">
        <v>0.56889999999999996</v>
      </c>
      <c r="J41" s="10">
        <v>-9.9000000000000005E-2</v>
      </c>
      <c r="K41" s="9" t="str">
        <f t="shared" si="0"/>
        <v>Yes</v>
      </c>
    </row>
    <row r="42" spans="1:11" x14ac:dyDescent="0.2">
      <c r="A42" s="2" t="s">
        <v>668</v>
      </c>
      <c r="B42" s="106" t="s">
        <v>213</v>
      </c>
      <c r="C42" s="90">
        <v>99.281194020000001</v>
      </c>
      <c r="D42" s="9" t="str">
        <f t="shared" si="4"/>
        <v>N/A</v>
      </c>
      <c r="E42" s="90">
        <v>99.845970144999995</v>
      </c>
      <c r="F42" s="9" t="str">
        <f t="shared" si="4"/>
        <v>N/A</v>
      </c>
      <c r="G42" s="90">
        <v>99.747364832000002</v>
      </c>
      <c r="H42" s="9" t="str">
        <f t="shared" si="5"/>
        <v>N/A</v>
      </c>
      <c r="I42" s="10">
        <v>0.56889999999999996</v>
      </c>
      <c r="J42" s="10">
        <v>-9.9000000000000005E-2</v>
      </c>
      <c r="K42" s="9" t="str">
        <f t="shared" si="0"/>
        <v>Yes</v>
      </c>
    </row>
    <row r="43" spans="1:11" x14ac:dyDescent="0.2">
      <c r="A43" s="2" t="s">
        <v>669</v>
      </c>
      <c r="B43" s="106" t="s">
        <v>213</v>
      </c>
      <c r="C43" s="90">
        <v>0</v>
      </c>
      <c r="D43" s="9" t="str">
        <f t="shared" si="4"/>
        <v>N/A</v>
      </c>
      <c r="E43" s="90">
        <v>0</v>
      </c>
      <c r="F43" s="9" t="str">
        <f t="shared" si="4"/>
        <v>N/A</v>
      </c>
      <c r="G43" s="90">
        <v>0</v>
      </c>
      <c r="H43" s="9" t="str">
        <f t="shared" si="5"/>
        <v>N/A</v>
      </c>
      <c r="I43" s="10" t="s">
        <v>1747</v>
      </c>
      <c r="J43" s="10" t="s">
        <v>1747</v>
      </c>
      <c r="K43" s="9" t="str">
        <f t="shared" si="0"/>
        <v>N/A</v>
      </c>
    </row>
    <row r="44" spans="1:11" x14ac:dyDescent="0.2">
      <c r="A44" s="2" t="s">
        <v>670</v>
      </c>
      <c r="B44" s="106" t="s">
        <v>213</v>
      </c>
      <c r="C44" s="90">
        <v>0</v>
      </c>
      <c r="D44" s="9" t="str">
        <f t="shared" si="4"/>
        <v>N/A</v>
      </c>
      <c r="E44" s="90">
        <v>0</v>
      </c>
      <c r="F44" s="9" t="str">
        <f t="shared" si="4"/>
        <v>N/A</v>
      </c>
      <c r="G44" s="90">
        <v>0</v>
      </c>
      <c r="H44" s="9" t="str">
        <f t="shared" si="5"/>
        <v>N/A</v>
      </c>
      <c r="I44" s="10" t="s">
        <v>1747</v>
      </c>
      <c r="J44" s="10" t="s">
        <v>1747</v>
      </c>
      <c r="K44" s="9" t="str">
        <f t="shared" si="0"/>
        <v>N/A</v>
      </c>
    </row>
    <row r="45" spans="1:11" x14ac:dyDescent="0.2">
      <c r="A45" s="2" t="s">
        <v>671</v>
      </c>
      <c r="B45" s="106" t="s">
        <v>213</v>
      </c>
      <c r="C45" s="90">
        <v>0.71880598019999997</v>
      </c>
      <c r="D45" s="9" t="str">
        <f t="shared" si="4"/>
        <v>N/A</v>
      </c>
      <c r="E45" s="90">
        <v>0.15402985529999999</v>
      </c>
      <c r="F45" s="9" t="str">
        <f t="shared" si="4"/>
        <v>N/A</v>
      </c>
      <c r="G45" s="90">
        <v>0.2526351684</v>
      </c>
      <c r="H45" s="9" t="str">
        <f t="shared" si="5"/>
        <v>N/A</v>
      </c>
      <c r="I45" s="10">
        <v>-78.599999999999994</v>
      </c>
      <c r="J45" s="10">
        <v>64.02</v>
      </c>
      <c r="K45" s="9" t="str">
        <f t="shared" si="0"/>
        <v>No</v>
      </c>
    </row>
    <row r="46" spans="1:11" x14ac:dyDescent="0.2">
      <c r="A46" s="2" t="s">
        <v>350</v>
      </c>
      <c r="B46" s="106" t="s">
        <v>213</v>
      </c>
      <c r="C46" s="89">
        <v>3661372</v>
      </c>
      <c r="D46" s="9" t="str">
        <f t="shared" si="4"/>
        <v>N/A</v>
      </c>
      <c r="E46" s="89">
        <v>3784585</v>
      </c>
      <c r="F46" s="9" t="str">
        <f t="shared" si="4"/>
        <v>N/A</v>
      </c>
      <c r="G46" s="89">
        <v>2921637</v>
      </c>
      <c r="H46" s="9" t="str">
        <f t="shared" si="5"/>
        <v>N/A</v>
      </c>
      <c r="I46" s="10">
        <v>3.3650000000000002</v>
      </c>
      <c r="J46" s="10">
        <v>-22.8</v>
      </c>
      <c r="K46" s="9" t="str">
        <f t="shared" si="0"/>
        <v>Yes</v>
      </c>
    </row>
    <row r="47" spans="1:11" x14ac:dyDescent="0.2">
      <c r="A47" s="2" t="s">
        <v>672</v>
      </c>
      <c r="B47" s="106" t="s">
        <v>213</v>
      </c>
      <c r="C47" s="90">
        <v>99.242497075000003</v>
      </c>
      <c r="D47" s="9" t="str">
        <f t="shared" si="4"/>
        <v>N/A</v>
      </c>
      <c r="E47" s="90">
        <v>99.716455041000003</v>
      </c>
      <c r="F47" s="9" t="str">
        <f t="shared" si="4"/>
        <v>N/A</v>
      </c>
      <c r="G47" s="90">
        <v>99.577770955000005</v>
      </c>
      <c r="H47" s="9" t="str">
        <f t="shared" si="5"/>
        <v>N/A</v>
      </c>
      <c r="I47" s="10">
        <v>0.47760000000000002</v>
      </c>
      <c r="J47" s="10">
        <v>-0.13900000000000001</v>
      </c>
      <c r="K47" s="9" t="str">
        <f t="shared" si="0"/>
        <v>Yes</v>
      </c>
    </row>
    <row r="48" spans="1:11" x14ac:dyDescent="0.2">
      <c r="A48" s="2" t="s">
        <v>673</v>
      </c>
      <c r="B48" s="106" t="s">
        <v>213</v>
      </c>
      <c r="C48" s="90">
        <v>1.092487E-4</v>
      </c>
      <c r="D48" s="9" t="str">
        <f t="shared" si="4"/>
        <v>N/A</v>
      </c>
      <c r="E48" s="90">
        <v>2.642298E-4</v>
      </c>
      <c r="F48" s="9" t="str">
        <f t="shared" si="4"/>
        <v>N/A</v>
      </c>
      <c r="G48" s="90">
        <v>0</v>
      </c>
      <c r="H48" s="9" t="str">
        <f t="shared" si="5"/>
        <v>N/A</v>
      </c>
      <c r="I48" s="10">
        <v>141.9</v>
      </c>
      <c r="J48" s="10">
        <v>-100</v>
      </c>
      <c r="K48" s="9" t="str">
        <f t="shared" si="0"/>
        <v>No</v>
      </c>
    </row>
    <row r="49" spans="1:11" x14ac:dyDescent="0.2">
      <c r="A49" s="2" t="s">
        <v>674</v>
      </c>
      <c r="B49" s="106" t="s">
        <v>213</v>
      </c>
      <c r="C49" s="90">
        <v>0.12702888430000001</v>
      </c>
      <c r="D49" s="9" t="str">
        <f t="shared" si="4"/>
        <v>N/A</v>
      </c>
      <c r="E49" s="90">
        <v>0.1253241769</v>
      </c>
      <c r="F49" s="9" t="str">
        <f t="shared" si="4"/>
        <v>N/A</v>
      </c>
      <c r="G49" s="90">
        <v>0</v>
      </c>
      <c r="H49" s="9" t="str">
        <f t="shared" si="5"/>
        <v>N/A</v>
      </c>
      <c r="I49" s="10">
        <v>-1.34</v>
      </c>
      <c r="J49" s="10">
        <v>-100</v>
      </c>
      <c r="K49" s="9" t="str">
        <f t="shared" si="0"/>
        <v>No</v>
      </c>
    </row>
    <row r="50" spans="1:11" x14ac:dyDescent="0.2">
      <c r="A50" s="2" t="s">
        <v>675</v>
      </c>
      <c r="B50" s="106" t="s">
        <v>213</v>
      </c>
      <c r="C50" s="90">
        <v>0.63036479219999997</v>
      </c>
      <c r="D50" s="9" t="str">
        <f t="shared" si="4"/>
        <v>N/A</v>
      </c>
      <c r="E50" s="90">
        <v>0.1579565527</v>
      </c>
      <c r="F50" s="9" t="str">
        <f t="shared" si="4"/>
        <v>N/A</v>
      </c>
      <c r="G50" s="90">
        <v>0.42222904490000002</v>
      </c>
      <c r="H50" s="9" t="str">
        <f t="shared" si="5"/>
        <v>N/A</v>
      </c>
      <c r="I50" s="10">
        <v>-74.900000000000006</v>
      </c>
      <c r="J50" s="10">
        <v>167.3</v>
      </c>
      <c r="K50" s="9" t="str">
        <f t="shared" si="0"/>
        <v>No</v>
      </c>
    </row>
    <row r="51" spans="1:11" x14ac:dyDescent="0.2">
      <c r="A51" s="2" t="s">
        <v>351</v>
      </c>
      <c r="B51" s="37" t="s">
        <v>213</v>
      </c>
      <c r="C51" s="89">
        <v>6222639</v>
      </c>
      <c r="D51" s="37" t="s">
        <v>213</v>
      </c>
      <c r="E51" s="38">
        <v>6773385</v>
      </c>
      <c r="F51" s="37" t="s">
        <v>213</v>
      </c>
      <c r="G51" s="38">
        <v>10162217</v>
      </c>
      <c r="H51" s="37" t="s">
        <v>213</v>
      </c>
      <c r="I51" s="10">
        <v>8.8510000000000009</v>
      </c>
      <c r="J51" s="10">
        <v>50.03</v>
      </c>
      <c r="K51" s="9" t="str">
        <f t="shared" si="0"/>
        <v>No</v>
      </c>
    </row>
    <row r="52" spans="1:11" x14ac:dyDescent="0.2">
      <c r="A52" s="2" t="s">
        <v>352</v>
      </c>
      <c r="B52" s="37" t="s">
        <v>213</v>
      </c>
      <c r="C52" s="90">
        <v>32.963554530000003</v>
      </c>
      <c r="D52" s="9" t="str">
        <f t="shared" ref="D52:D54" si="6">IF($B52="N/A","N/A",IF(C52&gt;15,"No",IF(C52&lt;-15,"No","Yes")))</f>
        <v>N/A</v>
      </c>
      <c r="E52" s="8">
        <v>25.581670022000001</v>
      </c>
      <c r="F52" s="9" t="str">
        <f t="shared" ref="F52:F54" si="7">IF($B52="N/A","N/A",IF(E52&gt;15,"No",IF(E52&lt;-15,"No","Yes")))</f>
        <v>N/A</v>
      </c>
      <c r="G52" s="8">
        <v>68.175782901999995</v>
      </c>
      <c r="H52" s="9" t="str">
        <f t="shared" ref="H52:H54" si="8">IF($B52="N/A","N/A",IF(G52&gt;15,"No",IF(G52&lt;-15,"No","Yes")))</f>
        <v>N/A</v>
      </c>
      <c r="I52" s="10">
        <v>-22.4</v>
      </c>
      <c r="J52" s="10">
        <v>166.5</v>
      </c>
      <c r="K52" s="9" t="str">
        <f t="shared" si="0"/>
        <v>No</v>
      </c>
    </row>
    <row r="53" spans="1:11" x14ac:dyDescent="0.2">
      <c r="A53" s="2" t="s">
        <v>353</v>
      </c>
      <c r="B53" s="37" t="s">
        <v>213</v>
      </c>
      <c r="C53" s="90">
        <v>39.522042014999997</v>
      </c>
      <c r="D53" s="9" t="str">
        <f t="shared" si="6"/>
        <v>N/A</v>
      </c>
      <c r="E53" s="8">
        <v>41.35400542</v>
      </c>
      <c r="F53" s="9" t="str">
        <f t="shared" si="7"/>
        <v>N/A</v>
      </c>
      <c r="G53" s="8">
        <v>30.873450154</v>
      </c>
      <c r="H53" s="9" t="str">
        <f t="shared" si="8"/>
        <v>N/A</v>
      </c>
      <c r="I53" s="10">
        <v>4.6349999999999998</v>
      </c>
      <c r="J53" s="10">
        <v>-25.3</v>
      </c>
      <c r="K53" s="9" t="str">
        <f t="shared" si="0"/>
        <v>Yes</v>
      </c>
    </row>
    <row r="54" spans="1:11" x14ac:dyDescent="0.2">
      <c r="A54" s="2" t="s">
        <v>354</v>
      </c>
      <c r="B54" s="37" t="s">
        <v>213</v>
      </c>
      <c r="C54" s="90" t="s">
        <v>213</v>
      </c>
      <c r="D54" s="9" t="str">
        <f t="shared" si="6"/>
        <v>N/A</v>
      </c>
      <c r="E54" s="8">
        <v>32.952032107999997</v>
      </c>
      <c r="F54" s="9" t="str">
        <f t="shared" si="7"/>
        <v>N/A</v>
      </c>
      <c r="G54" s="8">
        <v>0.80059302020000001</v>
      </c>
      <c r="H54" s="9" t="str">
        <f t="shared" si="8"/>
        <v>N/A</v>
      </c>
      <c r="I54" s="10" t="s">
        <v>213</v>
      </c>
      <c r="J54" s="10">
        <v>-97.6</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22320401</v>
      </c>
      <c r="D6" s="9" t="str">
        <f>IF($B6="N/A","N/A",IF(C6&gt;15,"No",IF(C6&lt;-15,"No","Yes")))</f>
        <v>N/A</v>
      </c>
      <c r="E6" s="38">
        <v>23301416</v>
      </c>
      <c r="F6" s="9" t="str">
        <f>IF($B6="N/A","N/A",IF(E6&gt;15,"No",IF(E6&lt;-15,"No","Yes")))</f>
        <v>N/A</v>
      </c>
      <c r="G6" s="38">
        <v>22101101</v>
      </c>
      <c r="H6" s="9" t="str">
        <f>IF($B6="N/A","N/A",IF(G6&gt;15,"No",IF(G6&lt;-15,"No","Yes")))</f>
        <v>N/A</v>
      </c>
      <c r="I6" s="10">
        <v>4.3949999999999996</v>
      </c>
      <c r="J6" s="10">
        <v>-5.15</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1.1244466441000001</v>
      </c>
      <c r="D9" s="9" t="str">
        <f t="shared" ref="D9:D15" si="1">IF($B9="N/A","N/A",IF(C9&gt;15,"No",IF(C9&lt;-15,"No","Yes")))</f>
        <v>N/A</v>
      </c>
      <c r="E9" s="8">
        <v>1.1105290769</v>
      </c>
      <c r="F9" s="9" t="str">
        <f t="shared" ref="F9:F15" si="2">IF($B9="N/A","N/A",IF(E9&gt;15,"No",IF(E9&lt;-15,"No","Yes")))</f>
        <v>N/A</v>
      </c>
      <c r="G9" s="8">
        <v>1.1601412979000001</v>
      </c>
      <c r="H9" s="9" t="str">
        <f t="shared" ref="H9:H15" si="3">IF($B9="N/A","N/A",IF(G9&gt;15,"No",IF(G9&lt;-15,"No","Yes")))</f>
        <v>N/A</v>
      </c>
      <c r="I9" s="10">
        <v>-1.24</v>
      </c>
      <c r="J9" s="10">
        <v>4.4669999999999996</v>
      </c>
      <c r="K9" s="9" t="str">
        <f t="shared" si="0"/>
        <v>Yes</v>
      </c>
    </row>
    <row r="10" spans="1:11" x14ac:dyDescent="0.2">
      <c r="A10" s="91" t="s">
        <v>36</v>
      </c>
      <c r="B10" s="37" t="s">
        <v>213</v>
      </c>
      <c r="C10" s="90">
        <v>0.15036617720000001</v>
      </c>
      <c r="D10" s="9" t="str">
        <f t="shared" si="1"/>
        <v>N/A</v>
      </c>
      <c r="E10" s="8">
        <v>0.12662321430000001</v>
      </c>
      <c r="F10" s="9" t="str">
        <f t="shared" si="2"/>
        <v>N/A</v>
      </c>
      <c r="G10" s="8">
        <v>0.1043624371</v>
      </c>
      <c r="H10" s="9" t="str">
        <f t="shared" si="3"/>
        <v>N/A</v>
      </c>
      <c r="I10" s="10">
        <v>-15.8</v>
      </c>
      <c r="J10" s="10">
        <v>-17.600000000000001</v>
      </c>
      <c r="K10" s="9" t="str">
        <f t="shared" si="0"/>
        <v>Yes</v>
      </c>
    </row>
    <row r="11" spans="1:11" x14ac:dyDescent="0.2">
      <c r="A11" s="91" t="s">
        <v>37</v>
      </c>
      <c r="B11" s="37" t="s">
        <v>213</v>
      </c>
      <c r="C11" s="90">
        <v>4.17615E-3</v>
      </c>
      <c r="D11" s="9" t="str">
        <f t="shared" si="1"/>
        <v>N/A</v>
      </c>
      <c r="E11" s="8">
        <v>3.1222680000000001E-3</v>
      </c>
      <c r="F11" s="9" t="str">
        <f t="shared" si="2"/>
        <v>N/A</v>
      </c>
      <c r="G11" s="8">
        <v>7.6252204000000004E-3</v>
      </c>
      <c r="H11" s="9" t="str">
        <f t="shared" si="3"/>
        <v>N/A</v>
      </c>
      <c r="I11" s="10">
        <v>-25.2</v>
      </c>
      <c r="J11" s="10">
        <v>144.19999999999999</v>
      </c>
      <c r="K11" s="9" t="str">
        <f t="shared" si="0"/>
        <v>No</v>
      </c>
    </row>
    <row r="12" spans="1:11" x14ac:dyDescent="0.2">
      <c r="A12" s="91" t="s">
        <v>38</v>
      </c>
      <c r="B12" s="37" t="s">
        <v>213</v>
      </c>
      <c r="C12" s="90">
        <v>1.2106120953999999</v>
      </c>
      <c r="D12" s="9" t="str">
        <f t="shared" si="1"/>
        <v>N/A</v>
      </c>
      <c r="E12" s="8">
        <v>1.1921858086999999</v>
      </c>
      <c r="F12" s="9" t="str">
        <f t="shared" si="2"/>
        <v>N/A</v>
      </c>
      <c r="G12" s="8">
        <v>1.2427409653999999</v>
      </c>
      <c r="H12" s="9" t="str">
        <f t="shared" si="3"/>
        <v>N/A</v>
      </c>
      <c r="I12" s="10">
        <v>-1.52</v>
      </c>
      <c r="J12" s="10">
        <v>4.2409999999999997</v>
      </c>
      <c r="K12" s="9" t="str">
        <f t="shared" si="0"/>
        <v>Yes</v>
      </c>
    </row>
    <row r="13" spans="1:11" x14ac:dyDescent="0.2">
      <c r="A13" s="91" t="s">
        <v>866</v>
      </c>
      <c r="B13" s="37" t="s">
        <v>213</v>
      </c>
      <c r="C13" s="90">
        <v>0.43110901979999999</v>
      </c>
      <c r="D13" s="9" t="str">
        <f t="shared" si="1"/>
        <v>N/A</v>
      </c>
      <c r="E13" s="8">
        <v>0.53837380430000004</v>
      </c>
      <c r="F13" s="9" t="str">
        <f t="shared" si="2"/>
        <v>N/A</v>
      </c>
      <c r="G13" s="8">
        <v>0.65679750449999996</v>
      </c>
      <c r="H13" s="9" t="str">
        <f t="shared" si="3"/>
        <v>N/A</v>
      </c>
      <c r="I13" s="10">
        <v>24.88</v>
      </c>
      <c r="J13" s="10">
        <v>22</v>
      </c>
      <c r="K13" s="9" t="str">
        <f t="shared" si="0"/>
        <v>Yes</v>
      </c>
    </row>
    <row r="14" spans="1:11" x14ac:dyDescent="0.2">
      <c r="A14" s="91" t="s">
        <v>867</v>
      </c>
      <c r="B14" s="37" t="s">
        <v>213</v>
      </c>
      <c r="C14" s="90">
        <v>0.4184254765</v>
      </c>
      <c r="D14" s="9" t="str">
        <f t="shared" si="1"/>
        <v>N/A</v>
      </c>
      <c r="E14" s="8">
        <v>0.52852595599999996</v>
      </c>
      <c r="F14" s="9" t="str">
        <f t="shared" si="2"/>
        <v>N/A</v>
      </c>
      <c r="G14" s="8">
        <v>0.64705646409999995</v>
      </c>
      <c r="H14" s="9" t="str">
        <f t="shared" si="3"/>
        <v>N/A</v>
      </c>
      <c r="I14" s="10">
        <v>26.31</v>
      </c>
      <c r="J14" s="10">
        <v>22.43</v>
      </c>
      <c r="K14" s="9" t="str">
        <f t="shared" si="0"/>
        <v>Yes</v>
      </c>
    </row>
    <row r="15" spans="1:11" x14ac:dyDescent="0.2">
      <c r="A15" s="91" t="s">
        <v>161</v>
      </c>
      <c r="B15" s="37" t="s">
        <v>213</v>
      </c>
      <c r="C15" s="90">
        <v>39.695541312000003</v>
      </c>
      <c r="D15" s="9" t="str">
        <f t="shared" si="1"/>
        <v>N/A</v>
      </c>
      <c r="E15" s="8">
        <v>46.824776657000001</v>
      </c>
      <c r="F15" s="9" t="str">
        <f t="shared" si="2"/>
        <v>N/A</v>
      </c>
      <c r="G15" s="8">
        <v>52.115222676000002</v>
      </c>
      <c r="H15" s="9" t="str">
        <f t="shared" si="3"/>
        <v>N/A</v>
      </c>
      <c r="I15" s="10">
        <v>17.96</v>
      </c>
      <c r="J15" s="10">
        <v>11.3</v>
      </c>
      <c r="K15" s="9" t="str">
        <f t="shared" si="0"/>
        <v>Yes</v>
      </c>
    </row>
    <row r="16" spans="1:11" x14ac:dyDescent="0.2">
      <c r="A16" s="91" t="s">
        <v>162</v>
      </c>
      <c r="B16" s="37" t="s">
        <v>246</v>
      </c>
      <c r="C16" s="90">
        <v>72.899568426000002</v>
      </c>
      <c r="D16" s="9" t="str">
        <f>IF($B16="N/A","N/A",IF(C16&gt;95,"Yes","No"))</f>
        <v>No</v>
      </c>
      <c r="E16" s="8">
        <v>72.274873767000003</v>
      </c>
      <c r="F16" s="9" t="str">
        <f>IF($B16="N/A","N/A",IF(E16&gt;95,"Yes","No"))</f>
        <v>No</v>
      </c>
      <c r="G16" s="8">
        <v>69.542368048</v>
      </c>
      <c r="H16" s="9" t="str">
        <f>IF($B16="N/A","N/A",IF(G16&gt;95,"Yes","No"))</f>
        <v>No</v>
      </c>
      <c r="I16" s="10">
        <v>-0.85699999999999998</v>
      </c>
      <c r="J16" s="10">
        <v>-3.78</v>
      </c>
      <c r="K16" s="9" t="str">
        <f t="shared" ref="K16:K26" si="4">IF(J16="Div by 0", "N/A", IF(J16="N/A","N/A", IF(J16&gt;30, "No", IF(J16&lt;-30, "No", "Yes"))))</f>
        <v>Yes</v>
      </c>
    </row>
    <row r="17" spans="1:11" x14ac:dyDescent="0.2">
      <c r="A17" s="91" t="s">
        <v>868</v>
      </c>
      <c r="B17" s="62" t="s">
        <v>247</v>
      </c>
      <c r="C17" s="90">
        <v>29.051866048000001</v>
      </c>
      <c r="D17" s="9" t="str">
        <f>IF($B17="N/A","N/A",IF(C17&gt;90,"No",IF(C17&lt;50,"No","Yes")))</f>
        <v>No</v>
      </c>
      <c r="E17" s="8">
        <v>28.216791632</v>
      </c>
      <c r="F17" s="9" t="str">
        <f>IF($B17="N/A","N/A",IF(E17&gt;90,"No",IF(E17&lt;50,"No","Yes")))</f>
        <v>No</v>
      </c>
      <c r="G17" s="8">
        <v>26.277442014999998</v>
      </c>
      <c r="H17" s="9" t="str">
        <f>IF($B17="N/A","N/A",IF(G17&gt;90,"No",IF(G17&lt;50,"No","Yes")))</f>
        <v>No</v>
      </c>
      <c r="I17" s="10">
        <v>-2.87</v>
      </c>
      <c r="J17" s="10">
        <v>-6.87</v>
      </c>
      <c r="K17" s="9" t="str">
        <f t="shared" si="4"/>
        <v>Yes</v>
      </c>
    </row>
    <row r="18" spans="1:11" x14ac:dyDescent="0.2">
      <c r="A18" s="91" t="s">
        <v>869</v>
      </c>
      <c r="B18" s="62" t="s">
        <v>224</v>
      </c>
      <c r="C18" s="90">
        <v>8.2192116531000003</v>
      </c>
      <c r="D18" s="9" t="str">
        <f t="shared" ref="D18:D23" si="5">IF($B18="N/A","N/A",IF(C18&gt;5,"No",IF(C18&lt;=0,"No","Yes")))</f>
        <v>No</v>
      </c>
      <c r="E18" s="8">
        <v>7.3678354998</v>
      </c>
      <c r="F18" s="9" t="str">
        <f t="shared" ref="F18:F23" si="6">IF($B18="N/A","N/A",IF(E18&gt;5,"No",IF(E18&lt;=0,"No","Yes")))</f>
        <v>No</v>
      </c>
      <c r="G18" s="8">
        <v>6.6829702285000003</v>
      </c>
      <c r="H18" s="9" t="str">
        <f t="shared" ref="H18:H23" si="7">IF($B18="N/A","N/A",IF(G18&gt;5,"No",IF(G18&lt;=0,"No","Yes")))</f>
        <v>No</v>
      </c>
      <c r="I18" s="10">
        <v>-10.4</v>
      </c>
      <c r="J18" s="10">
        <v>-9.3000000000000007</v>
      </c>
      <c r="K18" s="9" t="str">
        <f t="shared" si="4"/>
        <v>Yes</v>
      </c>
    </row>
    <row r="19" spans="1:11" x14ac:dyDescent="0.2">
      <c r="A19" s="91" t="s">
        <v>870</v>
      </c>
      <c r="B19" s="62" t="s">
        <v>224</v>
      </c>
      <c r="C19" s="90">
        <v>4.0751015181000003</v>
      </c>
      <c r="D19" s="9" t="str">
        <f t="shared" si="5"/>
        <v>Yes</v>
      </c>
      <c r="E19" s="8">
        <v>3.9462923626999999</v>
      </c>
      <c r="F19" s="9" t="str">
        <f t="shared" si="6"/>
        <v>Yes</v>
      </c>
      <c r="G19" s="8">
        <v>3.5289192154000002</v>
      </c>
      <c r="H19" s="9" t="str">
        <f t="shared" si="7"/>
        <v>Yes</v>
      </c>
      <c r="I19" s="10">
        <v>-3.16</v>
      </c>
      <c r="J19" s="10">
        <v>-10.6</v>
      </c>
      <c r="K19" s="9" t="str">
        <f t="shared" si="4"/>
        <v>Yes</v>
      </c>
    </row>
    <row r="20" spans="1:11" x14ac:dyDescent="0.2">
      <c r="A20" s="91" t="s">
        <v>871</v>
      </c>
      <c r="B20" s="62" t="s">
        <v>224</v>
      </c>
      <c r="C20" s="90">
        <v>8.2243146099999997E-2</v>
      </c>
      <c r="D20" s="9" t="str">
        <f t="shared" si="5"/>
        <v>Yes</v>
      </c>
      <c r="E20" s="8">
        <v>9.0556728399999994E-2</v>
      </c>
      <c r="F20" s="9" t="str">
        <f t="shared" si="6"/>
        <v>Yes</v>
      </c>
      <c r="G20" s="8">
        <v>9.8895525600000006E-2</v>
      </c>
      <c r="H20" s="9" t="str">
        <f t="shared" si="7"/>
        <v>Yes</v>
      </c>
      <c r="I20" s="10">
        <v>10.11</v>
      </c>
      <c r="J20" s="10">
        <v>9.2080000000000002</v>
      </c>
      <c r="K20" s="9" t="str">
        <f t="shared" si="4"/>
        <v>Yes</v>
      </c>
    </row>
    <row r="21" spans="1:11" x14ac:dyDescent="0.2">
      <c r="A21" s="91" t="s">
        <v>872</v>
      </c>
      <c r="B21" s="37" t="s">
        <v>213</v>
      </c>
      <c r="C21" s="90">
        <v>0.38770808820000002</v>
      </c>
      <c r="D21" s="9" t="str">
        <f t="shared" si="5"/>
        <v>N/A</v>
      </c>
      <c r="E21" s="8">
        <v>0.35752762840000002</v>
      </c>
      <c r="F21" s="9" t="str">
        <f t="shared" si="6"/>
        <v>N/A</v>
      </c>
      <c r="G21" s="8">
        <v>0.33877950239999999</v>
      </c>
      <c r="H21" s="9" t="str">
        <f t="shared" si="7"/>
        <v>N/A</v>
      </c>
      <c r="I21" s="10">
        <v>-7.78</v>
      </c>
      <c r="J21" s="10">
        <v>-5.24</v>
      </c>
      <c r="K21" s="9" t="str">
        <f t="shared" si="4"/>
        <v>Yes</v>
      </c>
    </row>
    <row r="22" spans="1:11" x14ac:dyDescent="0.2">
      <c r="A22" s="91" t="s">
        <v>1742</v>
      </c>
      <c r="B22" s="37" t="s">
        <v>213</v>
      </c>
      <c r="C22" s="90">
        <v>3.3243130000000002E-3</v>
      </c>
      <c r="D22" s="9" t="str">
        <f t="shared" si="5"/>
        <v>N/A</v>
      </c>
      <c r="E22" s="8">
        <v>4.1370875999999996E-3</v>
      </c>
      <c r="F22" s="9" t="str">
        <f t="shared" si="6"/>
        <v>N/A</v>
      </c>
      <c r="G22" s="8">
        <v>4.7011233000000003E-3</v>
      </c>
      <c r="H22" s="9" t="str">
        <f t="shared" si="7"/>
        <v>N/A</v>
      </c>
      <c r="I22" s="10">
        <v>24.45</v>
      </c>
      <c r="J22" s="10">
        <v>13.63</v>
      </c>
      <c r="K22" s="9" t="str">
        <f t="shared" si="4"/>
        <v>Yes</v>
      </c>
    </row>
    <row r="23" spans="1:11" x14ac:dyDescent="0.2">
      <c r="A23" s="91" t="s">
        <v>873</v>
      </c>
      <c r="B23" s="37" t="s">
        <v>213</v>
      </c>
      <c r="C23" s="90">
        <v>2.3023779899999999E-2</v>
      </c>
      <c r="D23" s="9" t="str">
        <f t="shared" si="5"/>
        <v>N/A</v>
      </c>
      <c r="E23" s="8">
        <v>1.6908843699999999E-2</v>
      </c>
      <c r="F23" s="9" t="str">
        <f t="shared" si="6"/>
        <v>N/A</v>
      </c>
      <c r="G23" s="8">
        <v>1.3664477600000001E-2</v>
      </c>
      <c r="H23" s="9" t="str">
        <f t="shared" si="7"/>
        <v>N/A</v>
      </c>
      <c r="I23" s="10">
        <v>-26.6</v>
      </c>
      <c r="J23" s="10">
        <v>-19.2</v>
      </c>
      <c r="K23" s="9" t="str">
        <f t="shared" si="4"/>
        <v>Yes</v>
      </c>
    </row>
    <row r="24" spans="1:11" x14ac:dyDescent="0.2">
      <c r="A24" s="91" t="s">
        <v>874</v>
      </c>
      <c r="B24" s="37" t="s">
        <v>232</v>
      </c>
      <c r="C24" s="90">
        <v>3.6824696831999999</v>
      </c>
      <c r="D24" s="9" t="str">
        <f>IF($B24="N/A","N/A",IF(C24&gt;10,"No",IF(C24&lt;1,"No","Yes")))</f>
        <v>Yes</v>
      </c>
      <c r="E24" s="8">
        <v>3.4053424048999998</v>
      </c>
      <c r="F24" s="9" t="str">
        <f>IF($B24="N/A","N/A",IF(E24&gt;10,"No",IF(E24&lt;1,"No","Yes")))</f>
        <v>Yes</v>
      </c>
      <c r="G24" s="8">
        <v>3.1174374525999999</v>
      </c>
      <c r="H24" s="9" t="str">
        <f>IF($B24="N/A","N/A",IF(G24&gt;10,"No",IF(G24&lt;1,"No","Yes")))</f>
        <v>Yes</v>
      </c>
      <c r="I24" s="10">
        <v>-7.53</v>
      </c>
      <c r="J24" s="10">
        <v>-8.4499999999999993</v>
      </c>
      <c r="K24" s="9" t="str">
        <f t="shared" si="4"/>
        <v>Yes</v>
      </c>
    </row>
    <row r="25" spans="1:11" x14ac:dyDescent="0.2">
      <c r="A25" s="91" t="s">
        <v>875</v>
      </c>
      <c r="B25" s="94" t="s">
        <v>239</v>
      </c>
      <c r="C25" s="90">
        <v>16.838940304000001</v>
      </c>
      <c r="D25" s="9" t="str">
        <f>IF($B25="N/A","N/A",IF(C25&gt;10,"No",IF(C25&lt;=0,"No","Yes")))</f>
        <v>No</v>
      </c>
      <c r="E25" s="8">
        <v>16.416285602999999</v>
      </c>
      <c r="F25" s="9" t="str">
        <f>IF($B25="N/A","N/A",IF(E25&gt;10,"No",IF(E25&lt;=0,"No","Yes")))</f>
        <v>No</v>
      </c>
      <c r="G25" s="8">
        <v>15.693534906</v>
      </c>
      <c r="H25" s="9" t="str">
        <f>IF($B25="N/A","N/A",IF(G25&gt;10,"No",IF(G25&lt;=0,"No","Yes")))</f>
        <v>No</v>
      </c>
      <c r="I25" s="10">
        <v>-2.5099999999999998</v>
      </c>
      <c r="J25" s="10">
        <v>-4.4000000000000004</v>
      </c>
      <c r="K25" s="9" t="str">
        <f t="shared" si="4"/>
        <v>Yes</v>
      </c>
    </row>
    <row r="26" spans="1:11" x14ac:dyDescent="0.2">
      <c r="A26" s="91" t="s">
        <v>876</v>
      </c>
      <c r="B26" s="62" t="s">
        <v>248</v>
      </c>
      <c r="C26" s="90">
        <v>27.098796299</v>
      </c>
      <c r="D26" s="9" t="str">
        <f>IF($B26="N/A","N/A",IF(C26&gt;=5,"No",IF(C26&lt;0,"No","Yes")))</f>
        <v>No</v>
      </c>
      <c r="E26" s="8">
        <v>27.722697195999999</v>
      </c>
      <c r="F26" s="9" t="str">
        <f>IF($B26="N/A","N/A",IF(E26&gt;=5,"No",IF(E26&lt;0,"No","Yes")))</f>
        <v>No</v>
      </c>
      <c r="G26" s="8">
        <v>30.456256454999998</v>
      </c>
      <c r="H26" s="9" t="str">
        <f>IF($B26="N/A","N/A",IF(G26&gt;=5,"No",IF(G26&lt;0,"No","Yes")))</f>
        <v>No</v>
      </c>
      <c r="I26" s="10">
        <v>2.302</v>
      </c>
      <c r="J26" s="10">
        <v>9.86</v>
      </c>
      <c r="K26" s="9" t="str">
        <f t="shared" si="4"/>
        <v>Yes</v>
      </c>
    </row>
    <row r="27" spans="1:11" x14ac:dyDescent="0.2">
      <c r="A27" s="91" t="s">
        <v>14</v>
      </c>
      <c r="B27" s="62" t="s">
        <v>249</v>
      </c>
      <c r="C27" s="90">
        <v>0.2367654595</v>
      </c>
      <c r="D27" s="9" t="str">
        <f>IF($B27="N/A","N/A",IF(C27&gt;15,"No",IF(C27&lt;=0,"No","Yes")))</f>
        <v>Yes</v>
      </c>
      <c r="E27" s="8">
        <v>0.2316854907</v>
      </c>
      <c r="F27" s="9" t="str">
        <f>IF($B27="N/A","N/A",IF(E27&gt;15,"No",IF(E27&lt;=0,"No","Yes")))</f>
        <v>Yes</v>
      </c>
      <c r="G27" s="8">
        <v>0.219713036</v>
      </c>
      <c r="H27" s="9" t="str">
        <f>IF($B27="N/A","N/A",IF(G27&gt;15,"No",IF(G27&lt;=0,"No","Yes")))</f>
        <v>Yes</v>
      </c>
      <c r="I27" s="10">
        <v>-2.15</v>
      </c>
      <c r="J27" s="10">
        <v>-5.17</v>
      </c>
      <c r="K27" s="9" t="str">
        <f>IF(J27="Div by 0", "N/A", IF(J27="N/A","N/A", IF(J27&gt;30, "No", IF(J27&lt;-30, "No", "Yes"))))</f>
        <v>Yes</v>
      </c>
    </row>
    <row r="28" spans="1:11" x14ac:dyDescent="0.2">
      <c r="A28" s="91" t="s">
        <v>877</v>
      </c>
      <c r="B28" s="37" t="s">
        <v>213</v>
      </c>
      <c r="C28" s="93">
        <v>55.233485344000002</v>
      </c>
      <c r="D28" s="9" t="str">
        <f>IF($B28="N/A","N/A",IF(C28&gt;15,"No",IF(C28&lt;-15,"No","Yes")))</f>
        <v>N/A</v>
      </c>
      <c r="E28" s="39">
        <v>59.182010151</v>
      </c>
      <c r="F28" s="9" t="str">
        <f>IF($B28="N/A","N/A",IF(E28&gt;15,"No",IF(E28&lt;-15,"No","Yes")))</f>
        <v>N/A</v>
      </c>
      <c r="G28" s="39">
        <v>63.515990856000002</v>
      </c>
      <c r="H28" s="9" t="str">
        <f>IF($B28="N/A","N/A",IF(G28&gt;15,"No",IF(G28&lt;-15,"No","Yes")))</f>
        <v>N/A</v>
      </c>
      <c r="I28" s="10">
        <v>7.149</v>
      </c>
      <c r="J28" s="10">
        <v>7.3230000000000004</v>
      </c>
      <c r="K28" s="9" t="str">
        <f>IF(J28="Div by 0", "N/A", IF(J28="N/A","N/A", IF(J28&gt;30, "No", IF(J28&lt;-30, "No", "Yes"))))</f>
        <v>Yes</v>
      </c>
    </row>
    <row r="29" spans="1:11" x14ac:dyDescent="0.2">
      <c r="A29" s="91" t="s">
        <v>378</v>
      </c>
      <c r="B29" s="37" t="s">
        <v>250</v>
      </c>
      <c r="C29" s="90">
        <v>16.193418746999999</v>
      </c>
      <c r="D29" s="9" t="str">
        <f>IF($B29="N/A","N/A",IF(C29&gt;35,"No",IF(C29&lt;10,"No","Yes")))</f>
        <v>Yes</v>
      </c>
      <c r="E29" s="8">
        <v>15.261995237000001</v>
      </c>
      <c r="F29" s="9" t="str">
        <f>IF($B29="N/A","N/A",IF(E29&gt;35,"No",IF(E29&lt;10,"No","Yes")))</f>
        <v>Yes</v>
      </c>
      <c r="G29" s="8">
        <v>13.652835666</v>
      </c>
      <c r="H29" s="9" t="str">
        <f>IF($B29="N/A","N/A",IF(G29&gt;35,"No",IF(G29&lt;10,"No","Yes")))</f>
        <v>Yes</v>
      </c>
      <c r="I29" s="10">
        <v>-5.75</v>
      </c>
      <c r="J29" s="10">
        <v>-10.5</v>
      </c>
      <c r="K29" s="9" t="str">
        <f t="shared" ref="K29:K54" si="8">IF(J29="Div by 0", "N/A", IF(J29="N/A","N/A", IF(J29&gt;30, "No", IF(J29&lt;-30, "No", "Yes"))))</f>
        <v>Yes</v>
      </c>
    </row>
    <row r="30" spans="1:11" x14ac:dyDescent="0.2">
      <c r="A30" s="91" t="s">
        <v>379</v>
      </c>
      <c r="B30" s="37" t="s">
        <v>251</v>
      </c>
      <c r="C30" s="90">
        <v>7.2682341146000002</v>
      </c>
      <c r="D30" s="9" t="str">
        <f>IF($B30="N/A","N/A",IF(C30&gt;20,"No",IF(C30&lt;2,"No","Yes")))</f>
        <v>Yes</v>
      </c>
      <c r="E30" s="8">
        <v>7.3780237218</v>
      </c>
      <c r="F30" s="9" t="str">
        <f>IF($B30="N/A","N/A",IF(E30&gt;20,"No",IF(E30&lt;2,"No","Yes")))</f>
        <v>Yes</v>
      </c>
      <c r="G30" s="8">
        <v>6.8881410026000003</v>
      </c>
      <c r="H30" s="9" t="str">
        <f>IF($B30="N/A","N/A",IF(G30&gt;20,"No",IF(G30&lt;2,"No","Yes")))</f>
        <v>Yes</v>
      </c>
      <c r="I30" s="10">
        <v>1.5109999999999999</v>
      </c>
      <c r="J30" s="10">
        <v>-6.64</v>
      </c>
      <c r="K30" s="9" t="str">
        <f t="shared" si="8"/>
        <v>Yes</v>
      </c>
    </row>
    <row r="31" spans="1:11" x14ac:dyDescent="0.2">
      <c r="A31" s="91" t="s">
        <v>380</v>
      </c>
      <c r="B31" s="37" t="s">
        <v>252</v>
      </c>
      <c r="C31" s="90">
        <v>4.5129565548999997</v>
      </c>
      <c r="D31" s="9" t="str">
        <f>IF($B31="N/A","N/A",IF(C31&gt;8,"No",IF(C31&lt;0.5,"No","Yes")))</f>
        <v>Yes</v>
      </c>
      <c r="E31" s="8">
        <v>4.3779356585000002</v>
      </c>
      <c r="F31" s="9" t="str">
        <f>IF($B31="N/A","N/A",IF(E31&gt;8,"No",IF(E31&lt;0.5,"No","Yes")))</f>
        <v>Yes</v>
      </c>
      <c r="G31" s="8">
        <v>4.3870891318999998</v>
      </c>
      <c r="H31" s="9" t="str">
        <f>IF($B31="N/A","N/A",IF(G31&gt;8,"No",IF(G31&lt;0.5,"No","Yes")))</f>
        <v>Yes</v>
      </c>
      <c r="I31" s="10">
        <v>-2.99</v>
      </c>
      <c r="J31" s="10">
        <v>0.20910000000000001</v>
      </c>
      <c r="K31" s="9" t="str">
        <f t="shared" si="8"/>
        <v>Yes</v>
      </c>
    </row>
    <row r="32" spans="1:11" x14ac:dyDescent="0.2">
      <c r="A32" s="91" t="s">
        <v>381</v>
      </c>
      <c r="B32" s="37" t="s">
        <v>253</v>
      </c>
      <c r="C32" s="90">
        <v>6.4179088896999996</v>
      </c>
      <c r="D32" s="9" t="str">
        <f>IF($B32="N/A","N/A",IF(C32&gt;25,"No",IF(C32&lt;3,"No","Yes")))</f>
        <v>Yes</v>
      </c>
      <c r="E32" s="8">
        <v>6.4361968388999999</v>
      </c>
      <c r="F32" s="9" t="str">
        <f>IF($B32="N/A","N/A",IF(E32&gt;25,"No",IF(E32&lt;3,"No","Yes")))</f>
        <v>Yes</v>
      </c>
      <c r="G32" s="8">
        <v>6.2258165328999997</v>
      </c>
      <c r="H32" s="9" t="str">
        <f>IF($B32="N/A","N/A",IF(G32&gt;25,"No",IF(G32&lt;3,"No","Yes")))</f>
        <v>Yes</v>
      </c>
      <c r="I32" s="10">
        <v>0.28499999999999998</v>
      </c>
      <c r="J32" s="10">
        <v>-3.27</v>
      </c>
      <c r="K32" s="9" t="str">
        <f t="shared" si="8"/>
        <v>Yes</v>
      </c>
    </row>
    <row r="33" spans="1:11" x14ac:dyDescent="0.2">
      <c r="A33" s="91" t="s">
        <v>382</v>
      </c>
      <c r="B33" s="37" t="s">
        <v>254</v>
      </c>
      <c r="C33" s="90">
        <v>5.5581707514999996</v>
      </c>
      <c r="D33" s="9" t="str">
        <f>IF($B33="N/A","N/A",IF(C33&gt;25,"No",IF(C33&lt;2,"No","Yes")))</f>
        <v>Yes</v>
      </c>
      <c r="E33" s="8">
        <v>5.3263029165000004</v>
      </c>
      <c r="F33" s="9" t="str">
        <f>IF($B33="N/A","N/A",IF(E33&gt;25,"No",IF(E33&lt;2,"No","Yes")))</f>
        <v>Yes</v>
      </c>
      <c r="G33" s="8">
        <v>4.7653055836</v>
      </c>
      <c r="H33" s="9" t="str">
        <f>IF($B33="N/A","N/A",IF(G33&gt;25,"No",IF(G33&lt;2,"No","Yes")))</f>
        <v>Yes</v>
      </c>
      <c r="I33" s="10">
        <v>-4.17</v>
      </c>
      <c r="J33" s="10">
        <v>-10.5</v>
      </c>
      <c r="K33" s="9" t="str">
        <f t="shared" si="8"/>
        <v>Yes</v>
      </c>
    </row>
    <row r="34" spans="1:11" x14ac:dyDescent="0.2">
      <c r="A34" s="91" t="s">
        <v>383</v>
      </c>
      <c r="B34" s="37" t="s">
        <v>255</v>
      </c>
      <c r="C34" s="90">
        <v>1.5019309017</v>
      </c>
      <c r="D34" s="9" t="str">
        <f>IF($B34="N/A","N/A",IF(C34&gt;25,"No",IF(C34&lt;=0,"No","Yes")))</f>
        <v>Yes</v>
      </c>
      <c r="E34" s="8">
        <v>1.0996069937999999</v>
      </c>
      <c r="F34" s="9" t="str">
        <f>IF($B34="N/A","N/A",IF(E34&gt;25,"No",IF(E34&lt;=0,"No","Yes")))</f>
        <v>Yes</v>
      </c>
      <c r="G34" s="8">
        <v>0.94940971490000003</v>
      </c>
      <c r="H34" s="9" t="str">
        <f>IF($B34="N/A","N/A",IF(G34&gt;25,"No",IF(G34&lt;=0,"No","Yes")))</f>
        <v>Yes</v>
      </c>
      <c r="I34" s="10">
        <v>-26.8</v>
      </c>
      <c r="J34" s="10">
        <v>-13.7</v>
      </c>
      <c r="K34" s="9" t="str">
        <f t="shared" si="8"/>
        <v>Yes</v>
      </c>
    </row>
    <row r="35" spans="1:11" x14ac:dyDescent="0.2">
      <c r="A35" s="91" t="s">
        <v>384</v>
      </c>
      <c r="B35" s="37" t="s">
        <v>256</v>
      </c>
      <c r="C35" s="90">
        <v>18.575513047000001</v>
      </c>
      <c r="D35" s="9" t="str">
        <f>IF($B35="N/A","N/A",IF(C35&gt;20,"No",IF(C35&lt;4,"No","Yes")))</f>
        <v>Yes</v>
      </c>
      <c r="E35" s="8">
        <v>18.190632706999999</v>
      </c>
      <c r="F35" s="9" t="str">
        <f>IF($B35="N/A","N/A",IF(E35&gt;20,"No",IF(E35&lt;4,"No","Yes")))</f>
        <v>Yes</v>
      </c>
      <c r="G35" s="8">
        <v>18.518824017</v>
      </c>
      <c r="H35" s="9" t="str">
        <f>IF($B35="N/A","N/A",IF(G35&gt;20,"No",IF(G35&lt;4,"No","Yes")))</f>
        <v>Yes</v>
      </c>
      <c r="I35" s="10">
        <v>-2.0699999999999998</v>
      </c>
      <c r="J35" s="10">
        <v>1.804</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17.738619481000001</v>
      </c>
      <c r="D37" s="9" t="str">
        <f>IF($B37="N/A","N/A",IF(C37&gt;=25,"No",IF(C37&lt;0,"No","Yes")))</f>
        <v>Yes</v>
      </c>
      <c r="E37" s="8">
        <v>20.44226411</v>
      </c>
      <c r="F37" s="9" t="str">
        <f>IF($B37="N/A","N/A",IF(E37&gt;=25,"No",IF(E37&lt;0,"No","Yes")))</f>
        <v>Yes</v>
      </c>
      <c r="G37" s="8">
        <v>23.555509745999998</v>
      </c>
      <c r="H37" s="9" t="str">
        <f>IF($B37="N/A","N/A",IF(G37&gt;=25,"No",IF(G37&lt;0,"No","Yes")))</f>
        <v>Yes</v>
      </c>
      <c r="I37" s="10">
        <v>15.24</v>
      </c>
      <c r="J37" s="10">
        <v>15.23</v>
      </c>
      <c r="K37" s="9" t="str">
        <f t="shared" si="8"/>
        <v>Yes</v>
      </c>
    </row>
    <row r="38" spans="1:11" x14ac:dyDescent="0.2">
      <c r="A38" s="91" t="s">
        <v>387</v>
      </c>
      <c r="B38" s="37" t="s">
        <v>221</v>
      </c>
      <c r="C38" s="90">
        <v>4.2647576090000001</v>
      </c>
      <c r="D38" s="9" t="str">
        <f>IF($B38="N/A","N/A",IF(C38&gt;3,"Yes","No"))</f>
        <v>Yes</v>
      </c>
      <c r="E38" s="8">
        <v>4.0206097345999998</v>
      </c>
      <c r="F38" s="9" t="str">
        <f>IF($B38="N/A","N/A",IF(E38&gt;3,"Yes","No"))</f>
        <v>Yes</v>
      </c>
      <c r="G38" s="8">
        <v>3.2571454246</v>
      </c>
      <c r="H38" s="9" t="str">
        <f>IF($B38="N/A","N/A",IF(G38&gt;3,"Yes","No"))</f>
        <v>Yes</v>
      </c>
      <c r="I38" s="10">
        <v>-5.72</v>
      </c>
      <c r="J38" s="10">
        <v>-19</v>
      </c>
      <c r="K38" s="9" t="str">
        <f t="shared" si="8"/>
        <v>Yes</v>
      </c>
    </row>
    <row r="39" spans="1:11" x14ac:dyDescent="0.2">
      <c r="A39" s="91" t="s">
        <v>388</v>
      </c>
      <c r="B39" s="37" t="s">
        <v>220</v>
      </c>
      <c r="C39" s="90">
        <v>0.92687850900000002</v>
      </c>
      <c r="D39" s="9" t="str">
        <f>IF($B39="N/A","N/A",IF(C39&gt;1,"Yes","No"))</f>
        <v>No</v>
      </c>
      <c r="E39" s="8">
        <v>0.9129702676</v>
      </c>
      <c r="F39" s="9" t="str">
        <f>IF($B39="N/A","N/A",IF(E39&gt;1,"Yes","No"))</f>
        <v>No</v>
      </c>
      <c r="G39" s="8">
        <v>0.8388722354</v>
      </c>
      <c r="H39" s="9" t="str">
        <f>IF($B39="N/A","N/A",IF(G39&gt;1,"Yes","No"))</f>
        <v>No</v>
      </c>
      <c r="I39" s="10">
        <v>-1.5</v>
      </c>
      <c r="J39" s="10">
        <v>-8.1199999999999992</v>
      </c>
      <c r="K39" s="9" t="str">
        <f t="shared" si="8"/>
        <v>Yes</v>
      </c>
    </row>
    <row r="40" spans="1:11" x14ac:dyDescent="0.2">
      <c r="A40" s="91" t="s">
        <v>389</v>
      </c>
      <c r="B40" s="37" t="s">
        <v>213</v>
      </c>
      <c r="C40" s="90">
        <v>2.2266625000000002E-2</v>
      </c>
      <c r="D40" s="9" t="str">
        <f>IF($B40="N/A","N/A",IF(C40&gt;15,"No",IF(C40&lt;-15,"No","Yes")))</f>
        <v>N/A</v>
      </c>
      <c r="E40" s="8">
        <v>2.7058441400000001E-2</v>
      </c>
      <c r="F40" s="9" t="str">
        <f>IF($B40="N/A","N/A",IF(E40&gt;15,"No",IF(E40&lt;-15,"No","Yes")))</f>
        <v>N/A</v>
      </c>
      <c r="G40" s="8">
        <v>2.2559962100000001E-2</v>
      </c>
      <c r="H40" s="9" t="str">
        <f>IF($B40="N/A","N/A",IF(G40&gt;15,"No",IF(G40&lt;-15,"No","Yes")))</f>
        <v>N/A</v>
      </c>
      <c r="I40" s="10">
        <v>21.52</v>
      </c>
      <c r="J40" s="10">
        <v>-16.600000000000001</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0.50899623169999997</v>
      </c>
      <c r="D43" s="9" t="str">
        <f>IF($B43="N/A","N/A",IF(C43&gt;0,"Yes","No"))</f>
        <v>Yes</v>
      </c>
      <c r="E43" s="8">
        <v>0.51939332790000003</v>
      </c>
      <c r="F43" s="9" t="str">
        <f>IF($B43="N/A","N/A",IF(E43&gt;0,"Yes","No"))</f>
        <v>Yes</v>
      </c>
      <c r="G43" s="8">
        <v>0.5077756081</v>
      </c>
      <c r="H43" s="9" t="str">
        <f>IF($B43="N/A","N/A",IF(G43&gt;0,"Yes","No"))</f>
        <v>Yes</v>
      </c>
      <c r="I43" s="10">
        <v>2.0430000000000001</v>
      </c>
      <c r="J43" s="10">
        <v>-2.2400000000000002</v>
      </c>
      <c r="K43" s="9" t="str">
        <f t="shared" si="8"/>
        <v>Yes</v>
      </c>
    </row>
    <row r="44" spans="1:11" x14ac:dyDescent="0.2">
      <c r="A44" s="91" t="s">
        <v>393</v>
      </c>
      <c r="B44" s="37" t="s">
        <v>259</v>
      </c>
      <c r="C44" s="90">
        <v>0</v>
      </c>
      <c r="D44" s="9" t="str">
        <f>IF($B44="N/A","N/A",IF(C44&gt;0,"Yes","No"))</f>
        <v>No</v>
      </c>
      <c r="E44" s="8">
        <v>0</v>
      </c>
      <c r="F44" s="9" t="str">
        <f>IF($B44="N/A","N/A",IF(E44&gt;0,"Yes","No"))</f>
        <v>No</v>
      </c>
      <c r="G44" s="8">
        <v>0</v>
      </c>
      <c r="H44" s="9" t="str">
        <f>IF($B44="N/A","N/A",IF(G44&gt;0,"Yes","No"))</f>
        <v>No</v>
      </c>
      <c r="I44" s="10" t="s">
        <v>1747</v>
      </c>
      <c r="J44" s="10" t="s">
        <v>1747</v>
      </c>
      <c r="K44" s="9" t="str">
        <f t="shared" si="8"/>
        <v>N/A</v>
      </c>
    </row>
    <row r="45" spans="1:11" x14ac:dyDescent="0.2">
      <c r="A45" s="91" t="s">
        <v>394</v>
      </c>
      <c r="B45" s="37" t="s">
        <v>220</v>
      </c>
      <c r="C45" s="90">
        <v>1.1012347E-2</v>
      </c>
      <c r="D45" s="9" t="str">
        <f>IF($B45="N/A","N/A",IF(C45&gt;1,"Yes","No"))</f>
        <v>No</v>
      </c>
      <c r="E45" s="8">
        <v>1.66685149E-2</v>
      </c>
      <c r="F45" s="9" t="str">
        <f>IF($B45="N/A","N/A",IF(E45&gt;1,"Yes","No"))</f>
        <v>No</v>
      </c>
      <c r="G45" s="8">
        <v>1.4411046800000001E-2</v>
      </c>
      <c r="H45" s="9" t="str">
        <f>IF($B45="N/A","N/A",IF(G45&gt;1,"Yes","No"))</f>
        <v>No</v>
      </c>
      <c r="I45" s="10">
        <v>51.36</v>
      </c>
      <c r="J45" s="10">
        <v>-13.5</v>
      </c>
      <c r="K45" s="9" t="str">
        <f t="shared" si="8"/>
        <v>Yes</v>
      </c>
    </row>
    <row r="46" spans="1:11" x14ac:dyDescent="0.2">
      <c r="A46" s="91" t="s">
        <v>395</v>
      </c>
      <c r="B46" s="37" t="s">
        <v>259</v>
      </c>
      <c r="C46" s="90">
        <v>7.0751417100000005E-2</v>
      </c>
      <c r="D46" s="9" t="str">
        <f>IF($B46="N/A","N/A",IF(C46&gt;0,"Yes","No"))</f>
        <v>Yes</v>
      </c>
      <c r="E46" s="8">
        <v>7.4489035300000006E-2</v>
      </c>
      <c r="F46" s="9" t="str">
        <f>IF($B46="N/A","N/A",IF(E46&gt;0,"Yes","No"))</f>
        <v>Yes</v>
      </c>
      <c r="G46" s="8">
        <v>6.1852122199999998E-2</v>
      </c>
      <c r="H46" s="9" t="str">
        <f>IF($B46="N/A","N/A",IF(G46&gt;0,"Yes","No"))</f>
        <v>Yes</v>
      </c>
      <c r="I46" s="10">
        <v>5.2830000000000004</v>
      </c>
      <c r="J46" s="10">
        <v>-17</v>
      </c>
      <c r="K46" s="9" t="str">
        <f t="shared" si="8"/>
        <v>Yes</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1.0353622230999999</v>
      </c>
      <c r="D48" s="9" t="str">
        <f>IF($B48="N/A","N/A",IF(C48&gt;15,"No",IF(C48&lt;-15,"No","Yes")))</f>
        <v>N/A</v>
      </c>
      <c r="E48" s="8">
        <v>1.0595622172000001</v>
      </c>
      <c r="F48" s="9" t="str">
        <f>IF($B48="N/A","N/A",IF(E48&gt;15,"No",IF(E48&lt;-15,"No","Yes")))</f>
        <v>N/A</v>
      </c>
      <c r="G48" s="8">
        <v>0.99849324250000004</v>
      </c>
      <c r="H48" s="9" t="str">
        <f>IF($B48="N/A","N/A",IF(G48&gt;15,"No",IF(G48&lt;-15,"No","Yes")))</f>
        <v>N/A</v>
      </c>
      <c r="I48" s="10">
        <v>2.3370000000000002</v>
      </c>
      <c r="J48" s="10">
        <v>-5.76</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3.8790880146000002</v>
      </c>
      <c r="D51" s="9" t="str">
        <f>IF($B51="N/A","N/A",IF(C51&gt;15,"No",IF(C51&lt;-15,"No","Yes")))</f>
        <v>N/A</v>
      </c>
      <c r="E51" s="8">
        <v>3.9335248982</v>
      </c>
      <c r="F51" s="9" t="str">
        <f>IF($B51="N/A","N/A",IF(E51&gt;15,"No",IF(E51&lt;-15,"No","Yes")))</f>
        <v>N/A</v>
      </c>
      <c r="G51" s="8">
        <v>4.2368432233000002</v>
      </c>
      <c r="H51" s="9" t="str">
        <f>IF($B51="N/A","N/A",IF(G51&gt;15,"No",IF(G51&lt;-15,"No","Yes")))</f>
        <v>N/A</v>
      </c>
      <c r="I51" s="10">
        <v>1.403</v>
      </c>
      <c r="J51" s="10">
        <v>7.7110000000000003</v>
      </c>
      <c r="K51" s="9" t="str">
        <f t="shared" si="8"/>
        <v>Yes</v>
      </c>
    </row>
    <row r="52" spans="1:11" x14ac:dyDescent="0.2">
      <c r="A52" s="91" t="s">
        <v>401</v>
      </c>
      <c r="B52" s="37" t="s">
        <v>220</v>
      </c>
      <c r="C52" s="90">
        <v>9.2207303982000006</v>
      </c>
      <c r="D52" s="9" t="str">
        <f>IF($B52="N/A","N/A",IF(C52&gt;1,"Yes","No"))</f>
        <v>Yes</v>
      </c>
      <c r="E52" s="8">
        <v>8.7818053632000002</v>
      </c>
      <c r="F52" s="9" t="str">
        <f>IF($B52="N/A","N/A",IF(E52&gt;1,"Yes","No"))</f>
        <v>Yes</v>
      </c>
      <c r="G52" s="8">
        <v>8.7632738296999992</v>
      </c>
      <c r="H52" s="9" t="str">
        <f>IF($B52="N/A","N/A",IF(G52&gt;1,"Yes","No"))</f>
        <v>Yes</v>
      </c>
      <c r="I52" s="10">
        <v>-4.76</v>
      </c>
      <c r="J52" s="10">
        <v>-0.21099999999999999</v>
      </c>
      <c r="K52" s="9" t="str">
        <f t="shared" si="8"/>
        <v>Yes</v>
      </c>
    </row>
    <row r="53" spans="1:11" x14ac:dyDescent="0.2">
      <c r="A53" s="91" t="s">
        <v>402</v>
      </c>
      <c r="B53" s="37" t="s">
        <v>259</v>
      </c>
      <c r="C53" s="90">
        <v>2.2900171014000001</v>
      </c>
      <c r="D53" s="9" t="str">
        <f>IF($B53="N/A","N/A",IF(C53&gt;0,"Yes","No"))</f>
        <v>Yes</v>
      </c>
      <c r="E53" s="8">
        <v>2.1407497295</v>
      </c>
      <c r="F53" s="9" t="str">
        <f>IF($B53="N/A","N/A",IF(E53&gt;0,"Yes","No"))</f>
        <v>Yes</v>
      </c>
      <c r="G53" s="8">
        <v>2.3558328610000001</v>
      </c>
      <c r="H53" s="9" t="str">
        <f>IF($B53="N/A","N/A",IF(G53&gt;0,"Yes","No"))</f>
        <v>Yes</v>
      </c>
      <c r="I53" s="10">
        <v>-6.52</v>
      </c>
      <c r="J53" s="10">
        <v>10.050000000000001</v>
      </c>
      <c r="K53" s="9" t="str">
        <f t="shared" si="8"/>
        <v>Yes</v>
      </c>
    </row>
    <row r="54" spans="1:11" x14ac:dyDescent="0.2">
      <c r="A54" s="91" t="s">
        <v>403</v>
      </c>
      <c r="B54" s="37" t="s">
        <v>260</v>
      </c>
      <c r="C54" s="90">
        <v>3.3870358999999999E-3</v>
      </c>
      <c r="D54" s="9" t="str">
        <f>IF($B54="N/A","N/A",IF(C54&gt;=1,"No",IF(C54&lt;0,"No","Yes")))</f>
        <v>Yes</v>
      </c>
      <c r="E54" s="8">
        <v>2.1028759999999999E-4</v>
      </c>
      <c r="F54" s="9" t="str">
        <f>IF($B54="N/A","N/A",IF(E54&gt;=1,"No",IF(E54&lt;0,"No","Yes")))</f>
        <v>Yes</v>
      </c>
      <c r="G54" s="8">
        <v>9.0493228999999995E-6</v>
      </c>
      <c r="H54" s="9" t="str">
        <f>IF($B54="N/A","N/A",IF(G54&gt;=1,"No",IF(G54&lt;0,"No","Yes")))</f>
        <v>Yes</v>
      </c>
      <c r="I54" s="10">
        <v>-93.8</v>
      </c>
      <c r="J54" s="10">
        <v>-95.7</v>
      </c>
      <c r="K54" s="9" t="str">
        <f t="shared" si="8"/>
        <v>No</v>
      </c>
    </row>
    <row r="55" spans="1:11" x14ac:dyDescent="0.2">
      <c r="A55" s="91" t="s">
        <v>878</v>
      </c>
      <c r="B55" s="37" t="s">
        <v>213</v>
      </c>
      <c r="C55" s="93">
        <v>87.022084057000001</v>
      </c>
      <c r="D55" s="9" t="str">
        <f>IF($B55="N/A","N/A",IF(C55&gt;15,"No",IF(C55&lt;-15,"No","Yes")))</f>
        <v>N/A</v>
      </c>
      <c r="E55" s="39">
        <v>87.737219017000001</v>
      </c>
      <c r="F55" s="9" t="str">
        <f>IF($B55="N/A","N/A",IF(E55&gt;15,"No",IF(E55&lt;-15,"No","Yes")))</f>
        <v>N/A</v>
      </c>
      <c r="G55" s="39">
        <v>88.517158444000003</v>
      </c>
      <c r="H55" s="9" t="str">
        <f>IF($B55="N/A","N/A",IF(G55&gt;15,"No",IF(G55&lt;-15,"No","Yes")))</f>
        <v>N/A</v>
      </c>
      <c r="I55" s="10">
        <v>0.82179999999999997</v>
      </c>
      <c r="J55" s="10">
        <v>0.88890000000000002</v>
      </c>
      <c r="K55" s="9" t="str">
        <f t="shared" ref="K55:K74" si="9">IF(J55="Div by 0", "N/A", IF(J55="N/A","N/A", IF(J55&gt;30, "No", IF(J55&lt;-30, "No", "Yes"))))</f>
        <v>Yes</v>
      </c>
    </row>
    <row r="56" spans="1:11" x14ac:dyDescent="0.2">
      <c r="A56" s="91" t="s">
        <v>879</v>
      </c>
      <c r="B56" s="37" t="s">
        <v>261</v>
      </c>
      <c r="C56" s="93">
        <v>72.540056594999996</v>
      </c>
      <c r="D56" s="9" t="str">
        <f>IF($B56="N/A","N/A",IF(C56&gt;90,"No",IF(C56&lt;20,"No","Yes")))</f>
        <v>Yes</v>
      </c>
      <c r="E56" s="39">
        <v>74.194493317999999</v>
      </c>
      <c r="F56" s="9" t="str">
        <f>IF($B56="N/A","N/A",IF(E56&gt;90,"No",IF(E56&lt;20,"No","Yes")))</f>
        <v>Yes</v>
      </c>
      <c r="G56" s="39">
        <v>73.979428831000007</v>
      </c>
      <c r="H56" s="9" t="str">
        <f>IF($B56="N/A","N/A",IF(G56&gt;90,"No",IF(G56&lt;20,"No","Yes")))</f>
        <v>Yes</v>
      </c>
      <c r="I56" s="10">
        <v>2.2810000000000001</v>
      </c>
      <c r="J56" s="10">
        <v>-0.28999999999999998</v>
      </c>
      <c r="K56" s="9" t="str">
        <f t="shared" si="9"/>
        <v>Yes</v>
      </c>
    </row>
    <row r="57" spans="1:11" x14ac:dyDescent="0.2">
      <c r="A57" s="91" t="s">
        <v>880</v>
      </c>
      <c r="B57" s="37" t="s">
        <v>262</v>
      </c>
      <c r="C57" s="93">
        <v>50.531570320999997</v>
      </c>
      <c r="D57" s="9" t="str">
        <f>IF($B57="N/A","N/A",IF(C57&gt;60,"No",IF(C57&lt;10,"No","Yes")))</f>
        <v>Yes</v>
      </c>
      <c r="E57" s="39">
        <v>50.375472317000003</v>
      </c>
      <c r="F57" s="9" t="str">
        <f>IF($B57="N/A","N/A",IF(E57&gt;60,"No",IF(E57&lt;10,"No","Yes")))</f>
        <v>Yes</v>
      </c>
      <c r="G57" s="39">
        <v>48.312540767000002</v>
      </c>
      <c r="H57" s="9" t="str">
        <f>IF($B57="N/A","N/A",IF(G57&gt;60,"No",IF(G57&lt;10,"No","Yes")))</f>
        <v>Yes</v>
      </c>
      <c r="I57" s="10">
        <v>-0.309</v>
      </c>
      <c r="J57" s="10">
        <v>-4.0999999999999996</v>
      </c>
      <c r="K57" s="9" t="str">
        <f t="shared" si="9"/>
        <v>Yes</v>
      </c>
    </row>
    <row r="58" spans="1:11" ht="25.5" x14ac:dyDescent="0.2">
      <c r="A58" s="91" t="s">
        <v>881</v>
      </c>
      <c r="B58" s="37" t="s">
        <v>263</v>
      </c>
      <c r="C58" s="93">
        <v>43.487178724000003</v>
      </c>
      <c r="D58" s="9" t="str">
        <f>IF($B58="N/A","N/A",IF(C58&gt;100,"No",IF(C58&lt;10,"No","Yes")))</f>
        <v>Yes</v>
      </c>
      <c r="E58" s="39">
        <v>43.557519157000002</v>
      </c>
      <c r="F58" s="9" t="str">
        <f>IF($B58="N/A","N/A",IF(E58&gt;100,"No",IF(E58&lt;10,"No","Yes")))</f>
        <v>Yes</v>
      </c>
      <c r="G58" s="39">
        <v>43.568982925999997</v>
      </c>
      <c r="H58" s="9" t="str">
        <f>IF($B58="N/A","N/A",IF(G58&gt;100,"No",IF(G58&lt;10,"No","Yes")))</f>
        <v>Yes</v>
      </c>
      <c r="I58" s="10">
        <v>0.16170000000000001</v>
      </c>
      <c r="J58" s="10">
        <v>2.63E-2</v>
      </c>
      <c r="K58" s="9" t="str">
        <f t="shared" si="9"/>
        <v>Yes</v>
      </c>
    </row>
    <row r="59" spans="1:11" x14ac:dyDescent="0.2">
      <c r="A59" s="91" t="s">
        <v>882</v>
      </c>
      <c r="B59" s="37" t="s">
        <v>264</v>
      </c>
      <c r="C59" s="93">
        <v>143.45608142</v>
      </c>
      <c r="D59" s="9" t="str">
        <f>IF($B59="N/A","N/A",IF(C59&gt;100,"No",IF(C59&lt;20,"No","Yes")))</f>
        <v>No</v>
      </c>
      <c r="E59" s="39">
        <v>142.57543283000001</v>
      </c>
      <c r="F59" s="9" t="str">
        <f>IF($B59="N/A","N/A",IF(E59&gt;100,"No",IF(E59&lt;20,"No","Yes")))</f>
        <v>No</v>
      </c>
      <c r="G59" s="39">
        <v>145.62950971000001</v>
      </c>
      <c r="H59" s="9" t="str">
        <f>IF($B59="N/A","N/A",IF(G59&gt;100,"No",IF(G59&lt;20,"No","Yes")))</f>
        <v>No</v>
      </c>
      <c r="I59" s="10">
        <v>-0.61399999999999999</v>
      </c>
      <c r="J59" s="10">
        <v>2.1419999999999999</v>
      </c>
      <c r="K59" s="9" t="str">
        <f t="shared" si="9"/>
        <v>Yes</v>
      </c>
    </row>
    <row r="60" spans="1:11" x14ac:dyDescent="0.2">
      <c r="A60" s="91" t="s">
        <v>883</v>
      </c>
      <c r="B60" s="37" t="s">
        <v>264</v>
      </c>
      <c r="C60" s="93">
        <v>139.86918489999999</v>
      </c>
      <c r="D60" s="9" t="str">
        <f>IF($B60="N/A","N/A",IF(C60&gt;100,"No",IF(C60&lt;20,"No","Yes")))</f>
        <v>No</v>
      </c>
      <c r="E60" s="39">
        <v>141.54327678999999</v>
      </c>
      <c r="F60" s="9" t="str">
        <f>IF($B60="N/A","N/A",IF(E60&gt;100,"No",IF(E60&lt;20,"No","Yes")))</f>
        <v>No</v>
      </c>
      <c r="G60" s="39">
        <v>140.71995233999999</v>
      </c>
      <c r="H60" s="9" t="str">
        <f>IF($B60="N/A","N/A",IF(G60&gt;100,"No",IF(G60&lt;20,"No","Yes")))</f>
        <v>No</v>
      </c>
      <c r="I60" s="10">
        <v>1.1970000000000001</v>
      </c>
      <c r="J60" s="10">
        <v>-0.58199999999999996</v>
      </c>
      <c r="K60" s="9" t="str">
        <f t="shared" si="9"/>
        <v>Yes</v>
      </c>
    </row>
    <row r="61" spans="1:11" ht="25.5" x14ac:dyDescent="0.2">
      <c r="A61" s="91" t="s">
        <v>884</v>
      </c>
      <c r="B61" s="37" t="s">
        <v>213</v>
      </c>
      <c r="C61" s="93">
        <v>56.167272705999999</v>
      </c>
      <c r="D61" s="9" t="str">
        <f>IF($B61="N/A","N/A",IF(C61&gt;15,"No",IF(C61&lt;-15,"No","Yes")))</f>
        <v>N/A</v>
      </c>
      <c r="E61" s="39">
        <v>57.767820344999997</v>
      </c>
      <c r="F61" s="9" t="str">
        <f>IF($B61="N/A","N/A",IF(E61&gt;15,"No",IF(E61&lt;-15,"No","Yes")))</f>
        <v>N/A</v>
      </c>
      <c r="G61" s="39">
        <v>58.552885668999998</v>
      </c>
      <c r="H61" s="9" t="str">
        <f>IF($B61="N/A","N/A",IF(G61&gt;15,"No",IF(G61&lt;-15,"No","Yes")))</f>
        <v>N/A</v>
      </c>
      <c r="I61" s="10">
        <v>2.85</v>
      </c>
      <c r="J61" s="10">
        <v>1.359</v>
      </c>
      <c r="K61" s="9" t="str">
        <f t="shared" si="9"/>
        <v>Yes</v>
      </c>
    </row>
    <row r="62" spans="1:11" x14ac:dyDescent="0.2">
      <c r="A62" s="91" t="s">
        <v>885</v>
      </c>
      <c r="B62" s="37" t="s">
        <v>265</v>
      </c>
      <c r="C62" s="93">
        <v>52.816870145999999</v>
      </c>
      <c r="D62" s="9" t="str">
        <f>IF($B62="N/A","N/A",IF(C62&gt;60,"No",IF(C62&lt;10,"No","Yes")))</f>
        <v>Yes</v>
      </c>
      <c r="E62" s="39">
        <v>54.484455638</v>
      </c>
      <c r="F62" s="9" t="str">
        <f>IF($B62="N/A","N/A",IF(E62&gt;60,"No",IF(E62&lt;10,"No","Yes")))</f>
        <v>Yes</v>
      </c>
      <c r="G62" s="39">
        <v>51.190564602000002</v>
      </c>
      <c r="H62" s="9" t="str">
        <f>IF($B62="N/A","N/A",IF(G62&gt;60,"No",IF(G62&lt;10,"No","Yes")))</f>
        <v>Yes</v>
      </c>
      <c r="I62" s="10">
        <v>3.157</v>
      </c>
      <c r="J62" s="10">
        <v>-6.05</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90.676454935999999</v>
      </c>
      <c r="D64" s="9" t="str">
        <f t="shared" ref="D64:D74" si="10">IF($B64="N/A","N/A",IF(C64&gt;15,"No",IF(C64&lt;-15,"No","Yes")))</f>
        <v>N/A</v>
      </c>
      <c r="E64" s="39">
        <v>89.119825030000001</v>
      </c>
      <c r="F64" s="9" t="str">
        <f>IF($B64="N/A","N/A",IF(E64&gt;15,"No",IF(E64&lt;-15,"No","Yes")))</f>
        <v>N/A</v>
      </c>
      <c r="G64" s="39">
        <v>92.620879607000006</v>
      </c>
      <c r="H64" s="9" t="str">
        <f>IF($B64="N/A","N/A",IF(G64&gt;15,"No",IF(G64&lt;-15,"No","Yes")))</f>
        <v>N/A</v>
      </c>
      <c r="I64" s="10">
        <v>-1.72</v>
      </c>
      <c r="J64" s="10">
        <v>3.9279999999999999</v>
      </c>
      <c r="K64" s="9" t="str">
        <f t="shared" si="9"/>
        <v>Yes</v>
      </c>
    </row>
    <row r="65" spans="1:11" ht="15.75" customHeight="1" x14ac:dyDescent="0.2">
      <c r="A65" s="91" t="s">
        <v>888</v>
      </c>
      <c r="B65" s="37" t="s">
        <v>213</v>
      </c>
      <c r="C65" s="93">
        <v>99.137550673999996</v>
      </c>
      <c r="D65" s="9" t="str">
        <f t="shared" si="10"/>
        <v>N/A</v>
      </c>
      <c r="E65" s="39">
        <v>106.2953881</v>
      </c>
      <c r="F65" s="9" t="str">
        <f t="shared" ref="F65:F73" si="11">IF($B65="N/A","N/A",IF(E65&gt;15,"No",IF(E65&lt;-15,"No","Yes")))</f>
        <v>N/A</v>
      </c>
      <c r="G65" s="39">
        <v>124.6299195</v>
      </c>
      <c r="H65" s="9" t="str">
        <f t="shared" ref="H65:H86" si="12">IF($B65="N/A","N/A",IF(G65&gt;15,"No",IF(G65&lt;-15,"No","Yes")))</f>
        <v>N/A</v>
      </c>
      <c r="I65" s="10">
        <v>7.22</v>
      </c>
      <c r="J65" s="10">
        <v>17.25</v>
      </c>
      <c r="K65" s="9" t="str">
        <f t="shared" si="9"/>
        <v>Yes</v>
      </c>
    </row>
    <row r="66" spans="1:11" ht="25.5" x14ac:dyDescent="0.2">
      <c r="A66" s="91" t="s">
        <v>889</v>
      </c>
      <c r="B66" s="37" t="s">
        <v>213</v>
      </c>
      <c r="C66" s="93">
        <v>111.2448437</v>
      </c>
      <c r="D66" s="9" t="str">
        <f t="shared" si="10"/>
        <v>N/A</v>
      </c>
      <c r="E66" s="39">
        <v>96.336188215000007</v>
      </c>
      <c r="F66" s="9" t="str">
        <f t="shared" si="11"/>
        <v>N/A</v>
      </c>
      <c r="G66" s="39">
        <v>92.666963323000004</v>
      </c>
      <c r="H66" s="9" t="str">
        <f t="shared" si="12"/>
        <v>N/A</v>
      </c>
      <c r="I66" s="10">
        <v>-13.4</v>
      </c>
      <c r="J66" s="10">
        <v>-3.81</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240.00437461000001</v>
      </c>
      <c r="D68" s="9" t="str">
        <f t="shared" si="10"/>
        <v>N/A</v>
      </c>
      <c r="E68" s="39">
        <v>249.79140846000001</v>
      </c>
      <c r="F68" s="9" t="str">
        <f t="shared" si="11"/>
        <v>N/A</v>
      </c>
      <c r="G68" s="39">
        <v>265.76686805000003</v>
      </c>
      <c r="H68" s="9" t="str">
        <f t="shared" si="12"/>
        <v>N/A</v>
      </c>
      <c r="I68" s="10">
        <v>4.0780000000000003</v>
      </c>
      <c r="J68" s="10">
        <v>6.3959999999999999</v>
      </c>
      <c r="K68" s="9" t="str">
        <f t="shared" si="9"/>
        <v>Yes</v>
      </c>
    </row>
    <row r="69" spans="1:11" ht="25.5" x14ac:dyDescent="0.2">
      <c r="A69" s="91" t="s">
        <v>892</v>
      </c>
      <c r="B69" s="37" t="s">
        <v>213</v>
      </c>
      <c r="C69" s="93" t="s">
        <v>1747</v>
      </c>
      <c r="D69" s="9" t="str">
        <f t="shared" si="10"/>
        <v>N/A</v>
      </c>
      <c r="E69" s="39" t="s">
        <v>1747</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30.103336045999999</v>
      </c>
      <c r="D70" s="9" t="str">
        <f t="shared" si="10"/>
        <v>N/A</v>
      </c>
      <c r="E70" s="39">
        <v>28.845262615999999</v>
      </c>
      <c r="F70" s="9" t="str">
        <f t="shared" si="11"/>
        <v>N/A</v>
      </c>
      <c r="G70" s="39">
        <v>26.345054945000001</v>
      </c>
      <c r="H70" s="9" t="str">
        <f t="shared" si="12"/>
        <v>N/A</v>
      </c>
      <c r="I70" s="10">
        <v>-4.18</v>
      </c>
      <c r="J70" s="10">
        <v>-8.67</v>
      </c>
      <c r="K70" s="9" t="str">
        <f t="shared" si="9"/>
        <v>Yes</v>
      </c>
    </row>
    <row r="71" spans="1:11" x14ac:dyDescent="0.2">
      <c r="A71" s="91" t="s">
        <v>894</v>
      </c>
      <c r="B71" s="37" t="s">
        <v>213</v>
      </c>
      <c r="C71" s="93">
        <v>2156.8000886999998</v>
      </c>
      <c r="D71" s="9" t="str">
        <f t="shared" si="10"/>
        <v>N/A</v>
      </c>
      <c r="E71" s="39">
        <v>2001.7436193000001</v>
      </c>
      <c r="F71" s="9" t="str">
        <f t="shared" si="11"/>
        <v>N/A</v>
      </c>
      <c r="G71" s="39">
        <v>2412.7187270999998</v>
      </c>
      <c r="H71" s="9" t="str">
        <f t="shared" si="12"/>
        <v>N/A</v>
      </c>
      <c r="I71" s="10">
        <v>-7.19</v>
      </c>
      <c r="J71" s="10">
        <v>20.53</v>
      </c>
      <c r="K71" s="9" t="str">
        <f t="shared" si="9"/>
        <v>Yes</v>
      </c>
    </row>
    <row r="72" spans="1:11" ht="25.5" x14ac:dyDescent="0.2">
      <c r="A72" s="91" t="s">
        <v>895</v>
      </c>
      <c r="B72" s="37" t="s">
        <v>213</v>
      </c>
      <c r="C72" s="93">
        <v>171.94141676999999</v>
      </c>
      <c r="D72" s="9" t="str">
        <f t="shared" si="10"/>
        <v>N/A</v>
      </c>
      <c r="E72" s="39">
        <v>171.87758450999999</v>
      </c>
      <c r="F72" s="9" t="str">
        <f t="shared" si="11"/>
        <v>N/A</v>
      </c>
      <c r="G72" s="39">
        <v>172.36387442</v>
      </c>
      <c r="H72" s="9" t="str">
        <f t="shared" si="12"/>
        <v>N/A</v>
      </c>
      <c r="I72" s="10">
        <v>-3.6999999999999998E-2</v>
      </c>
      <c r="J72" s="10">
        <v>0.28289999999999998</v>
      </c>
      <c r="K72" s="9" t="str">
        <f t="shared" si="9"/>
        <v>Yes</v>
      </c>
    </row>
    <row r="73" spans="1:11" x14ac:dyDescent="0.2">
      <c r="A73" s="91" t="s">
        <v>896</v>
      </c>
      <c r="B73" s="37" t="s">
        <v>213</v>
      </c>
      <c r="C73" s="93">
        <v>100.87054979</v>
      </c>
      <c r="D73" s="9" t="str">
        <f t="shared" si="10"/>
        <v>N/A</v>
      </c>
      <c r="E73" s="39">
        <v>100.07640529</v>
      </c>
      <c r="F73" s="9" t="str">
        <f t="shared" si="11"/>
        <v>N/A</v>
      </c>
      <c r="G73" s="39">
        <v>98.898379269000003</v>
      </c>
      <c r="H73" s="9" t="str">
        <f t="shared" si="12"/>
        <v>N/A</v>
      </c>
      <c r="I73" s="10">
        <v>-0.78700000000000003</v>
      </c>
      <c r="J73" s="10">
        <v>-1.18</v>
      </c>
      <c r="K73" s="9" t="str">
        <f t="shared" si="9"/>
        <v>Yes</v>
      </c>
    </row>
    <row r="74" spans="1:11" x14ac:dyDescent="0.2">
      <c r="A74" s="91" t="s">
        <v>897</v>
      </c>
      <c r="B74" s="37" t="s">
        <v>213</v>
      </c>
      <c r="C74" s="93">
        <v>61.353910173999999</v>
      </c>
      <c r="D74" s="9" t="str">
        <f t="shared" si="10"/>
        <v>N/A</v>
      </c>
      <c r="E74" s="39">
        <v>61.543944269000001</v>
      </c>
      <c r="F74" s="9" t="str">
        <f>IF($B74="N/A","N/A",IF(E74&gt;15,"No",IF(E74&lt;-15,"No","Yes")))</f>
        <v>N/A</v>
      </c>
      <c r="G74" s="39">
        <v>61.642395782000001</v>
      </c>
      <c r="H74" s="9" t="str">
        <f t="shared" si="12"/>
        <v>N/A</v>
      </c>
      <c r="I74" s="10">
        <v>0.30969999999999998</v>
      </c>
      <c r="J74" s="10">
        <v>0.16</v>
      </c>
      <c r="K74" s="9" t="str">
        <f t="shared" si="9"/>
        <v>Yes</v>
      </c>
    </row>
    <row r="75" spans="1:11" x14ac:dyDescent="0.2">
      <c r="A75" s="91" t="s">
        <v>898</v>
      </c>
      <c r="B75" s="37" t="s">
        <v>213</v>
      </c>
      <c r="C75" s="90">
        <v>0.23183723270000001</v>
      </c>
      <c r="D75" s="9" t="str">
        <f t="shared" ref="D75:D80" si="13">IF($B75="N/A","N/A",IF(C75&gt;15,"No",IF(C75&lt;-15,"No","Yes")))</f>
        <v>N/A</v>
      </c>
      <c r="E75" s="8">
        <v>0.31125576230000002</v>
      </c>
      <c r="F75" s="9" t="str">
        <f>IF($B75="N/A","N/A",IF(E75&gt;15,"No",IF(E75&lt;-15,"No","Yes")))</f>
        <v>N/A</v>
      </c>
      <c r="G75" s="8">
        <v>0.31643672410000001</v>
      </c>
      <c r="H75" s="9" t="str">
        <f t="shared" si="12"/>
        <v>N/A</v>
      </c>
      <c r="I75" s="10">
        <v>34.26</v>
      </c>
      <c r="J75" s="10">
        <v>1.665</v>
      </c>
      <c r="K75" s="9" t="str">
        <f t="shared" ref="K75:K80" si="14">IF(J75="Div by 0", "N/A", IF(J75="N/A","N/A", IF(J75&gt;30, "No", IF(J75&lt;-30, "No", "Yes"))))</f>
        <v>Yes</v>
      </c>
    </row>
    <row r="76" spans="1:11" x14ac:dyDescent="0.2">
      <c r="A76" s="91" t="s">
        <v>899</v>
      </c>
      <c r="B76" s="37" t="s">
        <v>213</v>
      </c>
      <c r="C76" s="90">
        <v>2.1130086328000002</v>
      </c>
      <c r="D76" s="9" t="str">
        <f t="shared" si="13"/>
        <v>N/A</v>
      </c>
      <c r="E76" s="8">
        <v>1.9847420431</v>
      </c>
      <c r="F76" s="9" t="str">
        <f t="shared" ref="F76:F86" si="15">IF($B76="N/A","N/A",IF(E76&gt;15,"No",IF(E76&lt;-15,"No","Yes")))</f>
        <v>N/A</v>
      </c>
      <c r="G76" s="8">
        <v>1.8188279398</v>
      </c>
      <c r="H76" s="9" t="str">
        <f t="shared" si="12"/>
        <v>N/A</v>
      </c>
      <c r="I76" s="10">
        <v>-6.07</v>
      </c>
      <c r="J76" s="10">
        <v>-8.36</v>
      </c>
      <c r="K76" s="9" t="str">
        <f t="shared" si="14"/>
        <v>Yes</v>
      </c>
    </row>
    <row r="77" spans="1:11" x14ac:dyDescent="0.2">
      <c r="A77" s="91" t="s">
        <v>900</v>
      </c>
      <c r="B77" s="37" t="s">
        <v>213</v>
      </c>
      <c r="C77" s="90">
        <v>0.94538624100000002</v>
      </c>
      <c r="D77" s="9" t="str">
        <f t="shared" si="13"/>
        <v>N/A</v>
      </c>
      <c r="E77" s="8">
        <v>0.92031746049999996</v>
      </c>
      <c r="F77" s="9" t="str">
        <f t="shared" si="15"/>
        <v>N/A</v>
      </c>
      <c r="G77" s="8">
        <v>0.86561298460000002</v>
      </c>
      <c r="H77" s="9" t="str">
        <f t="shared" si="12"/>
        <v>N/A</v>
      </c>
      <c r="I77" s="10">
        <v>-2.65</v>
      </c>
      <c r="J77" s="10">
        <v>-5.94</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16.348097868</v>
      </c>
      <c r="D79" s="9" t="str">
        <f t="shared" si="13"/>
        <v>N/A</v>
      </c>
      <c r="E79" s="8">
        <v>17.624731476000001</v>
      </c>
      <c r="F79" s="9" t="str">
        <f t="shared" si="15"/>
        <v>N/A</v>
      </c>
      <c r="G79" s="8">
        <v>21.220798004999999</v>
      </c>
      <c r="H79" s="9" t="str">
        <f t="shared" si="12"/>
        <v>N/A</v>
      </c>
      <c r="I79" s="10">
        <v>7.8090000000000002</v>
      </c>
      <c r="J79" s="10">
        <v>20.399999999999999</v>
      </c>
      <c r="K79" s="9" t="str">
        <f t="shared" si="14"/>
        <v>Yes</v>
      </c>
    </row>
    <row r="80" spans="1:11" ht="25.5" x14ac:dyDescent="0.2">
      <c r="A80" s="91" t="s">
        <v>903</v>
      </c>
      <c r="B80" s="37" t="s">
        <v>213</v>
      </c>
      <c r="C80" s="95" t="s">
        <v>213</v>
      </c>
      <c r="D80" s="9" t="str">
        <f t="shared" si="13"/>
        <v>N/A</v>
      </c>
      <c r="E80" s="95">
        <v>14.680455471</v>
      </c>
      <c r="F80" s="9" t="str">
        <f t="shared" si="15"/>
        <v>N/A</v>
      </c>
      <c r="G80" s="95">
        <v>18.128114974999999</v>
      </c>
      <c r="H80" s="9" t="str">
        <f t="shared" si="12"/>
        <v>N/A</v>
      </c>
      <c r="I80" s="10" t="s">
        <v>213</v>
      </c>
      <c r="J80" s="96">
        <v>23.48</v>
      </c>
      <c r="K80" s="9" t="str">
        <f t="shared" si="14"/>
        <v>Yes</v>
      </c>
    </row>
    <row r="81" spans="1:11" x14ac:dyDescent="0.2">
      <c r="A81" s="91" t="s">
        <v>904</v>
      </c>
      <c r="B81" s="37" t="s">
        <v>213</v>
      </c>
      <c r="C81" s="97">
        <v>55.755811930999997</v>
      </c>
      <c r="D81" s="9" t="str">
        <f t="shared" ref="D81:D86" si="16">IF($B81="N/A","N/A",IF(C81&gt;15,"No",IF(C81&lt;-15,"No","Yes")))</f>
        <v>N/A</v>
      </c>
      <c r="E81" s="98">
        <v>61.934424421000003</v>
      </c>
      <c r="F81" s="9" t="str">
        <f t="shared" si="15"/>
        <v>N/A</v>
      </c>
      <c r="G81" s="98">
        <v>60.073581560000001</v>
      </c>
      <c r="H81" s="9" t="str">
        <f>IF($B81="N/A","N/A",IF(G81&gt;15,"No",IF(G81&lt;-15,"No","Yes")))</f>
        <v>N/A</v>
      </c>
      <c r="I81" s="10">
        <v>11.08</v>
      </c>
      <c r="J81" s="10">
        <v>-3</v>
      </c>
      <c r="K81" s="9" t="str">
        <f t="shared" ref="K81:K86" si="17">IF(J81="Div by 0", "N/A", IF(J81="N/A","N/A", IF(J81&gt;30, "No", IF(J81&lt;-30, "No", "Yes"))))</f>
        <v>Yes</v>
      </c>
    </row>
    <row r="82" spans="1:11" x14ac:dyDescent="0.2">
      <c r="A82" s="91" t="s">
        <v>905</v>
      </c>
      <c r="B82" s="37" t="s">
        <v>213</v>
      </c>
      <c r="C82" s="97">
        <v>119.84882281</v>
      </c>
      <c r="D82" s="9" t="str">
        <f t="shared" si="16"/>
        <v>N/A</v>
      </c>
      <c r="E82" s="98">
        <v>121.97917068</v>
      </c>
      <c r="F82" s="9" t="str">
        <f t="shared" si="15"/>
        <v>N/A</v>
      </c>
      <c r="G82" s="98">
        <v>125.34272764000001</v>
      </c>
      <c r="H82" s="9" t="str">
        <f t="shared" si="12"/>
        <v>N/A</v>
      </c>
      <c r="I82" s="10">
        <v>1.778</v>
      </c>
      <c r="J82" s="10">
        <v>2.7570000000000001</v>
      </c>
      <c r="K82" s="9" t="str">
        <f t="shared" si="17"/>
        <v>Yes</v>
      </c>
    </row>
    <row r="83" spans="1:11" x14ac:dyDescent="0.2">
      <c r="A83" s="91" t="s">
        <v>906</v>
      </c>
      <c r="B83" s="37" t="s">
        <v>213</v>
      </c>
      <c r="C83" s="97">
        <v>135.53825338999999</v>
      </c>
      <c r="D83" s="9" t="str">
        <f t="shared" si="16"/>
        <v>N/A</v>
      </c>
      <c r="E83" s="98">
        <v>137.25610057</v>
      </c>
      <c r="F83" s="9" t="str">
        <f t="shared" si="15"/>
        <v>N/A</v>
      </c>
      <c r="G83" s="98">
        <v>137.80002091</v>
      </c>
      <c r="H83" s="9" t="str">
        <f t="shared" si="12"/>
        <v>N/A</v>
      </c>
      <c r="I83" s="10">
        <v>1.2669999999999999</v>
      </c>
      <c r="J83" s="10">
        <v>0.39629999999999999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95.593768746999999</v>
      </c>
      <c r="D85" s="9" t="str">
        <f t="shared" si="16"/>
        <v>N/A</v>
      </c>
      <c r="E85" s="98">
        <v>98.955118714999998</v>
      </c>
      <c r="F85" s="9" t="str">
        <f t="shared" si="15"/>
        <v>N/A</v>
      </c>
      <c r="G85" s="98">
        <v>101.09677422</v>
      </c>
      <c r="H85" s="9" t="str">
        <f t="shared" si="12"/>
        <v>N/A</v>
      </c>
      <c r="I85" s="10">
        <v>3.516</v>
      </c>
      <c r="J85" s="10">
        <v>2.1640000000000001</v>
      </c>
      <c r="K85" s="9" t="str">
        <f t="shared" si="17"/>
        <v>Yes</v>
      </c>
    </row>
    <row r="86" spans="1:11" ht="25.5" x14ac:dyDescent="0.2">
      <c r="A86" s="91" t="s">
        <v>909</v>
      </c>
      <c r="B86" s="37" t="s">
        <v>213</v>
      </c>
      <c r="C86" s="99" t="s">
        <v>213</v>
      </c>
      <c r="D86" s="9" t="str">
        <f t="shared" si="16"/>
        <v>N/A</v>
      </c>
      <c r="E86" s="99">
        <v>109.80019317</v>
      </c>
      <c r="F86" s="9" t="str">
        <f t="shared" si="15"/>
        <v>N/A</v>
      </c>
      <c r="G86" s="99">
        <v>110.83795435</v>
      </c>
      <c r="H86" s="9" t="str">
        <f t="shared" si="12"/>
        <v>N/A</v>
      </c>
      <c r="I86" s="10" t="s">
        <v>213</v>
      </c>
      <c r="J86" s="10">
        <v>0.94510000000000005</v>
      </c>
      <c r="K86" s="9" t="str">
        <f t="shared" si="17"/>
        <v>Yes</v>
      </c>
    </row>
    <row r="87" spans="1:11" x14ac:dyDescent="0.2">
      <c r="A87" s="91" t="s">
        <v>32</v>
      </c>
      <c r="B87" s="37" t="s">
        <v>266</v>
      </c>
      <c r="C87" s="90">
        <v>92.615912231999999</v>
      </c>
      <c r="D87" s="9" t="str">
        <f>IF($B87="N/A","N/A",IF(C87&gt;60,"Yes","No"))</f>
        <v>Yes</v>
      </c>
      <c r="E87" s="8">
        <v>92.483559796999998</v>
      </c>
      <c r="F87" s="9" t="str">
        <f>IF($B87="N/A","N/A",IF(E87&gt;60,"Yes","No"))</f>
        <v>Yes</v>
      </c>
      <c r="G87" s="8">
        <v>92.968020010000004</v>
      </c>
      <c r="H87" s="9" t="str">
        <f>IF($B87="N/A","N/A",IF(G87&gt;60,"Yes","No"))</f>
        <v>Yes</v>
      </c>
      <c r="I87" s="10">
        <v>-0.14299999999999999</v>
      </c>
      <c r="J87" s="10">
        <v>0.52380000000000004</v>
      </c>
      <c r="K87" s="9" t="str">
        <f t="shared" ref="K87:K105" si="18">IF(J87="Div by 0", "N/A", IF(J87="N/A","N/A", IF(J87&gt;30, "No", IF(J87&lt;-30, "No", "Yes"))))</f>
        <v>Yes</v>
      </c>
    </row>
    <row r="88" spans="1:11" x14ac:dyDescent="0.2">
      <c r="A88" s="91" t="s">
        <v>39</v>
      </c>
      <c r="B88" s="37" t="s">
        <v>267</v>
      </c>
      <c r="C88" s="90">
        <v>99.593831933000004</v>
      </c>
      <c r="D88" s="9" t="str">
        <f>IF($B88="N/A","N/A",IF(C88&gt;100,"No",IF(C88&lt;85,"No","Yes")))</f>
        <v>Yes</v>
      </c>
      <c r="E88" s="8">
        <v>99.496037057999999</v>
      </c>
      <c r="F88" s="9" t="str">
        <f>IF($B88="N/A","N/A",IF(E88&gt;100,"No",IF(E88&lt;85,"No","Yes")))</f>
        <v>Yes</v>
      </c>
      <c r="G88" s="8">
        <v>99.500053794999999</v>
      </c>
      <c r="H88" s="9" t="str">
        <f>IF($B88="N/A","N/A",IF(G88&gt;100,"No",IF(G88&lt;85,"No","Yes")))</f>
        <v>Yes</v>
      </c>
      <c r="I88" s="10">
        <v>-9.8000000000000004E-2</v>
      </c>
      <c r="J88" s="10">
        <v>4.0000000000000001E-3</v>
      </c>
      <c r="K88" s="9" t="str">
        <f t="shared" si="18"/>
        <v>Yes</v>
      </c>
    </row>
    <row r="89" spans="1:11" x14ac:dyDescent="0.2">
      <c r="A89" s="91" t="s">
        <v>910</v>
      </c>
      <c r="B89" s="37" t="s">
        <v>213</v>
      </c>
      <c r="C89" s="90">
        <v>44.898654684</v>
      </c>
      <c r="D89" s="9" t="str">
        <f>IF($B89="N/A","N/A",IF(C89&gt;15,"No",IF(C89&lt;-15,"No","Yes")))</f>
        <v>N/A</v>
      </c>
      <c r="E89" s="8">
        <v>44.716957729000001</v>
      </c>
      <c r="F89" s="9" t="str">
        <f>IF($B89="N/A","N/A",IF(E89&gt;15,"No",IF(E89&lt;-15,"No","Yes")))</f>
        <v>N/A</v>
      </c>
      <c r="G89" s="8">
        <v>44.894601418999997</v>
      </c>
      <c r="H89" s="9" t="str">
        <f>IF($B89="N/A","N/A",IF(G89&gt;15,"No",IF(G89&lt;-15,"No","Yes")))</f>
        <v>N/A</v>
      </c>
      <c r="I89" s="10">
        <v>-0.40500000000000003</v>
      </c>
      <c r="J89" s="10">
        <v>0.39729999999999999</v>
      </c>
      <c r="K89" s="9" t="str">
        <f t="shared" si="18"/>
        <v>Yes</v>
      </c>
    </row>
    <row r="90" spans="1:11" x14ac:dyDescent="0.2">
      <c r="A90" s="91" t="s">
        <v>851</v>
      </c>
      <c r="B90" s="37" t="s">
        <v>268</v>
      </c>
      <c r="C90" s="90">
        <v>11.159785612</v>
      </c>
      <c r="D90" s="9" t="str">
        <f>IF($B90="N/A","N/A",IF(C90&gt;25,"No",IF(C90&lt;5,"No","Yes")))</f>
        <v>Yes</v>
      </c>
      <c r="E90" s="8">
        <v>12.187654567999999</v>
      </c>
      <c r="F90" s="9" t="str">
        <f>IF($B90="N/A","N/A",IF(E90&gt;25,"No",IF(E90&lt;5,"No","Yes")))</f>
        <v>Yes</v>
      </c>
      <c r="G90" s="8">
        <v>12.941371948</v>
      </c>
      <c r="H90" s="9" t="str">
        <f>IF($B90="N/A","N/A",IF(G90&gt;25,"No",IF(G90&lt;5,"No","Yes")))</f>
        <v>Yes</v>
      </c>
      <c r="I90" s="10">
        <v>9.2100000000000009</v>
      </c>
      <c r="J90" s="10">
        <v>6.1840000000000002</v>
      </c>
      <c r="K90" s="9" t="str">
        <f t="shared" si="18"/>
        <v>Yes</v>
      </c>
    </row>
    <row r="91" spans="1:11" x14ac:dyDescent="0.2">
      <c r="A91" s="91" t="s">
        <v>852</v>
      </c>
      <c r="B91" s="37" t="s">
        <v>269</v>
      </c>
      <c r="C91" s="90">
        <v>48.934907547000002</v>
      </c>
      <c r="D91" s="9" t="str">
        <f>IF($B91="N/A","N/A",IF(C91&gt;70,"No",IF(C91&lt;40,"No","Yes")))</f>
        <v>Yes</v>
      </c>
      <c r="E91" s="8">
        <v>47.796292516000001</v>
      </c>
      <c r="F91" s="9" t="str">
        <f>IF($B91="N/A","N/A",IF(E91&gt;70,"No",IF(E91&lt;40,"No","Yes")))</f>
        <v>Yes</v>
      </c>
      <c r="G91" s="8">
        <v>46.743906981000002</v>
      </c>
      <c r="H91" s="9" t="str">
        <f>IF($B91="N/A","N/A",IF(G91&gt;70,"No",IF(G91&lt;40,"No","Yes")))</f>
        <v>Yes</v>
      </c>
      <c r="I91" s="10">
        <v>-2.33</v>
      </c>
      <c r="J91" s="10">
        <v>-2.2000000000000002</v>
      </c>
      <c r="K91" s="9" t="str">
        <f t="shared" si="18"/>
        <v>Yes</v>
      </c>
    </row>
    <row r="92" spans="1:11" x14ac:dyDescent="0.2">
      <c r="A92" s="91" t="s">
        <v>853</v>
      </c>
      <c r="B92" s="37" t="s">
        <v>270</v>
      </c>
      <c r="C92" s="90">
        <v>39.905306840999998</v>
      </c>
      <c r="D92" s="9" t="str">
        <f>IF($B92="N/A","N/A",IF(C92&gt;55,"No",IF(C92&lt;20,"No","Yes")))</f>
        <v>Yes</v>
      </c>
      <c r="E92" s="8">
        <v>40.016052916</v>
      </c>
      <c r="F92" s="9" t="str">
        <f>IF($B92="N/A","N/A",IF(E92&gt;55,"No",IF(E92&lt;20,"No","Yes")))</f>
        <v>Yes</v>
      </c>
      <c r="G92" s="8">
        <v>40.314721071000001</v>
      </c>
      <c r="H92" s="9" t="str">
        <f>IF($B92="N/A","N/A",IF(G92&gt;55,"No",IF(G92&lt;20,"No","Yes")))</f>
        <v>Yes</v>
      </c>
      <c r="I92" s="10">
        <v>0.27750000000000002</v>
      </c>
      <c r="J92" s="10">
        <v>0.74639999999999995</v>
      </c>
      <c r="K92" s="9" t="str">
        <f t="shared" si="18"/>
        <v>Yes</v>
      </c>
    </row>
    <row r="93" spans="1:11" x14ac:dyDescent="0.2">
      <c r="A93" s="91" t="s">
        <v>163</v>
      </c>
      <c r="B93" s="37" t="s">
        <v>246</v>
      </c>
      <c r="C93" s="90">
        <v>93.971044696000007</v>
      </c>
      <c r="D93" s="9" t="str">
        <f>IF($B93="N/A","N/A",IF(C93&gt;95,"Yes","No"))</f>
        <v>No</v>
      </c>
      <c r="E93" s="8">
        <v>94.520895210999996</v>
      </c>
      <c r="F93" s="9" t="str">
        <f>IF($B93="N/A","N/A",IF(E93&gt;95,"Yes","No"))</f>
        <v>No</v>
      </c>
      <c r="G93" s="8">
        <v>94.570306701000007</v>
      </c>
      <c r="H93" s="9" t="str">
        <f>IF($B93="N/A","N/A",IF(G93&gt;95,"Yes","No"))</f>
        <v>No</v>
      </c>
      <c r="I93" s="10">
        <v>0.58509999999999995</v>
      </c>
      <c r="J93" s="10">
        <v>5.2299999999999999E-2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21.806363856000001</v>
      </c>
      <c r="D95" s="9" t="str">
        <f>IF($B95="N/A","N/A",IF(C95&gt;15,"No",IF(C95&lt;-15,"No","Yes")))</f>
        <v>N/A</v>
      </c>
      <c r="E95" s="8">
        <v>25.052297988999999</v>
      </c>
      <c r="F95" s="9" t="str">
        <f>IF($B95="N/A","N/A",IF(E95&gt;15,"No",IF(E95&lt;-15,"No","Yes")))</f>
        <v>N/A</v>
      </c>
      <c r="G95" s="8">
        <v>26.349902302</v>
      </c>
      <c r="H95" s="9" t="str">
        <f>IF($B95="N/A","N/A",IF(G95&gt;15,"No",IF(G95&lt;-15,"No","Yes")))</f>
        <v>N/A</v>
      </c>
      <c r="I95" s="10">
        <v>14.89</v>
      </c>
      <c r="J95" s="10">
        <v>5.18</v>
      </c>
      <c r="K95" s="9" t="str">
        <f t="shared" si="18"/>
        <v>Yes</v>
      </c>
    </row>
    <row r="96" spans="1:11" x14ac:dyDescent="0.2">
      <c r="A96" s="91" t="s">
        <v>911</v>
      </c>
      <c r="B96" s="37" t="s">
        <v>213</v>
      </c>
      <c r="C96" s="90">
        <v>79.996908708999996</v>
      </c>
      <c r="D96" s="9" t="str">
        <f>IF($B96="N/A","N/A",IF(C96&gt;15,"No",IF(C96&lt;-15,"No","Yes")))</f>
        <v>N/A</v>
      </c>
      <c r="E96" s="8">
        <v>83.294633403999995</v>
      </c>
      <c r="F96" s="9" t="str">
        <f>IF($B96="N/A","N/A",IF(E96&gt;15,"No",IF(E96&lt;-15,"No","Yes")))</f>
        <v>N/A</v>
      </c>
      <c r="G96" s="8">
        <v>85.426169982000005</v>
      </c>
      <c r="H96" s="9" t="str">
        <f>IF($B96="N/A","N/A",IF(G96&gt;15,"No",IF(G96&lt;-15,"No","Yes")))</f>
        <v>N/A</v>
      </c>
      <c r="I96" s="10">
        <v>4.1219999999999999</v>
      </c>
      <c r="J96" s="10">
        <v>2.5590000000000002</v>
      </c>
      <c r="K96" s="9" t="str">
        <f t="shared" si="18"/>
        <v>Yes</v>
      </c>
    </row>
    <row r="97" spans="1:11" x14ac:dyDescent="0.2">
      <c r="A97" s="91" t="s">
        <v>912</v>
      </c>
      <c r="B97" s="37" t="s">
        <v>213</v>
      </c>
      <c r="C97" s="90">
        <v>75.105390572000005</v>
      </c>
      <c r="D97" s="9" t="str">
        <f>IF($B97="N/A","N/A",IF(C97&gt;15,"No",IF(C97&lt;-15,"No","Yes")))</f>
        <v>N/A</v>
      </c>
      <c r="E97" s="8">
        <v>79.878363363000005</v>
      </c>
      <c r="F97" s="9" t="str">
        <f>IF($B97="N/A","N/A",IF(E97&gt;15,"No",IF(E97&lt;-15,"No","Yes")))</f>
        <v>N/A</v>
      </c>
      <c r="G97" s="8">
        <v>82.876169871000002</v>
      </c>
      <c r="H97" s="9" t="str">
        <f>IF($B97="N/A","N/A",IF(G97&gt;15,"No",IF(G97&lt;-15,"No","Yes")))</f>
        <v>N/A</v>
      </c>
      <c r="I97" s="10">
        <v>6.3550000000000004</v>
      </c>
      <c r="J97" s="10">
        <v>3.7530000000000001</v>
      </c>
      <c r="K97" s="9" t="str">
        <f t="shared" si="18"/>
        <v>Yes</v>
      </c>
    </row>
    <row r="98" spans="1:11" x14ac:dyDescent="0.2">
      <c r="A98" s="91" t="s">
        <v>43</v>
      </c>
      <c r="B98" s="37" t="s">
        <v>223</v>
      </c>
      <c r="C98" s="90">
        <v>95.691599253000007</v>
      </c>
      <c r="D98" s="9" t="str">
        <f>IF($B98="N/A","N/A",IF(C98&gt;100,"No",IF(C98&lt;98,"No","Yes")))</f>
        <v>No</v>
      </c>
      <c r="E98" s="8">
        <v>96.089233062000005</v>
      </c>
      <c r="F98" s="9" t="str">
        <f>IF($B98="N/A","N/A",IF(E98&gt;100,"No",IF(E98&lt;98,"No","Yes")))</f>
        <v>No</v>
      </c>
      <c r="G98" s="8">
        <v>95.996792052000004</v>
      </c>
      <c r="H98" s="9" t="str">
        <f>IF($B98="N/A","N/A",IF(G98&gt;100,"No",IF(G98&lt;98,"No","Yes")))</f>
        <v>No</v>
      </c>
      <c r="I98" s="10">
        <v>0.41549999999999998</v>
      </c>
      <c r="J98" s="10">
        <v>-9.6000000000000002E-2</v>
      </c>
      <c r="K98" s="9" t="str">
        <f t="shared" si="18"/>
        <v>Yes</v>
      </c>
    </row>
    <row r="99" spans="1:11" x14ac:dyDescent="0.2">
      <c r="A99" s="91" t="s">
        <v>44</v>
      </c>
      <c r="B99" s="37" t="s">
        <v>213</v>
      </c>
      <c r="C99" s="90">
        <v>67.868210265000002</v>
      </c>
      <c r="D99" s="9" t="str">
        <f>IF($B99="N/A","N/A",IF(C99&gt;15,"No",IF(C99&lt;-15,"No","Yes")))</f>
        <v>N/A</v>
      </c>
      <c r="E99" s="8">
        <v>66.665617845</v>
      </c>
      <c r="F99" s="9" t="str">
        <f>IF($B99="N/A","N/A",IF(E99&gt;15,"No",IF(E99&lt;-15,"No","Yes")))</f>
        <v>N/A</v>
      </c>
      <c r="G99" s="8">
        <v>64.376437215999999</v>
      </c>
      <c r="H99" s="9" t="str">
        <f>IF($B99="N/A","N/A",IF(G99&gt;15,"No",IF(G99&lt;-15,"No","Yes")))</f>
        <v>N/A</v>
      </c>
      <c r="I99" s="10">
        <v>-1.77</v>
      </c>
      <c r="J99" s="10">
        <v>-3.43</v>
      </c>
      <c r="K99" s="9" t="str">
        <f t="shared" si="18"/>
        <v>Yes</v>
      </c>
    </row>
    <row r="100" spans="1:11" x14ac:dyDescent="0.2">
      <c r="A100" s="91" t="s">
        <v>45</v>
      </c>
      <c r="B100" s="37" t="s">
        <v>213</v>
      </c>
      <c r="C100" s="90">
        <v>32.131789734999998</v>
      </c>
      <c r="D100" s="9" t="str">
        <f>IF($B100="N/A","N/A",IF(C100&gt;15,"No",IF(C100&lt;-15,"No","Yes")))</f>
        <v>N/A</v>
      </c>
      <c r="E100" s="8">
        <v>33.334382155</v>
      </c>
      <c r="F100" s="9" t="str">
        <f>IF($B100="N/A","N/A",IF(E100&gt;15,"No",IF(E100&lt;-15,"No","Yes")))</f>
        <v>N/A</v>
      </c>
      <c r="G100" s="8">
        <v>35.623562784000001</v>
      </c>
      <c r="H100" s="9" t="str">
        <f>IF($B100="N/A","N/A",IF(G100&gt;15,"No",IF(G100&lt;-15,"No","Yes")))</f>
        <v>N/A</v>
      </c>
      <c r="I100" s="10">
        <v>3.7429999999999999</v>
      </c>
      <c r="J100" s="10">
        <v>6.867</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99.999740079999995</v>
      </c>
      <c r="D104" s="9" t="str">
        <f>IF($B104="N/A","N/A",IF(C104&gt;100,"No",IF(C104&lt;98,"No","Yes")))</f>
        <v>Yes</v>
      </c>
      <c r="E104" s="8">
        <v>99.999530066000005</v>
      </c>
      <c r="F104" s="9" t="str">
        <f>IF($B104="N/A","N/A",IF(E104&gt;100,"No",IF(E104&lt;98,"No","Yes")))</f>
        <v>Yes</v>
      </c>
      <c r="G104" s="8">
        <v>99.999435169999998</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78.338292398999997</v>
      </c>
      <c r="D107" s="9" t="str">
        <f t="shared" ref="D107:D130" si="19">IF($B107="N/A","N/A",IF(C107&gt;15,"No",IF(C107&lt;-15,"No","Yes")))</f>
        <v>N/A</v>
      </c>
      <c r="E107" s="9">
        <v>77.688840884000001</v>
      </c>
      <c r="F107" s="9" t="str">
        <f t="shared" ref="F107:F130" si="20">IF($B107="N/A","N/A",IF(E107&gt;15,"No",IF(E107&lt;-15,"No","Yes")))</f>
        <v>N/A</v>
      </c>
      <c r="G107" s="8">
        <v>74.948655273</v>
      </c>
      <c r="H107" s="9" t="str">
        <f t="shared" ref="H107:H130" si="21">IF($B107="N/A","N/A",IF(G107&gt;15,"No",IF(G107&lt;-15,"No","Yes")))</f>
        <v>N/A</v>
      </c>
      <c r="I107" s="10">
        <v>-0.82899999999999996</v>
      </c>
      <c r="J107" s="10">
        <v>-3.53</v>
      </c>
      <c r="K107" s="9" t="str">
        <f t="shared" ref="K107:K130" si="22">IF(J107="Div by 0", "N/A", IF(J107="N/A","N/A", IF(J107&gt;30, "No", IF(J107&lt;-30, "No", "Yes"))))</f>
        <v>Yes</v>
      </c>
    </row>
    <row r="108" spans="1:11" x14ac:dyDescent="0.2">
      <c r="A108" s="91" t="s">
        <v>914</v>
      </c>
      <c r="B108" s="37" t="s">
        <v>213</v>
      </c>
      <c r="C108" s="100">
        <v>5.3144475316999999</v>
      </c>
      <c r="D108" s="37" t="s">
        <v>213</v>
      </c>
      <c r="E108" s="9">
        <v>4.6978732966000001</v>
      </c>
      <c r="F108" s="37" t="s">
        <v>213</v>
      </c>
      <c r="G108" s="8">
        <v>3.8938241131</v>
      </c>
      <c r="H108" s="37" t="s">
        <v>213</v>
      </c>
      <c r="I108" s="10">
        <v>-11.6</v>
      </c>
      <c r="J108" s="10">
        <v>-17.100000000000001</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1.5019219413</v>
      </c>
      <c r="D112" s="9" t="str">
        <f t="shared" si="19"/>
        <v>N/A</v>
      </c>
      <c r="E112" s="9">
        <v>1.0989718393000001</v>
      </c>
      <c r="F112" s="9" t="str">
        <f t="shared" si="20"/>
        <v>N/A</v>
      </c>
      <c r="G112" s="8">
        <v>0.94775368879999999</v>
      </c>
      <c r="H112" s="9" t="str">
        <f t="shared" si="21"/>
        <v>N/A</v>
      </c>
      <c r="I112" s="10">
        <v>-26.8</v>
      </c>
      <c r="J112" s="10">
        <v>-13.8</v>
      </c>
      <c r="K112" s="9" t="str">
        <f t="shared" si="22"/>
        <v>Yes</v>
      </c>
    </row>
    <row r="113" spans="1:11" x14ac:dyDescent="0.2">
      <c r="A113" s="91" t="s">
        <v>919</v>
      </c>
      <c r="B113" s="37" t="s">
        <v>213</v>
      </c>
      <c r="C113" s="100">
        <v>4.1665918000000001E-3</v>
      </c>
      <c r="D113" s="9" t="str">
        <f t="shared" si="19"/>
        <v>N/A</v>
      </c>
      <c r="E113" s="9">
        <v>4.1413791999999998E-3</v>
      </c>
      <c r="F113" s="9" t="str">
        <f t="shared" si="20"/>
        <v>N/A</v>
      </c>
      <c r="G113" s="8">
        <v>4.1943611999999998E-3</v>
      </c>
      <c r="H113" s="9" t="str">
        <f t="shared" si="21"/>
        <v>N/A</v>
      </c>
      <c r="I113" s="10">
        <v>-0.60499999999999998</v>
      </c>
      <c r="J113" s="10">
        <v>1.2789999999999999</v>
      </c>
      <c r="K113" s="9" t="str">
        <f t="shared" si="22"/>
        <v>Yes</v>
      </c>
    </row>
    <row r="114" spans="1:11" x14ac:dyDescent="0.2">
      <c r="A114" s="91" t="s">
        <v>920</v>
      </c>
      <c r="B114" s="37" t="s">
        <v>213</v>
      </c>
      <c r="C114" s="100">
        <v>0</v>
      </c>
      <c r="D114" s="9" t="str">
        <f t="shared" si="19"/>
        <v>N/A</v>
      </c>
      <c r="E114" s="9">
        <v>0</v>
      </c>
      <c r="F114" s="9" t="str">
        <f t="shared" si="20"/>
        <v>N/A</v>
      </c>
      <c r="G114" s="8">
        <v>0</v>
      </c>
      <c r="H114" s="9" t="str">
        <f t="shared" si="21"/>
        <v>N/A</v>
      </c>
      <c r="I114" s="10" t="s">
        <v>1747</v>
      </c>
      <c r="J114" s="10" t="s">
        <v>1747</v>
      </c>
      <c r="K114" s="9" t="str">
        <f t="shared" si="22"/>
        <v>N/A</v>
      </c>
    </row>
    <row r="115" spans="1:11" x14ac:dyDescent="0.2">
      <c r="A115" s="91" t="s">
        <v>921</v>
      </c>
      <c r="B115" s="37" t="s">
        <v>213</v>
      </c>
      <c r="C115" s="100">
        <v>0.32167432829999998</v>
      </c>
      <c r="D115" s="9" t="str">
        <f t="shared" si="19"/>
        <v>N/A</v>
      </c>
      <c r="E115" s="9">
        <v>0.32070154020000002</v>
      </c>
      <c r="F115" s="9" t="str">
        <f t="shared" si="20"/>
        <v>N/A</v>
      </c>
      <c r="G115" s="8">
        <v>0.30864978170000001</v>
      </c>
      <c r="H115" s="9" t="str">
        <f t="shared" si="21"/>
        <v>N/A</v>
      </c>
      <c r="I115" s="10">
        <v>-0.30199999999999999</v>
      </c>
      <c r="J115" s="10">
        <v>-3.76</v>
      </c>
      <c r="K115" s="9" t="str">
        <f t="shared" si="22"/>
        <v>Yes</v>
      </c>
    </row>
    <row r="116" spans="1:11" x14ac:dyDescent="0.2">
      <c r="A116" s="91" t="s">
        <v>922</v>
      </c>
      <c r="B116" s="37" t="s">
        <v>213</v>
      </c>
      <c r="C116" s="100">
        <v>0.71909102349999998</v>
      </c>
      <c r="D116" s="9" t="str">
        <f t="shared" si="19"/>
        <v>N/A</v>
      </c>
      <c r="E116" s="9">
        <v>0.70961781889999997</v>
      </c>
      <c r="F116" s="9" t="str">
        <f t="shared" si="20"/>
        <v>N/A</v>
      </c>
      <c r="G116" s="8">
        <v>0.65659172359999995</v>
      </c>
      <c r="H116" s="9" t="str">
        <f t="shared" si="21"/>
        <v>N/A</v>
      </c>
      <c r="I116" s="10">
        <v>-1.32</v>
      </c>
      <c r="J116" s="10">
        <v>-7.47</v>
      </c>
      <c r="K116" s="9" t="str">
        <f t="shared" si="22"/>
        <v>Yes</v>
      </c>
    </row>
    <row r="117" spans="1:11" x14ac:dyDescent="0.2">
      <c r="A117" s="91" t="s">
        <v>923</v>
      </c>
      <c r="B117" s="37" t="s">
        <v>213</v>
      </c>
      <c r="C117" s="100">
        <v>6.9649286300000002E-2</v>
      </c>
      <c r="D117" s="9" t="str">
        <f t="shared" si="19"/>
        <v>N/A</v>
      </c>
      <c r="E117" s="9">
        <v>7.2759526699999993E-2</v>
      </c>
      <c r="F117" s="9" t="str">
        <f t="shared" si="20"/>
        <v>N/A</v>
      </c>
      <c r="G117" s="8">
        <v>6.0526396400000002E-2</v>
      </c>
      <c r="H117" s="9" t="str">
        <f t="shared" si="21"/>
        <v>N/A</v>
      </c>
      <c r="I117" s="10">
        <v>4.4660000000000002</v>
      </c>
      <c r="J117" s="10">
        <v>-16.8</v>
      </c>
      <c r="K117" s="9" t="str">
        <f t="shared" si="22"/>
        <v>Yes</v>
      </c>
    </row>
    <row r="118" spans="1:11" x14ac:dyDescent="0.2">
      <c r="A118" s="91" t="s">
        <v>924</v>
      </c>
      <c r="B118" s="37" t="s">
        <v>213</v>
      </c>
      <c r="C118" s="100">
        <v>2.6979443604000002</v>
      </c>
      <c r="D118" s="9" t="str">
        <f t="shared" si="19"/>
        <v>N/A</v>
      </c>
      <c r="E118" s="9">
        <v>2.4916811923000002</v>
      </c>
      <c r="F118" s="9" t="str">
        <f t="shared" si="20"/>
        <v>N/A</v>
      </c>
      <c r="G118" s="8">
        <v>1.9161081612999999</v>
      </c>
      <c r="H118" s="9" t="str">
        <f t="shared" si="21"/>
        <v>N/A</v>
      </c>
      <c r="I118" s="10">
        <v>-7.65</v>
      </c>
      <c r="J118" s="10">
        <v>-23.1</v>
      </c>
      <c r="K118" s="9" t="str">
        <f t="shared" si="22"/>
        <v>Yes</v>
      </c>
    </row>
    <row r="119" spans="1:11" x14ac:dyDescent="0.2">
      <c r="A119" s="91" t="s">
        <v>925</v>
      </c>
      <c r="B119" s="37" t="s">
        <v>213</v>
      </c>
      <c r="C119" s="100">
        <v>16.347260069000001</v>
      </c>
      <c r="D119" s="9" t="str">
        <f t="shared" si="19"/>
        <v>N/A</v>
      </c>
      <c r="E119" s="9">
        <v>17.613285819000001</v>
      </c>
      <c r="F119" s="9" t="str">
        <f t="shared" si="20"/>
        <v>N/A</v>
      </c>
      <c r="G119" s="8">
        <v>21.157520613999999</v>
      </c>
      <c r="H119" s="9" t="str">
        <f t="shared" si="21"/>
        <v>N/A</v>
      </c>
      <c r="I119" s="10">
        <v>7.7450000000000001</v>
      </c>
      <c r="J119" s="10">
        <v>20.12</v>
      </c>
      <c r="K119" s="9" t="str">
        <f t="shared" si="22"/>
        <v>Yes</v>
      </c>
    </row>
    <row r="120" spans="1:11" x14ac:dyDescent="0.2">
      <c r="A120" s="91" t="s">
        <v>926</v>
      </c>
      <c r="B120" s="37" t="s">
        <v>213</v>
      </c>
      <c r="C120" s="100">
        <v>10.151157230999999</v>
      </c>
      <c r="D120" s="9" t="str">
        <f t="shared" si="19"/>
        <v>N/A</v>
      </c>
      <c r="E120" s="9">
        <v>11.51084123</v>
      </c>
      <c r="F120" s="9" t="str">
        <f t="shared" si="20"/>
        <v>N/A</v>
      </c>
      <c r="G120" s="8">
        <v>14.545768557000001</v>
      </c>
      <c r="H120" s="9" t="str">
        <f t="shared" si="21"/>
        <v>N/A</v>
      </c>
      <c r="I120" s="10">
        <v>13.39</v>
      </c>
      <c r="J120" s="10">
        <v>26.37</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2.2900171014000001</v>
      </c>
      <c r="D123" s="9" t="str">
        <f t="shared" si="19"/>
        <v>N/A</v>
      </c>
      <c r="E123" s="9">
        <v>2.1399214537</v>
      </c>
      <c r="F123" s="9" t="str">
        <f t="shared" si="20"/>
        <v>N/A</v>
      </c>
      <c r="G123" s="8">
        <v>2.3534393151000002</v>
      </c>
      <c r="H123" s="9" t="str">
        <f t="shared" si="21"/>
        <v>N/A</v>
      </c>
      <c r="I123" s="10">
        <v>-6.55</v>
      </c>
      <c r="J123" s="10">
        <v>9.9779999999999998</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3.874903502</v>
      </c>
      <c r="D125" s="9" t="str">
        <f t="shared" si="19"/>
        <v>N/A</v>
      </c>
      <c r="E125" s="9">
        <v>3.9273621826</v>
      </c>
      <c r="F125" s="9" t="str">
        <f t="shared" si="20"/>
        <v>N/A</v>
      </c>
      <c r="G125" s="8">
        <v>4.2145185436999997</v>
      </c>
      <c r="H125" s="9" t="str">
        <f t="shared" si="21"/>
        <v>N/A</v>
      </c>
      <c r="I125" s="10">
        <v>1.3540000000000001</v>
      </c>
      <c r="J125" s="10">
        <v>7.3120000000000003</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3.1182235499999999E-2</v>
      </c>
      <c r="D130" s="9" t="str">
        <f t="shared" si="19"/>
        <v>N/A</v>
      </c>
      <c r="E130" s="9">
        <v>3.5160953299999999E-2</v>
      </c>
      <c r="F130" s="9" t="str">
        <f t="shared" si="20"/>
        <v>N/A</v>
      </c>
      <c r="G130" s="8">
        <v>4.3794198300000003E-2</v>
      </c>
      <c r="H130" s="9" t="str">
        <f t="shared" si="21"/>
        <v>N/A</v>
      </c>
      <c r="I130" s="10">
        <v>12.76</v>
      </c>
      <c r="J130" s="10">
        <v>24.55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2678489</v>
      </c>
      <c r="D6" s="9" t="str">
        <f>IF($B6="N/A","N/A",IF(C6&gt;15,"No",IF(C6&lt;-15,"No","Yes")))</f>
        <v>N/A</v>
      </c>
      <c r="E6" s="38">
        <v>2627089</v>
      </c>
      <c r="F6" s="9" t="str">
        <f>IF($B6="N/A","N/A",IF(E6&gt;15,"No",IF(E6&lt;-15,"No","Yes")))</f>
        <v>N/A</v>
      </c>
      <c r="G6" s="38">
        <v>2350955</v>
      </c>
      <c r="H6" s="9" t="str">
        <f>IF($B6="N/A","N/A",IF(G6&gt;15,"No",IF(G6&lt;-15,"No","Yes")))</f>
        <v>N/A</v>
      </c>
      <c r="I6" s="10">
        <v>-1.92</v>
      </c>
      <c r="J6" s="10">
        <v>-10.5</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25.672522828999998</v>
      </c>
      <c r="D9" s="9" t="str">
        <f t="shared" ref="D9:D17" si="1">IF($B9="N/A","N/A",IF(C9&gt;15,"No",IF(C9&lt;-15,"No","Yes")))</f>
        <v>N/A</v>
      </c>
      <c r="E9" s="39">
        <v>26.747908807000002</v>
      </c>
      <c r="F9" s="9" t="str">
        <f>IF($B9="N/A","N/A",IF(E9&gt;15,"No",IF(E9&lt;-15,"No","Yes")))</f>
        <v>N/A</v>
      </c>
      <c r="G9" s="39">
        <v>29.154264969</v>
      </c>
      <c r="H9" s="9" t="str">
        <f>IF($B9="N/A","N/A",IF(G9&gt;15,"No",IF(G9&lt;-15,"No","Yes")))</f>
        <v>N/A</v>
      </c>
      <c r="I9" s="10">
        <v>4.1890000000000001</v>
      </c>
      <c r="J9" s="10">
        <v>8.9960000000000004</v>
      </c>
      <c r="K9" s="9" t="str">
        <f t="shared" si="0"/>
        <v>Yes</v>
      </c>
    </row>
    <row r="10" spans="1:11" x14ac:dyDescent="0.2">
      <c r="A10" s="91" t="s">
        <v>16</v>
      </c>
      <c r="B10" s="37" t="s">
        <v>213</v>
      </c>
      <c r="C10" s="90">
        <v>4.2177137930999997</v>
      </c>
      <c r="D10" s="9" t="str">
        <f t="shared" si="1"/>
        <v>N/A</v>
      </c>
      <c r="E10" s="8">
        <v>4.6521453974</v>
      </c>
      <c r="F10" s="9" t="str">
        <f>IF($B10="N/A","N/A",IF(E10&gt;15,"No",IF(E10&lt;-15,"No","Yes")))</f>
        <v>N/A</v>
      </c>
      <c r="G10" s="8">
        <v>3.8361006485</v>
      </c>
      <c r="H10" s="9" t="str">
        <f>IF($B10="N/A","N/A",IF(G10&gt;15,"No",IF(G10&lt;-15,"No","Yes")))</f>
        <v>N/A</v>
      </c>
      <c r="I10" s="10">
        <v>10.3</v>
      </c>
      <c r="J10" s="10">
        <v>-17.5</v>
      </c>
      <c r="K10" s="9" t="str">
        <f t="shared" si="0"/>
        <v>Yes</v>
      </c>
    </row>
    <row r="11" spans="1:11" x14ac:dyDescent="0.2">
      <c r="A11" s="91" t="s">
        <v>36</v>
      </c>
      <c r="B11" s="37" t="s">
        <v>213</v>
      </c>
      <c r="C11" s="90">
        <v>0.52660942450000003</v>
      </c>
      <c r="D11" s="9" t="str">
        <f t="shared" si="1"/>
        <v>N/A</v>
      </c>
      <c r="E11" s="8">
        <v>0.390802329</v>
      </c>
      <c r="F11" s="9" t="str">
        <f>IF($B11="N/A","N/A",IF(E11&gt;15,"No",IF(E11&lt;-15,"No","Yes")))</f>
        <v>N/A</v>
      </c>
      <c r="G11" s="8">
        <v>0.2613377348</v>
      </c>
      <c r="H11" s="9" t="str">
        <f>IF($B11="N/A","N/A",IF(G11&gt;15,"No",IF(G11&lt;-15,"No","Yes")))</f>
        <v>N/A</v>
      </c>
      <c r="I11" s="10">
        <v>-25.8</v>
      </c>
      <c r="J11" s="10">
        <v>-33.1</v>
      </c>
      <c r="K11" s="9" t="str">
        <f t="shared" si="0"/>
        <v>No</v>
      </c>
    </row>
    <row r="12" spans="1:11" x14ac:dyDescent="0.2">
      <c r="A12" s="91" t="s">
        <v>37</v>
      </c>
      <c r="B12" s="37" t="s">
        <v>213</v>
      </c>
      <c r="C12" s="90">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4.4320871145999998</v>
      </c>
      <c r="D13" s="9" t="str">
        <f t="shared" si="1"/>
        <v>N/A</v>
      </c>
      <c r="E13" s="8">
        <v>4.9139745367999996</v>
      </c>
      <c r="F13" s="9" t="str">
        <f>IF($B13="N/A","N/A",IF(E13&gt;15,"No",IF(E13&lt;-15,"No","Yes")))</f>
        <v>N/A</v>
      </c>
      <c r="G13" s="8">
        <v>4.0844177909999999</v>
      </c>
      <c r="H13" s="9" t="str">
        <f>IF($B13="N/A","N/A",IF(G13&gt;15,"No",IF(G13&lt;-15,"No","Yes")))</f>
        <v>N/A</v>
      </c>
      <c r="I13" s="10">
        <v>10.87</v>
      </c>
      <c r="J13" s="10">
        <v>-16.899999999999999</v>
      </c>
      <c r="K13" s="9" t="str">
        <f t="shared" si="0"/>
        <v>Yes</v>
      </c>
    </row>
    <row r="14" spans="1:11" x14ac:dyDescent="0.2">
      <c r="A14" s="91" t="s">
        <v>676</v>
      </c>
      <c r="B14" s="37" t="s">
        <v>213</v>
      </c>
      <c r="C14" s="90">
        <v>27.530185862</v>
      </c>
      <c r="D14" s="9" t="str">
        <f t="shared" si="1"/>
        <v>N/A</v>
      </c>
      <c r="E14" s="8">
        <v>25.956638697999999</v>
      </c>
      <c r="F14" s="9" t="str">
        <f t="shared" ref="F14:F33" si="2">IF($B14="N/A","N/A",IF(E14&gt;15,"No",IF(E14&lt;-15,"No","Yes")))</f>
        <v>N/A</v>
      </c>
      <c r="G14" s="8">
        <v>24.137722754999999</v>
      </c>
      <c r="H14" s="9" t="str">
        <f t="shared" ref="H14:H33" si="3">IF($B14="N/A","N/A",IF(G14&gt;15,"No",IF(G14&lt;-15,"No","Yes")))</f>
        <v>N/A</v>
      </c>
      <c r="I14" s="10">
        <v>-5.72</v>
      </c>
      <c r="J14" s="10">
        <v>-7.01</v>
      </c>
      <c r="K14" s="9" t="str">
        <f t="shared" ref="K14:K30" si="4">IF(J14="Div by 0", "N/A", IF(J14="N/A","N/A", IF(J14&gt;30, "No", IF(J14&lt;-30, "No", "Yes"))))</f>
        <v>Yes</v>
      </c>
    </row>
    <row r="15" spans="1:11" x14ac:dyDescent="0.2">
      <c r="A15" s="91" t="s">
        <v>677</v>
      </c>
      <c r="B15" s="37" t="s">
        <v>213</v>
      </c>
      <c r="C15" s="90">
        <v>3.1121277704999999</v>
      </c>
      <c r="D15" s="9" t="str">
        <f t="shared" si="1"/>
        <v>N/A</v>
      </c>
      <c r="E15" s="8">
        <v>2.7151345081999998</v>
      </c>
      <c r="F15" s="9" t="str">
        <f t="shared" si="2"/>
        <v>N/A</v>
      </c>
      <c r="G15" s="8">
        <v>2.4282472442</v>
      </c>
      <c r="H15" s="9" t="str">
        <f t="shared" si="3"/>
        <v>N/A</v>
      </c>
      <c r="I15" s="10">
        <v>-12.8</v>
      </c>
      <c r="J15" s="10">
        <v>-10.6</v>
      </c>
      <c r="K15" s="9" t="str">
        <f t="shared" si="4"/>
        <v>Yes</v>
      </c>
    </row>
    <row r="16" spans="1:11" x14ac:dyDescent="0.2">
      <c r="A16" s="91" t="s">
        <v>381</v>
      </c>
      <c r="B16" s="37" t="s">
        <v>213</v>
      </c>
      <c r="C16" s="90">
        <v>5.4873475306000001</v>
      </c>
      <c r="D16" s="9" t="str">
        <f t="shared" si="1"/>
        <v>N/A</v>
      </c>
      <c r="E16" s="8">
        <v>5.7856814138999999</v>
      </c>
      <c r="F16" s="9" t="str">
        <f t="shared" si="2"/>
        <v>N/A</v>
      </c>
      <c r="G16" s="8">
        <v>6.4942119266000002</v>
      </c>
      <c r="H16" s="9" t="str">
        <f t="shared" si="3"/>
        <v>N/A</v>
      </c>
      <c r="I16" s="10">
        <v>5.4370000000000003</v>
      </c>
      <c r="J16" s="10">
        <v>12.25</v>
      </c>
      <c r="K16" s="9" t="str">
        <f t="shared" si="4"/>
        <v>Yes</v>
      </c>
    </row>
    <row r="17" spans="1:11" x14ac:dyDescent="0.2">
      <c r="A17" s="91" t="s">
        <v>382</v>
      </c>
      <c r="B17" s="37" t="s">
        <v>213</v>
      </c>
      <c r="C17" s="90">
        <v>11.658102759</v>
      </c>
      <c r="D17" s="9" t="str">
        <f t="shared" si="1"/>
        <v>N/A</v>
      </c>
      <c r="E17" s="8">
        <v>12.544417033</v>
      </c>
      <c r="F17" s="9" t="str">
        <f t="shared" si="2"/>
        <v>N/A</v>
      </c>
      <c r="G17" s="8">
        <v>13.778230549</v>
      </c>
      <c r="H17" s="9" t="str">
        <f t="shared" si="3"/>
        <v>N/A</v>
      </c>
      <c r="I17" s="10">
        <v>7.6029999999999998</v>
      </c>
      <c r="J17" s="10">
        <v>9.8360000000000003</v>
      </c>
      <c r="K17" s="9" t="str">
        <f t="shared" si="4"/>
        <v>Yes</v>
      </c>
    </row>
    <row r="18" spans="1:11" x14ac:dyDescent="0.2">
      <c r="A18" s="91" t="s">
        <v>383</v>
      </c>
      <c r="B18" s="37" t="s">
        <v>213</v>
      </c>
      <c r="C18" s="90">
        <v>1.4933793000000001E-3</v>
      </c>
      <c r="D18" s="9" t="str">
        <f t="shared" ref="D18:D33" si="5">IF($B18="N/A","N/A",IF(C18&gt;15,"No",IF(C18&lt;-15,"No","Yes")))</f>
        <v>N/A</v>
      </c>
      <c r="E18" s="8">
        <v>2.7026111000000002E-3</v>
      </c>
      <c r="F18" s="9" t="str">
        <f t="shared" si="2"/>
        <v>N/A</v>
      </c>
      <c r="G18" s="8">
        <v>9.357899E-4</v>
      </c>
      <c r="H18" s="9" t="str">
        <f t="shared" si="3"/>
        <v>N/A</v>
      </c>
      <c r="I18" s="10">
        <v>80.97</v>
      </c>
      <c r="J18" s="10">
        <v>-65.400000000000006</v>
      </c>
      <c r="K18" s="9" t="str">
        <f t="shared" si="4"/>
        <v>No</v>
      </c>
    </row>
    <row r="19" spans="1:11" x14ac:dyDescent="0.2">
      <c r="A19" s="91" t="s">
        <v>384</v>
      </c>
      <c r="B19" s="37" t="s">
        <v>213</v>
      </c>
      <c r="C19" s="90">
        <v>24.099594958000001</v>
      </c>
      <c r="D19" s="9" t="str">
        <f t="shared" si="5"/>
        <v>N/A</v>
      </c>
      <c r="E19" s="8">
        <v>23.632355052000001</v>
      </c>
      <c r="F19" s="9" t="str">
        <f t="shared" si="2"/>
        <v>N/A</v>
      </c>
      <c r="G19" s="8">
        <v>23.413591497999999</v>
      </c>
      <c r="H19" s="9" t="str">
        <f t="shared" si="3"/>
        <v>N/A</v>
      </c>
      <c r="I19" s="10">
        <v>-1.94</v>
      </c>
      <c r="J19" s="10">
        <v>-0.92600000000000005</v>
      </c>
      <c r="K19" s="9" t="str">
        <f t="shared" si="4"/>
        <v>Yes</v>
      </c>
    </row>
    <row r="20" spans="1:11" x14ac:dyDescent="0.2">
      <c r="A20" s="91" t="s">
        <v>386</v>
      </c>
      <c r="B20" s="37" t="s">
        <v>213</v>
      </c>
      <c r="C20" s="90">
        <v>2.6581404664999999</v>
      </c>
      <c r="D20" s="9" t="str">
        <f t="shared" si="5"/>
        <v>N/A</v>
      </c>
      <c r="E20" s="8">
        <v>2.5859801475999999</v>
      </c>
      <c r="F20" s="9" t="str">
        <f t="shared" si="2"/>
        <v>N/A</v>
      </c>
      <c r="G20" s="8">
        <v>2.8550525212000002</v>
      </c>
      <c r="H20" s="9" t="str">
        <f t="shared" si="3"/>
        <v>N/A</v>
      </c>
      <c r="I20" s="10">
        <v>-2.71</v>
      </c>
      <c r="J20" s="10">
        <v>10.41</v>
      </c>
      <c r="K20" s="9" t="str">
        <f t="shared" si="4"/>
        <v>Yes</v>
      </c>
    </row>
    <row r="21" spans="1:11" x14ac:dyDescent="0.2">
      <c r="A21" s="91" t="s">
        <v>387</v>
      </c>
      <c r="B21" s="37" t="s">
        <v>213</v>
      </c>
      <c r="C21" s="90">
        <v>18.896885520000001</v>
      </c>
      <c r="D21" s="9" t="str">
        <f t="shared" si="5"/>
        <v>N/A</v>
      </c>
      <c r="E21" s="8">
        <v>20.449744945999999</v>
      </c>
      <c r="F21" s="9" t="str">
        <f t="shared" si="2"/>
        <v>N/A</v>
      </c>
      <c r="G21" s="8">
        <v>20.324804175000001</v>
      </c>
      <c r="H21" s="9" t="str">
        <f t="shared" si="3"/>
        <v>N/A</v>
      </c>
      <c r="I21" s="10">
        <v>8.218</v>
      </c>
      <c r="J21" s="10">
        <v>-0.61099999999999999</v>
      </c>
      <c r="K21" s="9" t="str">
        <f t="shared" si="4"/>
        <v>Yes</v>
      </c>
    </row>
    <row r="22" spans="1:11" x14ac:dyDescent="0.2">
      <c r="A22" s="91" t="s">
        <v>388</v>
      </c>
      <c r="B22" s="37" t="s">
        <v>213</v>
      </c>
      <c r="C22" s="90">
        <v>4.71534511E-2</v>
      </c>
      <c r="D22" s="9" t="str">
        <f t="shared" si="5"/>
        <v>N/A</v>
      </c>
      <c r="E22" s="8">
        <v>5.7249678300000002E-2</v>
      </c>
      <c r="F22" s="9" t="str">
        <f t="shared" si="2"/>
        <v>N/A</v>
      </c>
      <c r="G22" s="8">
        <v>0.13109566110000001</v>
      </c>
      <c r="H22" s="9" t="str">
        <f t="shared" si="3"/>
        <v>N/A</v>
      </c>
      <c r="I22" s="10">
        <v>21.41</v>
      </c>
      <c r="J22" s="10">
        <v>129</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4.7788136999999996E-3</v>
      </c>
      <c r="D25" s="9" t="str">
        <f t="shared" si="5"/>
        <v>N/A</v>
      </c>
      <c r="E25" s="8">
        <v>5.7478067999999997E-3</v>
      </c>
      <c r="F25" s="9" t="str">
        <f t="shared" si="2"/>
        <v>N/A</v>
      </c>
      <c r="G25" s="8">
        <v>6.2527781000000001E-3</v>
      </c>
      <c r="H25" s="9" t="str">
        <f t="shared" si="3"/>
        <v>N/A</v>
      </c>
      <c r="I25" s="10">
        <v>20.28</v>
      </c>
      <c r="J25" s="10">
        <v>8.7850000000000001</v>
      </c>
      <c r="K25" s="9" t="str">
        <f t="shared" si="4"/>
        <v>Yes</v>
      </c>
    </row>
    <row r="26" spans="1:11" x14ac:dyDescent="0.2">
      <c r="A26" s="91" t="s">
        <v>394</v>
      </c>
      <c r="B26" s="37" t="s">
        <v>213</v>
      </c>
      <c r="C26" s="90">
        <v>0.67134865960000001</v>
      </c>
      <c r="D26" s="9" t="str">
        <f t="shared" si="5"/>
        <v>N/A</v>
      </c>
      <c r="E26" s="8">
        <v>0.68200963120000002</v>
      </c>
      <c r="F26" s="9" t="str">
        <f t="shared" si="2"/>
        <v>N/A</v>
      </c>
      <c r="G26" s="8">
        <v>0.72179178249999998</v>
      </c>
      <c r="H26" s="9" t="str">
        <f t="shared" si="3"/>
        <v>N/A</v>
      </c>
      <c r="I26" s="10">
        <v>1.5880000000000001</v>
      </c>
      <c r="J26" s="10">
        <v>5.8330000000000002</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3.6856974212</v>
      </c>
      <c r="D29" s="9" t="str">
        <f t="shared" si="5"/>
        <v>N/A</v>
      </c>
      <c r="E29" s="8">
        <v>2.9873369345</v>
      </c>
      <c r="F29" s="9" t="str">
        <f t="shared" si="2"/>
        <v>N/A</v>
      </c>
      <c r="G29" s="8">
        <v>3.0656477898999999</v>
      </c>
      <c r="H29" s="9" t="str">
        <f t="shared" si="3"/>
        <v>N/A</v>
      </c>
      <c r="I29" s="10">
        <v>-18.899999999999999</v>
      </c>
      <c r="J29" s="10">
        <v>2.621</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99.994474496999999</v>
      </c>
      <c r="D31" s="9" t="str">
        <f t="shared" si="5"/>
        <v>N/A</v>
      </c>
      <c r="E31" s="8">
        <v>99.996003181000006</v>
      </c>
      <c r="F31" s="9" t="str">
        <f t="shared" si="2"/>
        <v>N/A</v>
      </c>
      <c r="G31" s="8">
        <v>99.998085884000005</v>
      </c>
      <c r="H31" s="9" t="str">
        <f t="shared" si="3"/>
        <v>N/A</v>
      </c>
      <c r="I31" s="10">
        <v>1.5E-3</v>
      </c>
      <c r="J31" s="10">
        <v>2.0999999999999999E-3</v>
      </c>
      <c r="K31" s="9" t="str">
        <f t="shared" ref="K31:K43" si="6">IF(J31="Div by 0", "N/A", IF(J31="N/A","N/A", IF(J31&gt;30, "No", IF(J31&lt;-30, "No", "Yes"))))</f>
        <v>Yes</v>
      </c>
    </row>
    <row r="32" spans="1:11" x14ac:dyDescent="0.2">
      <c r="A32" s="91" t="s">
        <v>39</v>
      </c>
      <c r="B32" s="37" t="s">
        <v>267</v>
      </c>
      <c r="C32" s="90">
        <v>99.996406581000002</v>
      </c>
      <c r="D32" s="9" t="str">
        <f>IF($B32="N/A","N/A",IF(C32&gt;100,"No",IF(C32&lt;85,"No","Yes")))</f>
        <v>Yes</v>
      </c>
      <c r="E32" s="8">
        <v>99.999398342000006</v>
      </c>
      <c r="F32" s="9" t="str">
        <f>IF($B32="N/A","N/A",IF(E32&gt;100,"No",IF(E32&lt;85,"No","Yes")))</f>
        <v>Yes</v>
      </c>
      <c r="G32" s="8">
        <v>99.999137982999997</v>
      </c>
      <c r="H32" s="9" t="str">
        <f>IF($B32="N/A","N/A",IF(G32&gt;100,"No",IF(G32&lt;85,"No","Yes")))</f>
        <v>Yes</v>
      </c>
      <c r="I32" s="10">
        <v>3.0000000000000001E-3</v>
      </c>
      <c r="J32" s="10">
        <v>0</v>
      </c>
      <c r="K32" s="9" t="str">
        <f t="shared" si="6"/>
        <v>Yes</v>
      </c>
    </row>
    <row r="33" spans="1:11" x14ac:dyDescent="0.2">
      <c r="A33" s="91" t="s">
        <v>910</v>
      </c>
      <c r="B33" s="37" t="s">
        <v>213</v>
      </c>
      <c r="C33" s="90">
        <v>50.960986669999997</v>
      </c>
      <c r="D33" s="9" t="str">
        <f t="shared" si="5"/>
        <v>N/A</v>
      </c>
      <c r="E33" s="8">
        <v>51.551627265</v>
      </c>
      <c r="F33" s="9" t="str">
        <f t="shared" si="2"/>
        <v>N/A</v>
      </c>
      <c r="G33" s="8">
        <v>51.897350388</v>
      </c>
      <c r="H33" s="9" t="str">
        <f t="shared" si="3"/>
        <v>N/A</v>
      </c>
      <c r="I33" s="10">
        <v>1.159</v>
      </c>
      <c r="J33" s="10">
        <v>0.67059999999999997</v>
      </c>
      <c r="K33" s="9" t="str">
        <f t="shared" si="6"/>
        <v>Yes</v>
      </c>
    </row>
    <row r="34" spans="1:11" x14ac:dyDescent="0.2">
      <c r="A34" s="91" t="s">
        <v>851</v>
      </c>
      <c r="B34" s="37" t="s">
        <v>268</v>
      </c>
      <c r="C34" s="90">
        <v>12.692147863000001</v>
      </c>
      <c r="D34" s="9" t="str">
        <f>IF($B34="N/A","N/A",IF(C34&gt;25,"No",IF(C34&lt;5,"No","Yes")))</f>
        <v>Yes</v>
      </c>
      <c r="E34" s="8">
        <v>13.090601237</v>
      </c>
      <c r="F34" s="9" t="str">
        <f>IF($B34="N/A","N/A",IF(E34&gt;25,"No",IF(E34&lt;5,"No","Yes")))</f>
        <v>Yes</v>
      </c>
      <c r="G34" s="8">
        <v>13.443517616999999</v>
      </c>
      <c r="H34" s="9" t="str">
        <f>IF($B34="N/A","N/A",IF(G34&gt;25,"No",IF(G34&lt;5,"No","Yes")))</f>
        <v>Yes</v>
      </c>
      <c r="I34" s="10">
        <v>3.1389999999999998</v>
      </c>
      <c r="J34" s="10">
        <v>2.6960000000000002</v>
      </c>
      <c r="K34" s="9" t="str">
        <f t="shared" si="6"/>
        <v>Yes</v>
      </c>
    </row>
    <row r="35" spans="1:11" x14ac:dyDescent="0.2">
      <c r="A35" s="91" t="s">
        <v>852</v>
      </c>
      <c r="B35" s="37" t="s">
        <v>269</v>
      </c>
      <c r="C35" s="90">
        <v>38.807194453999998</v>
      </c>
      <c r="D35" s="9" t="str">
        <f>IF($B35="N/A","N/A",IF(C35&gt;70,"No",IF(C35&lt;40,"No","Yes")))</f>
        <v>No</v>
      </c>
      <c r="E35" s="8">
        <v>38.007730537999997</v>
      </c>
      <c r="F35" s="9" t="str">
        <f>IF($B35="N/A","N/A",IF(E35&gt;70,"No",IF(E35&lt;40,"No","Yes")))</f>
        <v>No</v>
      </c>
      <c r="G35" s="8">
        <v>38.116644192999999</v>
      </c>
      <c r="H35" s="9" t="str">
        <f>IF($B35="N/A","N/A",IF(G35&gt;70,"No",IF(G35&lt;40,"No","Yes")))</f>
        <v>No</v>
      </c>
      <c r="I35" s="10">
        <v>-2.06</v>
      </c>
      <c r="J35" s="10">
        <v>0.28660000000000002</v>
      </c>
      <c r="K35" s="9" t="str">
        <f t="shared" si="6"/>
        <v>Yes</v>
      </c>
    </row>
    <row r="36" spans="1:11" x14ac:dyDescent="0.2">
      <c r="A36" s="91" t="s">
        <v>853</v>
      </c>
      <c r="B36" s="37" t="s">
        <v>270</v>
      </c>
      <c r="C36" s="90">
        <v>48.500657683</v>
      </c>
      <c r="D36" s="9" t="str">
        <f>IF($B36="N/A","N/A",IF(C36&gt;55,"No",IF(C36&lt;20,"No","Yes")))</f>
        <v>Yes</v>
      </c>
      <c r="E36" s="8">
        <v>48.901668225000002</v>
      </c>
      <c r="F36" s="9" t="str">
        <f>IF($B36="N/A","N/A",IF(E36&gt;55,"No",IF(E36&lt;20,"No","Yes")))</f>
        <v>Yes</v>
      </c>
      <c r="G36" s="8">
        <v>48.439838190000003</v>
      </c>
      <c r="H36" s="9" t="str">
        <f>IF($B36="N/A","N/A",IF(G36&gt;55,"No",IF(G36&lt;20,"No","Yes")))</f>
        <v>Yes</v>
      </c>
      <c r="I36" s="10">
        <v>0.82679999999999998</v>
      </c>
      <c r="J36" s="10">
        <v>-0.94399999999999995</v>
      </c>
      <c r="K36" s="9" t="str">
        <f t="shared" si="6"/>
        <v>Yes</v>
      </c>
    </row>
    <row r="37" spans="1:11" x14ac:dyDescent="0.2">
      <c r="A37" s="91" t="s">
        <v>163</v>
      </c>
      <c r="B37" s="37" t="s">
        <v>246</v>
      </c>
      <c r="C37" s="90">
        <v>98.468016856000006</v>
      </c>
      <c r="D37" s="9" t="str">
        <f>IF($B37="N/A","N/A",IF(C37&gt;95,"Yes","No"))</f>
        <v>Yes</v>
      </c>
      <c r="E37" s="8">
        <v>98.145209393000002</v>
      </c>
      <c r="F37" s="9" t="str">
        <f>IF($B37="N/A","N/A",IF(E37&gt;95,"Yes","No"))</f>
        <v>Yes</v>
      </c>
      <c r="G37" s="8">
        <v>98.315620672999998</v>
      </c>
      <c r="H37" s="9" t="str">
        <f>IF($B37="N/A","N/A",IF(G37&gt;95,"Yes","No"))</f>
        <v>Yes</v>
      </c>
      <c r="I37" s="10">
        <v>-0.32800000000000001</v>
      </c>
      <c r="J37" s="10">
        <v>0.1736</v>
      </c>
      <c r="K37" s="9" t="str">
        <f t="shared" si="6"/>
        <v>Yes</v>
      </c>
    </row>
    <row r="38" spans="1:11" x14ac:dyDescent="0.2">
      <c r="A38" s="91" t="s">
        <v>41</v>
      </c>
      <c r="B38" s="37" t="s">
        <v>213</v>
      </c>
      <c r="C38" s="90">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91" t="s">
        <v>42</v>
      </c>
      <c r="B39" s="37" t="s">
        <v>213</v>
      </c>
      <c r="C39" s="90">
        <v>12.5</v>
      </c>
      <c r="D39" s="9" t="str">
        <f t="shared" si="7"/>
        <v>N/A</v>
      </c>
      <c r="E39" s="8">
        <v>8.4507042254000009</v>
      </c>
      <c r="F39" s="9" t="str">
        <f>IF($B39="N/A","N/A",IF(E39&gt;15,"No",IF(E39&lt;-15,"No","Yes")))</f>
        <v>N/A</v>
      </c>
      <c r="G39" s="8">
        <v>22.727272726999999</v>
      </c>
      <c r="H39" s="9" t="str">
        <f>IF($B39="N/A","N/A",IF(G39&gt;15,"No",IF(G39&lt;-15,"No","Yes")))</f>
        <v>N/A</v>
      </c>
      <c r="I39" s="10">
        <v>-32.4</v>
      </c>
      <c r="J39" s="10">
        <v>168.9</v>
      </c>
      <c r="K39" s="9" t="str">
        <f t="shared" si="6"/>
        <v>No</v>
      </c>
    </row>
    <row r="40" spans="1:11" x14ac:dyDescent="0.2">
      <c r="A40" s="91" t="s">
        <v>43</v>
      </c>
      <c r="B40" s="37" t="s">
        <v>223</v>
      </c>
      <c r="C40" s="90">
        <v>98.691393265000002</v>
      </c>
      <c r="D40" s="9" t="str">
        <f>IF($B40="N/A","N/A",IF(C40&gt;100,"No",IF(C40&lt;98,"No","Yes")))</f>
        <v>Yes</v>
      </c>
      <c r="E40" s="8">
        <v>98.333672050999994</v>
      </c>
      <c r="F40" s="9" t="str">
        <f>IF($B40="N/A","N/A",IF(E40&gt;100,"No",IF(E40&lt;98,"No","Yes")))</f>
        <v>Yes</v>
      </c>
      <c r="G40" s="8">
        <v>98.543072988999995</v>
      </c>
      <c r="H40" s="9" t="str">
        <f>IF($B40="N/A","N/A",IF(G40&gt;100,"No",IF(G40&lt;98,"No","Yes")))</f>
        <v>Yes</v>
      </c>
      <c r="I40" s="10">
        <v>-0.36199999999999999</v>
      </c>
      <c r="J40" s="10">
        <v>0.21290000000000001</v>
      </c>
      <c r="K40" s="9" t="str">
        <f t="shared" si="6"/>
        <v>Yes</v>
      </c>
    </row>
    <row r="41" spans="1:11" x14ac:dyDescent="0.2">
      <c r="A41" s="91" t="s">
        <v>44</v>
      </c>
      <c r="B41" s="37" t="s">
        <v>213</v>
      </c>
      <c r="C41" s="90">
        <v>70.552407529000007</v>
      </c>
      <c r="D41" s="9" t="str">
        <f t="shared" si="7"/>
        <v>N/A</v>
      </c>
      <c r="E41" s="8">
        <v>68.427319359999998</v>
      </c>
      <c r="F41" s="9" t="str">
        <f t="shared" ref="F41:F47" si="8">IF($B41="N/A","N/A",IF(E41&gt;15,"No",IF(E41&lt;-15,"No","Yes")))</f>
        <v>N/A</v>
      </c>
      <c r="G41" s="8">
        <v>68.250715165000003</v>
      </c>
      <c r="H41" s="9" t="str">
        <f t="shared" ref="H41:H47" si="9">IF($B41="N/A","N/A",IF(G41&gt;15,"No",IF(G41&lt;-15,"No","Yes")))</f>
        <v>N/A</v>
      </c>
      <c r="I41" s="10">
        <v>-3.01</v>
      </c>
      <c r="J41" s="10">
        <v>-0.25800000000000001</v>
      </c>
      <c r="K41" s="9" t="str">
        <f t="shared" si="6"/>
        <v>Yes</v>
      </c>
    </row>
    <row r="42" spans="1:11" x14ac:dyDescent="0.2">
      <c r="A42" s="91" t="s">
        <v>45</v>
      </c>
      <c r="B42" s="37" t="s">
        <v>213</v>
      </c>
      <c r="C42" s="90">
        <v>29.447592471</v>
      </c>
      <c r="D42" s="9" t="str">
        <f t="shared" si="7"/>
        <v>N/A</v>
      </c>
      <c r="E42" s="8">
        <v>31.572680640000002</v>
      </c>
      <c r="F42" s="9" t="str">
        <f t="shared" si="8"/>
        <v>N/A</v>
      </c>
      <c r="G42" s="8">
        <v>31.749284835000001</v>
      </c>
      <c r="H42" s="9" t="str">
        <f t="shared" si="9"/>
        <v>N/A</v>
      </c>
      <c r="I42" s="10">
        <v>7.2169999999999996</v>
      </c>
      <c r="J42" s="10">
        <v>0.55940000000000001</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81.073321562999993</v>
      </c>
      <c r="D44" s="9" t="str">
        <f t="shared" si="7"/>
        <v>N/A</v>
      </c>
      <c r="E44" s="8">
        <v>79.532098074999993</v>
      </c>
      <c r="F44" s="9" t="str">
        <f t="shared" si="8"/>
        <v>N/A</v>
      </c>
      <c r="G44" s="8">
        <v>79.617814887999998</v>
      </c>
      <c r="H44" s="9" t="str">
        <f t="shared" si="9"/>
        <v>N/A</v>
      </c>
      <c r="I44" s="10">
        <v>-1.9</v>
      </c>
      <c r="J44" s="10">
        <v>0.10780000000000001</v>
      </c>
      <c r="K44" s="9" t="str">
        <f>IF(J44="Div by 0", "N/A", IF(J44="N/A","N/A", IF(J44&gt;30, "No", IF(J44&lt;-30, "No", "Yes"))))</f>
        <v>Yes</v>
      </c>
    </row>
    <row r="45" spans="1:11" x14ac:dyDescent="0.2">
      <c r="A45" s="91" t="s">
        <v>914</v>
      </c>
      <c r="B45" s="37" t="s">
        <v>213</v>
      </c>
      <c r="C45" s="90">
        <v>18.926529099</v>
      </c>
      <c r="D45" s="9" t="str">
        <f t="shared" si="7"/>
        <v>N/A</v>
      </c>
      <c r="E45" s="8">
        <v>20.467901925</v>
      </c>
      <c r="F45" s="9" t="str">
        <f t="shared" si="8"/>
        <v>N/A</v>
      </c>
      <c r="G45" s="8">
        <v>20.382185111999998</v>
      </c>
      <c r="H45" s="9" t="str">
        <f t="shared" si="9"/>
        <v>N/A</v>
      </c>
      <c r="I45" s="10">
        <v>8.1440000000000001</v>
      </c>
      <c r="J45" s="10">
        <v>-0.41899999999999998</v>
      </c>
      <c r="K45" s="9" t="str">
        <f>IF(J45="Div by 0", "N/A", IF(J45="N/A","N/A", IF(J45&gt;30, "No", IF(J45&lt;-30, "No", "Yes"))))</f>
        <v>Yes</v>
      </c>
    </row>
    <row r="46" spans="1:11" x14ac:dyDescent="0.2">
      <c r="A46" s="91" t="s">
        <v>937</v>
      </c>
      <c r="B46" s="37" t="s">
        <v>213</v>
      </c>
      <c r="C46" s="90">
        <v>1.4933793000000001E-3</v>
      </c>
      <c r="D46" s="9" t="str">
        <f t="shared" si="7"/>
        <v>N/A</v>
      </c>
      <c r="E46" s="8">
        <v>2.7026111000000002E-3</v>
      </c>
      <c r="F46" s="9" t="str">
        <f t="shared" si="8"/>
        <v>N/A</v>
      </c>
      <c r="G46" s="8">
        <v>9.357899E-4</v>
      </c>
      <c r="H46" s="9" t="str">
        <f t="shared" si="9"/>
        <v>N/A</v>
      </c>
      <c r="I46" s="10">
        <v>80.97</v>
      </c>
      <c r="J46" s="10">
        <v>-65.400000000000006</v>
      </c>
      <c r="K46" s="9" t="str">
        <f>IF(J46="Div by 0", "N/A", IF(J46="N/A","N/A", IF(J46&gt;30, "No", IF(J46&lt;-30, "No", "Yes"))))</f>
        <v>No</v>
      </c>
    </row>
    <row r="47" spans="1:11" x14ac:dyDescent="0.2">
      <c r="A47" s="91" t="s">
        <v>925</v>
      </c>
      <c r="B47" s="37" t="s">
        <v>213</v>
      </c>
      <c r="C47" s="90">
        <v>1.4933789999999999E-4</v>
      </c>
      <c r="D47" s="9" t="str">
        <f t="shared" si="7"/>
        <v>N/A</v>
      </c>
      <c r="E47" s="8">
        <v>0</v>
      </c>
      <c r="F47" s="9" t="str">
        <f t="shared" si="8"/>
        <v>N/A</v>
      </c>
      <c r="G47" s="8">
        <v>0</v>
      </c>
      <c r="H47" s="9" t="str">
        <f t="shared" si="9"/>
        <v>N/A</v>
      </c>
      <c r="I47" s="10">
        <v>-100</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6222639</v>
      </c>
      <c r="D6" s="9" t="str">
        <f t="shared" ref="D6:D15" si="0">IF($B6="N/A","N/A",IF(C6&lt;0,"No","Yes"))</f>
        <v>N/A</v>
      </c>
      <c r="E6" s="89">
        <v>6773385</v>
      </c>
      <c r="F6" s="9" t="str">
        <f t="shared" ref="F6:F15" si="1">IF($B6="N/A","N/A",IF(E6&lt;0,"No","Yes"))</f>
        <v>N/A</v>
      </c>
      <c r="G6" s="89">
        <v>10162217</v>
      </c>
      <c r="H6" s="9" t="str">
        <f t="shared" ref="H6:H15" si="2">IF($B6="N/A","N/A",IF(G6&lt;0,"No","Yes"))</f>
        <v>N/A</v>
      </c>
      <c r="I6" s="10">
        <v>8.8510000000000009</v>
      </c>
      <c r="J6" s="10">
        <v>50.03</v>
      </c>
      <c r="K6" s="9" t="str">
        <f t="shared" ref="K6:K15" si="3">IF(J6="Div by 0", "N/A", IF(J6="N/A","N/A", IF(J6&gt;30, "No", IF(J6&lt;-30, "No", "Yes"))))</f>
        <v>No</v>
      </c>
    </row>
    <row r="7" spans="1:11" x14ac:dyDescent="0.2">
      <c r="A7" s="88" t="s">
        <v>445</v>
      </c>
      <c r="B7" s="5" t="s">
        <v>213</v>
      </c>
      <c r="C7" s="90">
        <v>10.011732964</v>
      </c>
      <c r="D7" s="9" t="str">
        <f t="shared" si="0"/>
        <v>N/A</v>
      </c>
      <c r="E7" s="90">
        <v>8.7541310585000005</v>
      </c>
      <c r="F7" s="9" t="str">
        <f t="shared" si="1"/>
        <v>N/A</v>
      </c>
      <c r="G7" s="90">
        <v>7.4756620528999997</v>
      </c>
      <c r="H7" s="9" t="str">
        <f t="shared" si="2"/>
        <v>N/A</v>
      </c>
      <c r="I7" s="10">
        <v>-12.6</v>
      </c>
      <c r="J7" s="10">
        <v>-14.6</v>
      </c>
      <c r="K7" s="9" t="str">
        <f t="shared" si="3"/>
        <v>Yes</v>
      </c>
    </row>
    <row r="8" spans="1:11" x14ac:dyDescent="0.2">
      <c r="A8" s="88" t="s">
        <v>446</v>
      </c>
      <c r="B8" s="5" t="s">
        <v>213</v>
      </c>
      <c r="C8" s="90">
        <v>51.549222123</v>
      </c>
      <c r="D8" s="9" t="str">
        <f t="shared" si="0"/>
        <v>N/A</v>
      </c>
      <c r="E8" s="90">
        <v>50.486307805999999</v>
      </c>
      <c r="F8" s="9" t="str">
        <f t="shared" si="1"/>
        <v>N/A</v>
      </c>
      <c r="G8" s="90">
        <v>47.365294403999997</v>
      </c>
      <c r="H8" s="9" t="str">
        <f t="shared" si="2"/>
        <v>N/A</v>
      </c>
      <c r="I8" s="10">
        <v>-2.06</v>
      </c>
      <c r="J8" s="10">
        <v>-6.18</v>
      </c>
      <c r="K8" s="9" t="str">
        <f t="shared" si="3"/>
        <v>Yes</v>
      </c>
    </row>
    <row r="9" spans="1:11" x14ac:dyDescent="0.2">
      <c r="A9" s="88" t="s">
        <v>447</v>
      </c>
      <c r="B9" s="5" t="s">
        <v>213</v>
      </c>
      <c r="C9" s="90">
        <v>25.184684504</v>
      </c>
      <c r="D9" s="9" t="str">
        <f t="shared" si="0"/>
        <v>N/A</v>
      </c>
      <c r="E9" s="90">
        <v>27.361577704999998</v>
      </c>
      <c r="F9" s="9" t="str">
        <f t="shared" si="1"/>
        <v>N/A</v>
      </c>
      <c r="G9" s="90">
        <v>29.826591972999999</v>
      </c>
      <c r="H9" s="9" t="str">
        <f t="shared" si="2"/>
        <v>N/A</v>
      </c>
      <c r="I9" s="10">
        <v>8.6440000000000001</v>
      </c>
      <c r="J9" s="10">
        <v>9.0090000000000003</v>
      </c>
      <c r="K9" s="9" t="str">
        <f t="shared" si="3"/>
        <v>Yes</v>
      </c>
    </row>
    <row r="10" spans="1:11" x14ac:dyDescent="0.2">
      <c r="A10" s="88" t="s">
        <v>448</v>
      </c>
      <c r="B10" s="5" t="s">
        <v>213</v>
      </c>
      <c r="C10" s="90">
        <v>12.798267745</v>
      </c>
      <c r="D10" s="9" t="str">
        <f t="shared" si="0"/>
        <v>N/A</v>
      </c>
      <c r="E10" s="90">
        <v>12.385742135999999</v>
      </c>
      <c r="F10" s="9" t="str">
        <f t="shared" si="1"/>
        <v>N/A</v>
      </c>
      <c r="G10" s="90">
        <v>14.71998679</v>
      </c>
      <c r="H10" s="9" t="str">
        <f t="shared" si="2"/>
        <v>N/A</v>
      </c>
      <c r="I10" s="10">
        <v>-3.22</v>
      </c>
      <c r="J10" s="10">
        <v>18.850000000000001</v>
      </c>
      <c r="K10" s="9" t="str">
        <f t="shared" si="3"/>
        <v>Yes</v>
      </c>
    </row>
    <row r="11" spans="1:11" x14ac:dyDescent="0.2">
      <c r="A11" s="88" t="s">
        <v>1642</v>
      </c>
      <c r="B11" s="5" t="s">
        <v>213</v>
      </c>
      <c r="C11" s="90">
        <v>92.388647324999994</v>
      </c>
      <c r="D11" s="9" t="str">
        <f t="shared" si="0"/>
        <v>N/A</v>
      </c>
      <c r="E11" s="90">
        <v>93.810347410999995</v>
      </c>
      <c r="F11" s="9" t="str">
        <f t="shared" si="1"/>
        <v>N/A</v>
      </c>
      <c r="G11" s="90">
        <v>86.649665127000006</v>
      </c>
      <c r="H11" s="9" t="str">
        <f t="shared" si="2"/>
        <v>N/A</v>
      </c>
      <c r="I11" s="10">
        <v>1.5389999999999999</v>
      </c>
      <c r="J11" s="10">
        <v>-7.63</v>
      </c>
      <c r="K11" s="9" t="str">
        <f t="shared" si="3"/>
        <v>Yes</v>
      </c>
    </row>
    <row r="12" spans="1:11" x14ac:dyDescent="0.2">
      <c r="A12" s="88" t="s">
        <v>16</v>
      </c>
      <c r="B12" s="5" t="s">
        <v>213</v>
      </c>
      <c r="C12" s="90">
        <v>0.26855165469999998</v>
      </c>
      <c r="D12" s="9" t="str">
        <f t="shared" si="0"/>
        <v>N/A</v>
      </c>
      <c r="E12" s="90">
        <v>0.16567787010000001</v>
      </c>
      <c r="F12" s="9" t="str">
        <f t="shared" si="1"/>
        <v>N/A</v>
      </c>
      <c r="G12" s="90">
        <v>0.2015701889</v>
      </c>
      <c r="H12" s="9" t="str">
        <f t="shared" si="2"/>
        <v>N/A</v>
      </c>
      <c r="I12" s="10">
        <v>-38.299999999999997</v>
      </c>
      <c r="J12" s="10">
        <v>21.66</v>
      </c>
      <c r="K12" s="9" t="str">
        <f t="shared" si="3"/>
        <v>Yes</v>
      </c>
    </row>
    <row r="13" spans="1:11" x14ac:dyDescent="0.2">
      <c r="A13" s="88" t="s">
        <v>36</v>
      </c>
      <c r="B13" s="5" t="s">
        <v>213</v>
      </c>
      <c r="C13" s="90">
        <v>1.1476136145</v>
      </c>
      <c r="D13" s="9" t="str">
        <f t="shared" si="0"/>
        <v>N/A</v>
      </c>
      <c r="E13" s="90">
        <v>2.1684668000000001E-2</v>
      </c>
      <c r="F13" s="9" t="str">
        <f t="shared" si="1"/>
        <v>N/A</v>
      </c>
      <c r="G13" s="90">
        <v>0.41173548110000002</v>
      </c>
      <c r="H13" s="9" t="str">
        <f t="shared" si="2"/>
        <v>N/A</v>
      </c>
      <c r="I13" s="10">
        <v>-98.1</v>
      </c>
      <c r="J13" s="10">
        <v>1799</v>
      </c>
      <c r="K13" s="9" t="str">
        <f t="shared" si="3"/>
        <v>No</v>
      </c>
    </row>
    <row r="14" spans="1:11" x14ac:dyDescent="0.2">
      <c r="A14" s="88" t="s">
        <v>37</v>
      </c>
      <c r="B14" s="5" t="s">
        <v>213</v>
      </c>
      <c r="C14" s="90">
        <v>0.1077005924</v>
      </c>
      <c r="D14" s="9" t="str">
        <f t="shared" si="0"/>
        <v>N/A</v>
      </c>
      <c r="E14" s="90">
        <v>0.1135653853</v>
      </c>
      <c r="F14" s="9" t="str">
        <f t="shared" si="1"/>
        <v>N/A</v>
      </c>
      <c r="G14" s="90">
        <v>0.43708100760000002</v>
      </c>
      <c r="H14" s="9" t="str">
        <f t="shared" si="2"/>
        <v>N/A</v>
      </c>
      <c r="I14" s="10">
        <v>5.4450000000000003</v>
      </c>
      <c r="J14" s="10">
        <v>284.89999999999998</v>
      </c>
      <c r="K14" s="9" t="str">
        <f t="shared" si="3"/>
        <v>No</v>
      </c>
    </row>
    <row r="15" spans="1:11" x14ac:dyDescent="0.2">
      <c r="A15" s="88" t="s">
        <v>38</v>
      </c>
      <c r="B15" s="5" t="s">
        <v>213</v>
      </c>
      <c r="C15" s="90">
        <v>0.2314431693</v>
      </c>
      <c r="D15" s="9" t="str">
        <f t="shared" si="0"/>
        <v>N/A</v>
      </c>
      <c r="E15" s="90">
        <v>0.1705910249</v>
      </c>
      <c r="F15" s="9" t="str">
        <f t="shared" si="1"/>
        <v>N/A</v>
      </c>
      <c r="G15" s="90">
        <v>0.1854481358</v>
      </c>
      <c r="H15" s="9" t="str">
        <f t="shared" si="2"/>
        <v>N/A</v>
      </c>
      <c r="I15" s="10">
        <v>-26.3</v>
      </c>
      <c r="J15" s="10">
        <v>8.7089999999999996</v>
      </c>
      <c r="K15" s="9" t="str">
        <f t="shared" si="3"/>
        <v>Yes</v>
      </c>
    </row>
    <row r="16" spans="1:11" x14ac:dyDescent="0.2">
      <c r="A16" s="88" t="s">
        <v>378</v>
      </c>
      <c r="B16" s="5" t="s">
        <v>213</v>
      </c>
      <c r="C16" s="8">
        <v>24.967686538999999</v>
      </c>
      <c r="D16" s="9" t="str">
        <f t="shared" ref="D16:D41" si="4">IF($B16="N/A","N/A",IF(C16&lt;0,"No","Yes"))</f>
        <v>N/A</v>
      </c>
      <c r="E16" s="8">
        <v>20.115008965000001</v>
      </c>
      <c r="F16" s="9" t="str">
        <f t="shared" ref="F16:F41" si="5">IF($B16="N/A","N/A",IF(E16&lt;0,"No","Yes"))</f>
        <v>N/A</v>
      </c>
      <c r="G16" s="8">
        <v>18.895640586999999</v>
      </c>
      <c r="H16" s="9" t="str">
        <f t="shared" ref="H16:H41" si="6">IF($B16="N/A","N/A",IF(G16&lt;0,"No","Yes"))</f>
        <v>N/A</v>
      </c>
      <c r="I16" s="10">
        <v>-19.399999999999999</v>
      </c>
      <c r="J16" s="10">
        <v>-6.06</v>
      </c>
      <c r="K16" s="9" t="str">
        <f t="shared" ref="K16:K41" si="7">IF(J16="Div by 0", "N/A", IF(J16="N/A","N/A", IF(J16&gt;30, "No", IF(J16&lt;-30, "No", "Yes"))))</f>
        <v>Yes</v>
      </c>
    </row>
    <row r="17" spans="1:11" x14ac:dyDescent="0.2">
      <c r="A17" s="88" t="s">
        <v>379</v>
      </c>
      <c r="B17" s="5" t="s">
        <v>213</v>
      </c>
      <c r="C17" s="8">
        <v>2.74160208E-2</v>
      </c>
      <c r="D17" s="9" t="str">
        <f t="shared" si="4"/>
        <v>N/A</v>
      </c>
      <c r="E17" s="8">
        <v>7.5523242809999998</v>
      </c>
      <c r="F17" s="9" t="str">
        <f t="shared" si="5"/>
        <v>N/A</v>
      </c>
      <c r="G17" s="8">
        <v>6.4598207261000002</v>
      </c>
      <c r="H17" s="9" t="str">
        <f t="shared" si="6"/>
        <v>N/A</v>
      </c>
      <c r="I17" s="10">
        <v>27447</v>
      </c>
      <c r="J17" s="10">
        <v>-14.5</v>
      </c>
      <c r="K17" s="9" t="str">
        <f t="shared" si="7"/>
        <v>Yes</v>
      </c>
    </row>
    <row r="18" spans="1:11" x14ac:dyDescent="0.2">
      <c r="A18" s="88" t="s">
        <v>380</v>
      </c>
      <c r="B18" s="5" t="s">
        <v>213</v>
      </c>
      <c r="C18" s="8">
        <v>2.6464334505</v>
      </c>
      <c r="D18" s="9" t="str">
        <f t="shared" si="4"/>
        <v>N/A</v>
      </c>
      <c r="E18" s="8">
        <v>2.7050433424000002</v>
      </c>
      <c r="F18" s="9" t="str">
        <f t="shared" si="5"/>
        <v>N/A</v>
      </c>
      <c r="G18" s="8">
        <v>2.7102156941</v>
      </c>
      <c r="H18" s="9" t="str">
        <f t="shared" si="6"/>
        <v>N/A</v>
      </c>
      <c r="I18" s="10">
        <v>2.2149999999999999</v>
      </c>
      <c r="J18" s="10">
        <v>0.19120000000000001</v>
      </c>
      <c r="K18" s="9" t="str">
        <f t="shared" si="7"/>
        <v>Yes</v>
      </c>
    </row>
    <row r="19" spans="1:11" x14ac:dyDescent="0.2">
      <c r="A19" s="88" t="s">
        <v>381</v>
      </c>
      <c r="B19" s="5" t="s">
        <v>213</v>
      </c>
      <c r="C19" s="8">
        <v>4.0987593849000001</v>
      </c>
      <c r="D19" s="9" t="str">
        <f t="shared" si="4"/>
        <v>N/A</v>
      </c>
      <c r="E19" s="8">
        <v>3.1999214572999999</v>
      </c>
      <c r="F19" s="9" t="str">
        <f t="shared" si="5"/>
        <v>N/A</v>
      </c>
      <c r="G19" s="8">
        <v>6.7540675424999996</v>
      </c>
      <c r="H19" s="9" t="str">
        <f t="shared" si="6"/>
        <v>N/A</v>
      </c>
      <c r="I19" s="10">
        <v>-21.9</v>
      </c>
      <c r="J19" s="10">
        <v>111.1</v>
      </c>
      <c r="K19" s="9" t="str">
        <f t="shared" si="7"/>
        <v>No</v>
      </c>
    </row>
    <row r="20" spans="1:11" x14ac:dyDescent="0.2">
      <c r="A20" s="88" t="s">
        <v>382</v>
      </c>
      <c r="B20" s="5" t="s">
        <v>213</v>
      </c>
      <c r="C20" s="8">
        <v>0.64895296030000005</v>
      </c>
      <c r="D20" s="9" t="str">
        <f t="shared" si="4"/>
        <v>N/A</v>
      </c>
      <c r="E20" s="8">
        <v>0.56533033340000005</v>
      </c>
      <c r="F20" s="9" t="str">
        <f t="shared" si="5"/>
        <v>N/A</v>
      </c>
      <c r="G20" s="8">
        <v>1.2090668797999999</v>
      </c>
      <c r="H20" s="9" t="str">
        <f t="shared" si="6"/>
        <v>N/A</v>
      </c>
      <c r="I20" s="10">
        <v>-12.9</v>
      </c>
      <c r="J20" s="10">
        <v>113.9</v>
      </c>
      <c r="K20" s="9" t="str">
        <f t="shared" si="7"/>
        <v>No</v>
      </c>
    </row>
    <row r="21" spans="1:11" x14ac:dyDescent="0.2">
      <c r="A21" s="88" t="s">
        <v>383</v>
      </c>
      <c r="B21" s="5" t="s">
        <v>213</v>
      </c>
      <c r="C21" s="8">
        <v>0.35811172720000001</v>
      </c>
      <c r="D21" s="9" t="str">
        <f t="shared" si="4"/>
        <v>N/A</v>
      </c>
      <c r="E21" s="8">
        <v>0.26000293800000002</v>
      </c>
      <c r="F21" s="9" t="str">
        <f t="shared" si="5"/>
        <v>N/A</v>
      </c>
      <c r="G21" s="8">
        <v>0.33320485090000002</v>
      </c>
      <c r="H21" s="9" t="str">
        <f t="shared" si="6"/>
        <v>N/A</v>
      </c>
      <c r="I21" s="10">
        <v>-27.4</v>
      </c>
      <c r="J21" s="10">
        <v>28.15</v>
      </c>
      <c r="K21" s="9" t="str">
        <f t="shared" si="7"/>
        <v>Yes</v>
      </c>
    </row>
    <row r="22" spans="1:11" x14ac:dyDescent="0.2">
      <c r="A22" s="88" t="s">
        <v>384</v>
      </c>
      <c r="B22" s="5" t="s">
        <v>213</v>
      </c>
      <c r="C22" s="8">
        <v>18.089816877000001</v>
      </c>
      <c r="D22" s="9" t="str">
        <f t="shared" si="4"/>
        <v>N/A</v>
      </c>
      <c r="E22" s="8">
        <v>15.98262907</v>
      </c>
      <c r="F22" s="9" t="str">
        <f t="shared" si="5"/>
        <v>N/A</v>
      </c>
      <c r="G22" s="8">
        <v>20.503980578</v>
      </c>
      <c r="H22" s="9" t="str">
        <f t="shared" si="6"/>
        <v>N/A</v>
      </c>
      <c r="I22" s="10">
        <v>-11.6</v>
      </c>
      <c r="J22" s="10">
        <v>28.29</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1.3058125339</v>
      </c>
      <c r="D24" s="9" t="str">
        <f t="shared" si="4"/>
        <v>N/A</v>
      </c>
      <c r="E24" s="8">
        <v>1.8924954066999999</v>
      </c>
      <c r="F24" s="9" t="str">
        <f t="shared" si="5"/>
        <v>N/A</v>
      </c>
      <c r="G24" s="8">
        <v>4.0618794107999996</v>
      </c>
      <c r="H24" s="9" t="str">
        <f t="shared" si="6"/>
        <v>N/A</v>
      </c>
      <c r="I24" s="10">
        <v>44.93</v>
      </c>
      <c r="J24" s="10">
        <v>114.6</v>
      </c>
      <c r="K24" s="9" t="str">
        <f t="shared" si="7"/>
        <v>No</v>
      </c>
    </row>
    <row r="25" spans="1:11" x14ac:dyDescent="0.2">
      <c r="A25" s="88" t="s">
        <v>387</v>
      </c>
      <c r="B25" s="5" t="s">
        <v>213</v>
      </c>
      <c r="C25" s="8">
        <v>3.2887332850000002</v>
      </c>
      <c r="D25" s="9" t="str">
        <f t="shared" si="4"/>
        <v>N/A</v>
      </c>
      <c r="E25" s="8">
        <v>3.0057497100999999</v>
      </c>
      <c r="F25" s="9" t="str">
        <f t="shared" si="5"/>
        <v>N/A</v>
      </c>
      <c r="G25" s="8">
        <v>3.5943534761999998</v>
      </c>
      <c r="H25" s="9" t="str">
        <f t="shared" si="6"/>
        <v>N/A</v>
      </c>
      <c r="I25" s="10">
        <v>-8.6</v>
      </c>
      <c r="J25" s="10">
        <v>19.579999999999998</v>
      </c>
      <c r="K25" s="9" t="str">
        <f t="shared" si="7"/>
        <v>Yes</v>
      </c>
    </row>
    <row r="26" spans="1:11" x14ac:dyDescent="0.2">
      <c r="A26" s="88" t="s">
        <v>388</v>
      </c>
      <c r="B26" s="5" t="s">
        <v>213</v>
      </c>
      <c r="C26" s="8">
        <v>41.699606871</v>
      </c>
      <c r="D26" s="9" t="str">
        <f t="shared" si="4"/>
        <v>N/A</v>
      </c>
      <c r="E26" s="8">
        <v>41.777973641999999</v>
      </c>
      <c r="F26" s="9" t="str">
        <f t="shared" si="5"/>
        <v>N/A</v>
      </c>
      <c r="G26" s="8">
        <v>31.129713131999999</v>
      </c>
      <c r="H26" s="9" t="str">
        <f t="shared" si="6"/>
        <v>N/A</v>
      </c>
      <c r="I26" s="10">
        <v>0.18790000000000001</v>
      </c>
      <c r="J26" s="10">
        <v>-25.5</v>
      </c>
      <c r="K26" s="9" t="str">
        <f t="shared" si="7"/>
        <v>Yes</v>
      </c>
    </row>
    <row r="27" spans="1:11" x14ac:dyDescent="0.2">
      <c r="A27" s="88" t="s">
        <v>389</v>
      </c>
      <c r="B27" s="5" t="s">
        <v>213</v>
      </c>
      <c r="C27" s="8">
        <v>8.5654977000000007E-3</v>
      </c>
      <c r="D27" s="9" t="str">
        <f t="shared" si="4"/>
        <v>N/A</v>
      </c>
      <c r="E27" s="8">
        <v>6.9979780999999998E-3</v>
      </c>
      <c r="F27" s="9" t="str">
        <f t="shared" si="5"/>
        <v>N/A</v>
      </c>
      <c r="G27" s="8">
        <v>3.42149749E-2</v>
      </c>
      <c r="H27" s="9" t="str">
        <f t="shared" si="6"/>
        <v>N/A</v>
      </c>
      <c r="I27" s="10">
        <v>-18.3</v>
      </c>
      <c r="J27" s="10">
        <v>388.9</v>
      </c>
      <c r="K27" s="9" t="str">
        <f t="shared" si="7"/>
        <v>No</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0.1164779123</v>
      </c>
      <c r="D30" s="9" t="str">
        <f t="shared" si="4"/>
        <v>N/A</v>
      </c>
      <c r="E30" s="8">
        <v>6.3911914099999995E-2</v>
      </c>
      <c r="F30" s="9" t="str">
        <f t="shared" si="5"/>
        <v>N/A</v>
      </c>
      <c r="G30" s="8">
        <v>2.58506584E-2</v>
      </c>
      <c r="H30" s="9" t="str">
        <f t="shared" si="6"/>
        <v>N/A</v>
      </c>
      <c r="I30" s="10">
        <v>-45.1</v>
      </c>
      <c r="J30" s="10">
        <v>-59.6</v>
      </c>
      <c r="K30" s="9" t="str">
        <f t="shared" si="7"/>
        <v>No</v>
      </c>
    </row>
    <row r="31" spans="1:11" x14ac:dyDescent="0.2">
      <c r="A31" s="88" t="s">
        <v>393</v>
      </c>
      <c r="B31" s="5" t="s">
        <v>213</v>
      </c>
      <c r="C31" s="8">
        <v>2.4909046000000002E-3</v>
      </c>
      <c r="D31" s="9" t="str">
        <f t="shared" si="4"/>
        <v>N/A</v>
      </c>
      <c r="E31" s="8">
        <v>8.50239577E-2</v>
      </c>
      <c r="F31" s="9" t="str">
        <f t="shared" si="5"/>
        <v>N/A</v>
      </c>
      <c r="G31" s="8">
        <v>4.9201900000000001E-5</v>
      </c>
      <c r="H31" s="9" t="str">
        <f t="shared" si="6"/>
        <v>N/A</v>
      </c>
      <c r="I31" s="10">
        <v>3313</v>
      </c>
      <c r="J31" s="10">
        <v>-99.9</v>
      </c>
      <c r="K31" s="9" t="str">
        <f t="shared" si="7"/>
        <v>No</v>
      </c>
    </row>
    <row r="32" spans="1:11" x14ac:dyDescent="0.2">
      <c r="A32" s="88" t="s">
        <v>394</v>
      </c>
      <c r="B32" s="5" t="s">
        <v>213</v>
      </c>
      <c r="C32" s="8">
        <v>0.29554984629999997</v>
      </c>
      <c r="D32" s="9" t="str">
        <f t="shared" si="4"/>
        <v>N/A</v>
      </c>
      <c r="E32" s="8">
        <v>0.38581890740000002</v>
      </c>
      <c r="F32" s="9" t="str">
        <f t="shared" si="5"/>
        <v>N/A</v>
      </c>
      <c r="G32" s="8">
        <v>0.27899423919999999</v>
      </c>
      <c r="H32" s="9" t="str">
        <f t="shared" si="6"/>
        <v>N/A</v>
      </c>
      <c r="I32" s="10">
        <v>30.54</v>
      </c>
      <c r="J32" s="10">
        <v>-27.7</v>
      </c>
      <c r="K32" s="9" t="str">
        <f t="shared" si="7"/>
        <v>Yes</v>
      </c>
    </row>
    <row r="33" spans="1:11" x14ac:dyDescent="0.2">
      <c r="A33" s="88" t="s">
        <v>395</v>
      </c>
      <c r="B33" s="5" t="s">
        <v>213</v>
      </c>
      <c r="C33" s="8">
        <v>0.1038466156</v>
      </c>
      <c r="D33" s="9" t="str">
        <f t="shared" si="4"/>
        <v>N/A</v>
      </c>
      <c r="E33" s="8">
        <v>0.1107717928</v>
      </c>
      <c r="F33" s="9" t="str">
        <f t="shared" si="5"/>
        <v>N/A</v>
      </c>
      <c r="G33" s="8">
        <v>7.71682006E-2</v>
      </c>
      <c r="H33" s="9" t="str">
        <f t="shared" si="6"/>
        <v>N/A</v>
      </c>
      <c r="I33" s="10">
        <v>6.6689999999999996</v>
      </c>
      <c r="J33" s="10">
        <v>-30.3</v>
      </c>
      <c r="K33" s="9" t="str">
        <f t="shared" si="7"/>
        <v>No</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1.8930071309000001</v>
      </c>
      <c r="D35" s="9" t="str">
        <f t="shared" si="4"/>
        <v>N/A</v>
      </c>
      <c r="E35" s="8">
        <v>2.1111896045999998</v>
      </c>
      <c r="F35" s="9" t="str">
        <f t="shared" si="5"/>
        <v>N/A</v>
      </c>
      <c r="G35" s="8">
        <v>2.5991670912</v>
      </c>
      <c r="H35" s="9" t="str">
        <f t="shared" si="6"/>
        <v>N/A</v>
      </c>
      <c r="I35" s="10">
        <v>11.53</v>
      </c>
      <c r="J35" s="10">
        <v>23.11</v>
      </c>
      <c r="K35" s="9" t="str">
        <f t="shared" si="7"/>
        <v>Yes</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0.2257884476</v>
      </c>
      <c r="D39" s="9" t="str">
        <f t="shared" si="4"/>
        <v>N/A</v>
      </c>
      <c r="E39" s="8">
        <v>1.8174073999999998E-2</v>
      </c>
      <c r="F39" s="9" t="str">
        <f t="shared" si="5"/>
        <v>N/A</v>
      </c>
      <c r="G39" s="8">
        <v>1.1434906379000001</v>
      </c>
      <c r="H39" s="9" t="str">
        <f t="shared" si="6"/>
        <v>N/A</v>
      </c>
      <c r="I39" s="10">
        <v>-92</v>
      </c>
      <c r="J39" s="10">
        <v>6192</v>
      </c>
      <c r="K39" s="9" t="str">
        <f t="shared" si="7"/>
        <v>No</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0.2229439953</v>
      </c>
      <c r="D41" s="9" t="str">
        <f t="shared" si="4"/>
        <v>N/A</v>
      </c>
      <c r="E41" s="8">
        <v>0.1616326253</v>
      </c>
      <c r="F41" s="9" t="str">
        <f t="shared" si="5"/>
        <v>N/A</v>
      </c>
      <c r="G41" s="8">
        <v>0.18912211770000001</v>
      </c>
      <c r="H41" s="9" t="str">
        <f t="shared" si="6"/>
        <v>N/A</v>
      </c>
      <c r="I41" s="10">
        <v>-27.5</v>
      </c>
      <c r="J41" s="10">
        <v>17.010000000000002</v>
      </c>
      <c r="K41" s="9" t="str">
        <f t="shared" si="7"/>
        <v>Yes</v>
      </c>
    </row>
    <row r="42" spans="1:11" x14ac:dyDescent="0.2">
      <c r="A42" s="88" t="s">
        <v>32</v>
      </c>
      <c r="B42" s="5" t="s">
        <v>213</v>
      </c>
      <c r="C42" s="8">
        <v>58.896297857</v>
      </c>
      <c r="D42" s="9" t="str">
        <f t="shared" ref="D42:D51" si="8">IF($B42="N/A","N/A",IF(C42&lt;0,"No","Yes"))</f>
        <v>N/A</v>
      </c>
      <c r="E42" s="8">
        <v>51.385680866999998</v>
      </c>
      <c r="F42" s="9" t="str">
        <f t="shared" ref="F42:F51" si="9">IF($B42="N/A","N/A",IF(E42&lt;0,"No","Yes"))</f>
        <v>N/A</v>
      </c>
      <c r="G42" s="8">
        <v>62.741014092</v>
      </c>
      <c r="H42" s="9" t="str">
        <f t="shared" ref="H42:H51" si="10">IF($B42="N/A","N/A",IF(G42&lt;0,"No","Yes"))</f>
        <v>N/A</v>
      </c>
      <c r="I42" s="10">
        <v>-12.8</v>
      </c>
      <c r="J42" s="10">
        <v>22.1</v>
      </c>
      <c r="K42" s="9" t="str">
        <f t="shared" ref="K42:K51" si="11">IF(J42="Div by 0", "N/A", IF(J42="N/A","N/A", IF(J42&gt;30, "No", IF(J42&lt;-30, "No", "Yes"))))</f>
        <v>Yes</v>
      </c>
    </row>
    <row r="43" spans="1:11" x14ac:dyDescent="0.2">
      <c r="A43" s="88" t="s">
        <v>39</v>
      </c>
      <c r="B43" s="5" t="s">
        <v>213</v>
      </c>
      <c r="C43" s="8">
        <v>99.997079631999995</v>
      </c>
      <c r="D43" s="9" t="str">
        <f t="shared" si="8"/>
        <v>N/A</v>
      </c>
      <c r="E43" s="8">
        <v>99.998207112000003</v>
      </c>
      <c r="F43" s="9" t="str">
        <f t="shared" si="9"/>
        <v>N/A</v>
      </c>
      <c r="G43" s="8">
        <v>99.918664843000002</v>
      </c>
      <c r="H43" s="9" t="str">
        <f t="shared" si="10"/>
        <v>N/A</v>
      </c>
      <c r="I43" s="10">
        <v>1.1000000000000001E-3</v>
      </c>
      <c r="J43" s="10">
        <v>-0.08</v>
      </c>
      <c r="K43" s="9" t="str">
        <f t="shared" si="11"/>
        <v>Yes</v>
      </c>
    </row>
    <row r="44" spans="1:11" x14ac:dyDescent="0.2">
      <c r="A44" s="88" t="s">
        <v>40</v>
      </c>
      <c r="B44" s="5" t="s">
        <v>213</v>
      </c>
      <c r="C44" s="8">
        <v>54.372501980999999</v>
      </c>
      <c r="D44" s="9" t="str">
        <f t="shared" si="8"/>
        <v>N/A</v>
      </c>
      <c r="E44" s="8">
        <v>55.668328281000001</v>
      </c>
      <c r="F44" s="9" t="str">
        <f t="shared" si="9"/>
        <v>N/A</v>
      </c>
      <c r="G44" s="8">
        <v>59.355652665000001</v>
      </c>
      <c r="H44" s="9" t="str">
        <f t="shared" si="10"/>
        <v>N/A</v>
      </c>
      <c r="I44" s="10">
        <v>2.383</v>
      </c>
      <c r="J44" s="10">
        <v>6.6239999999999997</v>
      </c>
      <c r="K44" s="9" t="str">
        <f t="shared" si="11"/>
        <v>Yes</v>
      </c>
    </row>
    <row r="45" spans="1:11" x14ac:dyDescent="0.2">
      <c r="A45" s="88" t="s">
        <v>163</v>
      </c>
      <c r="B45" s="5" t="s">
        <v>213</v>
      </c>
      <c r="C45" s="8">
        <v>99.346225934000003</v>
      </c>
      <c r="D45" s="9" t="str">
        <f t="shared" si="8"/>
        <v>N/A</v>
      </c>
      <c r="E45" s="8">
        <v>99.327426389999999</v>
      </c>
      <c r="F45" s="9" t="str">
        <f t="shared" si="9"/>
        <v>N/A</v>
      </c>
      <c r="G45" s="8">
        <v>97.850715055999999</v>
      </c>
      <c r="H45" s="9" t="str">
        <f t="shared" si="10"/>
        <v>N/A</v>
      </c>
      <c r="I45" s="10">
        <v>-1.9E-2</v>
      </c>
      <c r="J45" s="10">
        <v>-1.49</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89.597917788999993</v>
      </c>
      <c r="D47" s="9" t="str">
        <f t="shared" si="8"/>
        <v>N/A</v>
      </c>
      <c r="E47" s="8">
        <v>89.864289365000005</v>
      </c>
      <c r="F47" s="9" t="str">
        <f t="shared" si="9"/>
        <v>N/A</v>
      </c>
      <c r="G47" s="8">
        <v>89.926464073999995</v>
      </c>
      <c r="H47" s="9" t="str">
        <f t="shared" si="10"/>
        <v>N/A</v>
      </c>
      <c r="I47" s="10">
        <v>0.29730000000000001</v>
      </c>
      <c r="J47" s="10">
        <v>6.9199999999999998E-2</v>
      </c>
      <c r="K47" s="9" t="str">
        <f t="shared" si="11"/>
        <v>Yes</v>
      </c>
    </row>
    <row r="48" spans="1:11" x14ac:dyDescent="0.2">
      <c r="A48" s="88" t="s">
        <v>43</v>
      </c>
      <c r="B48" s="5" t="s">
        <v>213</v>
      </c>
      <c r="C48" s="8">
        <v>99.641296728</v>
      </c>
      <c r="D48" s="9" t="str">
        <f t="shared" si="8"/>
        <v>N/A</v>
      </c>
      <c r="E48" s="8">
        <v>99.634196564999996</v>
      </c>
      <c r="F48" s="9" t="str">
        <f t="shared" si="9"/>
        <v>N/A</v>
      </c>
      <c r="G48" s="8">
        <v>99.057635395000005</v>
      </c>
      <c r="H48" s="9" t="str">
        <f t="shared" si="10"/>
        <v>N/A</v>
      </c>
      <c r="I48" s="10">
        <v>-7.0000000000000001E-3</v>
      </c>
      <c r="J48" s="10">
        <v>-0.57899999999999996</v>
      </c>
      <c r="K48" s="9" t="str">
        <f t="shared" si="11"/>
        <v>Yes</v>
      </c>
    </row>
    <row r="49" spans="1:12" x14ac:dyDescent="0.2">
      <c r="A49" s="88" t="s">
        <v>44</v>
      </c>
      <c r="B49" s="5" t="s">
        <v>213</v>
      </c>
      <c r="C49" s="8">
        <v>52.314582583000004</v>
      </c>
      <c r="D49" s="9" t="str">
        <f t="shared" si="8"/>
        <v>N/A</v>
      </c>
      <c r="E49" s="8">
        <v>45.317100062999998</v>
      </c>
      <c r="F49" s="9" t="str">
        <f t="shared" si="9"/>
        <v>N/A</v>
      </c>
      <c r="G49" s="8">
        <v>54.994397515000003</v>
      </c>
      <c r="H49" s="9" t="str">
        <f t="shared" si="10"/>
        <v>N/A</v>
      </c>
      <c r="I49" s="10">
        <v>-13.4</v>
      </c>
      <c r="J49" s="10">
        <v>21.35</v>
      </c>
      <c r="K49" s="9" t="str">
        <f t="shared" si="11"/>
        <v>Yes</v>
      </c>
    </row>
    <row r="50" spans="1:12" x14ac:dyDescent="0.2">
      <c r="A50" s="88" t="s">
        <v>45</v>
      </c>
      <c r="B50" s="5" t="s">
        <v>213</v>
      </c>
      <c r="C50" s="8">
        <v>47.685417416999996</v>
      </c>
      <c r="D50" s="9" t="str">
        <f t="shared" si="8"/>
        <v>N/A</v>
      </c>
      <c r="E50" s="8">
        <v>54.682899937000002</v>
      </c>
      <c r="F50" s="9" t="str">
        <f t="shared" si="9"/>
        <v>N/A</v>
      </c>
      <c r="G50" s="8">
        <v>45.005602484999997</v>
      </c>
      <c r="H50" s="9" t="str">
        <f t="shared" si="10"/>
        <v>N/A</v>
      </c>
      <c r="I50" s="10">
        <v>14.67</v>
      </c>
      <c r="J50" s="10">
        <v>-17.7</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0.2153860718</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0.337170521</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0.1741450709</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9.0255895899999994E-2</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8.2836255100000006E-2</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11675680</v>
      </c>
      <c r="D7" s="34" t="str">
        <f>IF($B7="N/A","N/A",IF(C7&gt;15,"No",IF(C7&lt;-15,"No","Yes")))</f>
        <v>N/A</v>
      </c>
      <c r="E7" s="33">
        <v>13175816</v>
      </c>
      <c r="F7" s="34" t="str">
        <f>IF($B7="N/A","N/A",IF(E7&gt;15,"No",IF(E7&lt;-15,"No","Yes")))</f>
        <v>N/A</v>
      </c>
      <c r="G7" s="33">
        <v>13513687</v>
      </c>
      <c r="H7" s="34" t="str">
        <f>IF($B7="N/A","N/A",IF(G7&gt;15,"No",IF(G7&lt;-15,"No","Yes")))</f>
        <v>N/A</v>
      </c>
      <c r="I7" s="35">
        <v>12.85</v>
      </c>
      <c r="J7" s="35">
        <v>2.5640000000000001</v>
      </c>
      <c r="K7" s="34" t="str">
        <f t="shared" ref="K7:K22" si="0">IF(J7="Div by 0", "N/A", IF(J7="N/A","N/A", IF(J7&gt;30, "No", IF(J7&lt;-30, "No", "Yes"))))</f>
        <v>Yes</v>
      </c>
    </row>
    <row r="8" spans="1:11" x14ac:dyDescent="0.2">
      <c r="A8" s="3" t="s">
        <v>362</v>
      </c>
      <c r="B8" s="32" t="s">
        <v>213</v>
      </c>
      <c r="C8" s="36" t="s">
        <v>213</v>
      </c>
      <c r="D8" s="34" t="str">
        <f>IF($B8="N/A","N/A",IF(C8&gt;15,"No",IF(C8&lt;-15,"No","Yes")))</f>
        <v>N/A</v>
      </c>
      <c r="E8" s="36">
        <v>83.655813043999999</v>
      </c>
      <c r="F8" s="34" t="str">
        <f>IF($B8="N/A","N/A",IF(E8&gt;15,"No",IF(E8&lt;-15,"No","Yes")))</f>
        <v>N/A</v>
      </c>
      <c r="G8" s="36">
        <v>71.117526992999998</v>
      </c>
      <c r="H8" s="34" t="str">
        <f>IF($B8="N/A","N/A",IF(G8&gt;15,"No",IF(G8&lt;-15,"No","Yes")))</f>
        <v>N/A</v>
      </c>
      <c r="I8" s="35" t="s">
        <v>213</v>
      </c>
      <c r="J8" s="35">
        <v>-15</v>
      </c>
      <c r="K8" s="34" t="str">
        <f t="shared" si="0"/>
        <v>Yes</v>
      </c>
    </row>
    <row r="9" spans="1:11" x14ac:dyDescent="0.2">
      <c r="A9" s="3" t="s">
        <v>119</v>
      </c>
      <c r="B9" s="37" t="s">
        <v>213</v>
      </c>
      <c r="C9" s="9">
        <v>15.919929289000001</v>
      </c>
      <c r="D9" s="9" t="str">
        <f>IF($B9="N/A","N/A",IF(C9&gt;15,"No",IF(C9&lt;-15,"No","Yes")))</f>
        <v>N/A</v>
      </c>
      <c r="E9" s="9">
        <v>16.344186956000001</v>
      </c>
      <c r="F9" s="9" t="str">
        <f>IF($B9="N/A","N/A",IF(E9&gt;15,"No",IF(E9&lt;-15,"No","Yes")))</f>
        <v>N/A</v>
      </c>
      <c r="G9" s="9">
        <v>28.882473007000002</v>
      </c>
      <c r="H9" s="9" t="str">
        <f>IF($B9="N/A","N/A",IF(G9&gt;15,"No",IF(G9&lt;-15,"No","Yes")))</f>
        <v>N/A</v>
      </c>
      <c r="I9" s="10">
        <v>2.665</v>
      </c>
      <c r="J9" s="10">
        <v>76.709999999999994</v>
      </c>
      <c r="K9" s="9" t="str">
        <f t="shared" si="0"/>
        <v>No</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97.462417607000006</v>
      </c>
      <c r="D11" s="9" t="str">
        <f>IF(OR($B11="N/A",$C11="N/A"),"N/A",IF(C11&gt;100,"No",IF(C11&lt;95,"No","Yes")))</f>
        <v>Yes</v>
      </c>
      <c r="E11" s="9">
        <v>98.769358952999994</v>
      </c>
      <c r="F11" s="9" t="str">
        <f>IF(OR($B11="N/A",$E11="N/A"),"N/A",IF(E11&gt;100,"No",IF(E11&lt;95,"No","Yes")))</f>
        <v>Yes</v>
      </c>
      <c r="G11" s="9">
        <v>99.317329164</v>
      </c>
      <c r="H11" s="9" t="str">
        <f>IF($B11="N/A","N/A",IF(G11&gt;100,"No",IF(G11&lt;95,"No","Yes")))</f>
        <v>Yes</v>
      </c>
      <c r="I11" s="10">
        <v>1.341</v>
      </c>
      <c r="J11" s="10">
        <v>0.55479999999999996</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97.448765296999994</v>
      </c>
      <c r="D13" s="9" t="str">
        <f t="shared" si="1"/>
        <v>Yes</v>
      </c>
      <c r="E13" s="9">
        <v>98.851403207000004</v>
      </c>
      <c r="F13" s="9" t="str">
        <f t="shared" si="2"/>
        <v>Yes</v>
      </c>
      <c r="G13" s="9">
        <v>99.255850753000004</v>
      </c>
      <c r="H13" s="9" t="str">
        <f t="shared" si="3"/>
        <v>Yes</v>
      </c>
      <c r="I13" s="10">
        <v>1.4390000000000001</v>
      </c>
      <c r="J13" s="10">
        <v>0.40910000000000002</v>
      </c>
      <c r="K13" s="9" t="str">
        <f t="shared" si="0"/>
        <v>Yes</v>
      </c>
    </row>
    <row r="14" spans="1:11" x14ac:dyDescent="0.2">
      <c r="A14" s="3" t="s">
        <v>13</v>
      </c>
      <c r="B14" s="37" t="s">
        <v>213</v>
      </c>
      <c r="C14" s="38">
        <v>9816920</v>
      </c>
      <c r="D14" s="9" t="str">
        <f>IF($B14="N/A","N/A",IF(C14&gt;15,"No",IF(C14&lt;-15,"No","Yes")))</f>
        <v>N/A</v>
      </c>
      <c r="E14" s="38">
        <v>11022336</v>
      </c>
      <c r="F14" s="9" t="str">
        <f>IF($B14="N/A","N/A",IF(E14&gt;15,"No",IF(E14&lt;-15,"No","Yes")))</f>
        <v>N/A</v>
      </c>
      <c r="G14" s="38">
        <v>9610600</v>
      </c>
      <c r="H14" s="9" t="str">
        <f>IF($B14="N/A","N/A",IF(G14&gt;15,"No",IF(G14&lt;-15,"No","Yes")))</f>
        <v>N/A</v>
      </c>
      <c r="I14" s="10">
        <v>12.28</v>
      </c>
      <c r="J14" s="10">
        <v>-12.8</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1.04052E-5</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v>35</v>
      </c>
      <c r="H16" s="9" t="str">
        <f>IF($B16="N/A","N/A",IF(G16&gt;15,"No",IF(G16&lt;-15,"No","Yes")))</f>
        <v>N/A</v>
      </c>
      <c r="I16" s="10" t="s">
        <v>1747</v>
      </c>
      <c r="J16" s="10" t="s">
        <v>1747</v>
      </c>
      <c r="K16" s="9" t="str">
        <f t="shared" si="0"/>
        <v>N/A</v>
      </c>
    </row>
    <row r="17" spans="1:11" x14ac:dyDescent="0.2">
      <c r="A17" s="3" t="s">
        <v>131</v>
      </c>
      <c r="B17" s="37" t="s">
        <v>213</v>
      </c>
      <c r="C17" s="38">
        <v>2256</v>
      </c>
      <c r="D17" s="9" t="str">
        <f>IF($B17="N/A","N/A",IF(C17&gt;15,"No",IF(C17&lt;-15,"No","Yes")))</f>
        <v>N/A</v>
      </c>
      <c r="E17" s="38">
        <v>2621</v>
      </c>
      <c r="F17" s="9" t="str">
        <f>IF($B17="N/A","N/A",IF(E17&gt;15,"No",IF(E17&lt;-15,"No","Yes")))</f>
        <v>N/A</v>
      </c>
      <c r="G17" s="38">
        <v>28160</v>
      </c>
      <c r="H17" s="9" t="str">
        <f>IF($B17="N/A","N/A",IF(G17&gt;15,"No",IF(G17&lt;-15,"No","Yes")))</f>
        <v>N/A</v>
      </c>
      <c r="I17" s="10">
        <v>16.18</v>
      </c>
      <c r="J17" s="10">
        <v>974.4</v>
      </c>
      <c r="K17" s="9" t="str">
        <f t="shared" si="0"/>
        <v>No</v>
      </c>
    </row>
    <row r="18" spans="1:11" x14ac:dyDescent="0.2">
      <c r="A18" s="3" t="s">
        <v>346</v>
      </c>
      <c r="B18" s="37" t="s">
        <v>213</v>
      </c>
      <c r="C18" s="8" t="s">
        <v>213</v>
      </c>
      <c r="D18" s="9" t="str">
        <f>IF($B18="N/A","N/A",IF(C18&gt;15,"No",IF(C18&lt;-15,"No","Yes")))</f>
        <v>N/A</v>
      </c>
      <c r="E18" s="8">
        <v>1.9892506099999999E-2</v>
      </c>
      <c r="F18" s="9" t="str">
        <f>IF($B18="N/A","N/A",IF(E18&gt;15,"No",IF(E18&lt;-15,"No","Yes")))</f>
        <v>N/A</v>
      </c>
      <c r="G18" s="8">
        <v>0.20838132479999999</v>
      </c>
      <c r="H18" s="9" t="str">
        <f>IF($B18="N/A","N/A",IF(G18&gt;15,"No",IF(G18&lt;-15,"No","Yes")))</f>
        <v>N/A</v>
      </c>
      <c r="I18" s="10" t="s">
        <v>213</v>
      </c>
      <c r="J18" s="10">
        <v>947.5</v>
      </c>
      <c r="K18" s="9" t="str">
        <f t="shared" si="0"/>
        <v>No</v>
      </c>
    </row>
    <row r="19" spans="1:11" ht="27.75" customHeight="1" x14ac:dyDescent="0.2">
      <c r="A19" s="3" t="s">
        <v>841</v>
      </c>
      <c r="B19" s="37" t="s">
        <v>213</v>
      </c>
      <c r="C19" s="39">
        <v>45.518617020999997</v>
      </c>
      <c r="D19" s="9" t="str">
        <f>IF($B19="N/A","N/A",IF(C19&gt;60,"No",IF(C19&lt;15,"No","Yes")))</f>
        <v>N/A</v>
      </c>
      <c r="E19" s="39">
        <v>44.705455933000003</v>
      </c>
      <c r="F19" s="9" t="str">
        <f>IF($B19="N/A","N/A",IF(E19&gt;60,"No",IF(E19&lt;15,"No","Yes")))</f>
        <v>N/A</v>
      </c>
      <c r="G19" s="39">
        <v>66.109943181999995</v>
      </c>
      <c r="H19" s="9" t="str">
        <f>IF($B19="N/A","N/A",IF(G19&gt;60,"No",IF(G19&lt;15,"No","Yes")))</f>
        <v>N/A</v>
      </c>
      <c r="I19" s="10">
        <v>-1.79</v>
      </c>
      <c r="J19" s="10">
        <v>47.88</v>
      </c>
      <c r="K19" s="9" t="str">
        <f t="shared" si="0"/>
        <v>No</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9816920</v>
      </c>
      <c r="D6" s="9" t="str">
        <f>IF($B6="N/A","N/A",IF(C6&gt;15,"No",IF(C6&lt;-15,"No","Yes")))</f>
        <v>N/A</v>
      </c>
      <c r="E6" s="38">
        <v>11022336</v>
      </c>
      <c r="F6" s="9" t="str">
        <f>IF($B6="N/A","N/A",IF(E6&gt;15,"No",IF(E6&lt;-15,"No","Yes")))</f>
        <v>N/A</v>
      </c>
      <c r="G6" s="38">
        <v>9610600</v>
      </c>
      <c r="H6" s="9" t="str">
        <f>IF($B6="N/A","N/A",IF(G6&gt;15,"No",IF(G6&lt;-15,"No","Yes")))</f>
        <v>N/A</v>
      </c>
      <c r="I6" s="10">
        <v>12.28</v>
      </c>
      <c r="J6" s="10">
        <v>-12.8</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49.857966347999998</v>
      </c>
      <c r="D9" s="9" t="str">
        <f>IF($B9="N/A","N/A",IF(C9&gt;60,"No",IF(C9&lt;15,"No","Yes")))</f>
        <v>Yes</v>
      </c>
      <c r="E9" s="39">
        <v>53.007367676000001</v>
      </c>
      <c r="F9" s="9" t="str">
        <f>IF($B9="N/A","N/A",IF(E9&gt;60,"No",IF(E9&lt;15,"No","Yes")))</f>
        <v>Yes</v>
      </c>
      <c r="G9" s="39">
        <v>56.570317150000001</v>
      </c>
      <c r="H9" s="9" t="str">
        <f>IF($B9="N/A","N/A",IF(G9&gt;60,"No",IF(G9&lt;15,"No","Yes")))</f>
        <v>Yes</v>
      </c>
      <c r="I9" s="10">
        <v>6.3170000000000002</v>
      </c>
      <c r="J9" s="10">
        <v>6.7220000000000004</v>
      </c>
      <c r="K9" s="9" t="str">
        <f t="shared" si="0"/>
        <v>Yes</v>
      </c>
    </row>
    <row r="10" spans="1:11" x14ac:dyDescent="0.2">
      <c r="A10" s="3" t="s">
        <v>14</v>
      </c>
      <c r="B10" s="37" t="s">
        <v>272</v>
      </c>
      <c r="C10" s="9">
        <v>0.72130566409999997</v>
      </c>
      <c r="D10" s="9" t="str">
        <f>IF($B10="N/A","N/A",IF(C10&gt;15,"No",IF(C10&lt;=0,"No","Yes")))</f>
        <v>Yes</v>
      </c>
      <c r="E10" s="9">
        <v>0.70119437480000002</v>
      </c>
      <c r="F10" s="9" t="str">
        <f>IF($B10="N/A","N/A",IF(E10&gt;15,"No",IF(E10&lt;=0,"No","Yes")))</f>
        <v>Yes</v>
      </c>
      <c r="G10" s="9">
        <v>0.71227602860000006</v>
      </c>
      <c r="H10" s="9" t="str">
        <f>IF($B10="N/A","N/A",IF(G10&gt;15,"No",IF(G10&lt;=0,"No","Yes")))</f>
        <v>Yes</v>
      </c>
      <c r="I10" s="10">
        <v>-2.79</v>
      </c>
      <c r="J10" s="10">
        <v>1.58</v>
      </c>
      <c r="K10" s="9" t="str">
        <f t="shared" si="0"/>
        <v>Yes</v>
      </c>
    </row>
    <row r="11" spans="1:11" x14ac:dyDescent="0.2">
      <c r="A11" s="3" t="s">
        <v>877</v>
      </c>
      <c r="B11" s="37" t="s">
        <v>213</v>
      </c>
      <c r="C11" s="39">
        <v>78.848721932000004</v>
      </c>
      <c r="D11" s="9" t="str">
        <f>IF($B11="N/A","N/A",IF(C11&gt;15,"No",IF(C11&lt;-15,"No","Yes")))</f>
        <v>N/A</v>
      </c>
      <c r="E11" s="39">
        <v>87.097246662000003</v>
      </c>
      <c r="F11" s="9" t="str">
        <f>IF($B11="N/A","N/A",IF(E11&gt;15,"No",IF(E11&lt;-15,"No","Yes")))</f>
        <v>N/A</v>
      </c>
      <c r="G11" s="39">
        <v>91.718015016999999</v>
      </c>
      <c r="H11" s="9" t="str">
        <f>IF($B11="N/A","N/A",IF(G11&gt;15,"No",IF(G11&lt;-15,"No","Yes")))</f>
        <v>N/A</v>
      </c>
      <c r="I11" s="10">
        <v>10.46</v>
      </c>
      <c r="J11" s="10">
        <v>5.3049999999999997</v>
      </c>
      <c r="K11" s="9" t="str">
        <f t="shared" si="0"/>
        <v>Yes</v>
      </c>
    </row>
    <row r="12" spans="1:11" x14ac:dyDescent="0.2">
      <c r="A12" s="3" t="s">
        <v>939</v>
      </c>
      <c r="B12" s="37" t="s">
        <v>213</v>
      </c>
      <c r="C12" s="9">
        <v>0.77935849530000001</v>
      </c>
      <c r="D12" s="9" t="str">
        <f>IF($B12="N/A","N/A",IF(C12&gt;15,"No",IF(C12&lt;-15,"No","Yes")))</f>
        <v>N/A</v>
      </c>
      <c r="E12" s="9">
        <v>0.8964524398</v>
      </c>
      <c r="F12" s="9" t="str">
        <f>IF($B12="N/A","N/A",IF(E12&gt;15,"No",IF(E12&lt;-15,"No","Yes")))</f>
        <v>N/A</v>
      </c>
      <c r="G12" s="9">
        <v>0.87957047430000002</v>
      </c>
      <c r="H12" s="9" t="str">
        <f>IF($B12="N/A","N/A",IF(G12&gt;15,"No",IF(G12&lt;-15,"No","Yes")))</f>
        <v>N/A</v>
      </c>
      <c r="I12" s="10">
        <v>15.02</v>
      </c>
      <c r="J12" s="10">
        <v>-1.88</v>
      </c>
      <c r="K12" s="9" t="str">
        <f t="shared" si="0"/>
        <v>Yes</v>
      </c>
    </row>
    <row r="13" spans="1:11" x14ac:dyDescent="0.2">
      <c r="A13" s="3" t="s">
        <v>51</v>
      </c>
      <c r="B13" s="37" t="s">
        <v>273</v>
      </c>
      <c r="C13" s="9">
        <v>100</v>
      </c>
      <c r="D13" s="9" t="str">
        <f>IF($B13="N/A","N/A",IF(C13&gt;99,"No",IF(C13&lt;95,"No","Yes")))</f>
        <v>No</v>
      </c>
      <c r="E13" s="9">
        <v>99.809831599999995</v>
      </c>
      <c r="F13" s="9" t="str">
        <f>IF($B13="N/A","N/A",IF(E13&gt;99,"No",IF(E13&lt;95,"No","Yes")))</f>
        <v>No</v>
      </c>
      <c r="G13" s="9">
        <v>98.544378082999998</v>
      </c>
      <c r="H13" s="9" t="str">
        <f>IF($B13="N/A","N/A",IF(G13&gt;99,"No",IF(G13&lt;95,"No","Yes")))</f>
        <v>Yes</v>
      </c>
      <c r="I13" s="10">
        <v>-0.19</v>
      </c>
      <c r="J13" s="10">
        <v>-1.27</v>
      </c>
      <c r="K13" s="9" t="str">
        <f t="shared" si="0"/>
        <v>Yes</v>
      </c>
    </row>
    <row r="14" spans="1:11" x14ac:dyDescent="0.2">
      <c r="A14" s="3" t="s">
        <v>52</v>
      </c>
      <c r="B14" s="37" t="s">
        <v>274</v>
      </c>
      <c r="C14" s="9">
        <v>0</v>
      </c>
      <c r="D14" s="9" t="str">
        <f>IF($B14="N/A","N/A",IF(C14&gt;6,"No",IF(C14&lt;=0,"No","Yes")))</f>
        <v>No</v>
      </c>
      <c r="E14" s="9">
        <v>0.19016839990000001</v>
      </c>
      <c r="F14" s="9" t="str">
        <f>IF($B14="N/A","N/A",IF(E14&gt;6,"No",IF(E14&lt;=0,"No","Yes")))</f>
        <v>Yes</v>
      </c>
      <c r="G14" s="9">
        <v>1.4556219175</v>
      </c>
      <c r="H14" s="9" t="str">
        <f>IF($B14="N/A","N/A",IF(G14&gt;6,"No",IF(G14&lt;=0,"No","Yes")))</f>
        <v>Yes</v>
      </c>
      <c r="I14" s="10" t="s">
        <v>1747</v>
      </c>
      <c r="J14" s="10">
        <v>665.4</v>
      </c>
      <c r="K14" s="9" t="str">
        <f t="shared" si="0"/>
        <v>No</v>
      </c>
    </row>
    <row r="15" spans="1:11" x14ac:dyDescent="0.2">
      <c r="A15" s="3" t="s">
        <v>164</v>
      </c>
      <c r="B15" s="37" t="s">
        <v>213</v>
      </c>
      <c r="C15" s="9">
        <v>92.939445366000001</v>
      </c>
      <c r="D15" s="9" t="str">
        <f>IF($B15="N/A","N/A",IF(C15&gt;15,"No",IF(C15&lt;-15,"No","Yes")))</f>
        <v>N/A</v>
      </c>
      <c r="E15" s="9">
        <v>94.745265932999999</v>
      </c>
      <c r="F15" s="9" t="str">
        <f>IF($B15="N/A","N/A",IF(E15&gt;15,"No",IF(E15&lt;-15,"No","Yes")))</f>
        <v>N/A</v>
      </c>
      <c r="G15" s="9">
        <v>98.371473045000002</v>
      </c>
      <c r="H15" s="9" t="str">
        <f>IF($B15="N/A","N/A",IF(G15&gt;15,"No",IF(G15&lt;-15,"No","Yes")))</f>
        <v>N/A</v>
      </c>
      <c r="I15" s="10">
        <v>1.9430000000000001</v>
      </c>
      <c r="J15" s="10">
        <v>3.827</v>
      </c>
      <c r="K15" s="9" t="str">
        <f t="shared" si="0"/>
        <v>Yes</v>
      </c>
    </row>
    <row r="16" spans="1:11" x14ac:dyDescent="0.2">
      <c r="A16" s="3" t="s">
        <v>165</v>
      </c>
      <c r="B16" s="37" t="s">
        <v>275</v>
      </c>
      <c r="C16" s="9">
        <v>99.999429555999996</v>
      </c>
      <c r="D16" s="9" t="str">
        <f>IF($B16="N/A","N/A",IF(C16&gt;98,"Yes","No"))</f>
        <v>Yes</v>
      </c>
      <c r="E16" s="9">
        <v>99.999945460999996</v>
      </c>
      <c r="F16" s="9" t="str">
        <f>IF($B16="N/A","N/A",IF(E16&gt;98,"Yes","No"))</f>
        <v>Yes</v>
      </c>
      <c r="G16" s="9">
        <v>99.999862734999994</v>
      </c>
      <c r="H16" s="9" t="str">
        <f>IF($B16="N/A","N/A",IF(G16&gt;98,"Yes","No"))</f>
        <v>Yes</v>
      </c>
      <c r="I16" s="10">
        <v>5.0000000000000001E-4</v>
      </c>
      <c r="J16" s="10">
        <v>0</v>
      </c>
      <c r="K16" s="9" t="str">
        <f t="shared" si="0"/>
        <v>Yes</v>
      </c>
    </row>
    <row r="17" spans="1:11" x14ac:dyDescent="0.2">
      <c r="A17" s="3" t="s">
        <v>21</v>
      </c>
      <c r="B17" s="37" t="s">
        <v>275</v>
      </c>
      <c r="C17" s="9">
        <v>99.914239903999999</v>
      </c>
      <c r="D17" s="9" t="str">
        <f>IF($B17="N/A","N/A",IF(C17&gt;98,"Yes","No"))</f>
        <v>Yes</v>
      </c>
      <c r="E17" s="9">
        <v>99.905348195000002</v>
      </c>
      <c r="F17" s="9" t="str">
        <f>IF($B17="N/A","N/A",IF(E17&gt;98,"Yes","No"))</f>
        <v>Yes</v>
      </c>
      <c r="G17" s="9">
        <v>99.923532628000004</v>
      </c>
      <c r="H17" s="9" t="str">
        <f>IF($B17="N/A","N/A",IF(G17&gt;98,"Yes","No"))</f>
        <v>Yes</v>
      </c>
      <c r="I17" s="10">
        <v>-8.9999999999999993E-3</v>
      </c>
      <c r="J17" s="10">
        <v>1.8200000000000001E-2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99.363323730999994</v>
      </c>
      <c r="D19" s="9" t="str">
        <f>IF($B19="N/A","N/A",IF(C19&gt;100,"No",IF(C19&lt;98,"No","Yes")))</f>
        <v>Yes</v>
      </c>
      <c r="E19" s="9">
        <v>99.568521591000007</v>
      </c>
      <c r="F19" s="9" t="str">
        <f>IF($B19="N/A","N/A",IF(E19&gt;100,"No",IF(E19&lt;98,"No","Yes")))</f>
        <v>Yes</v>
      </c>
      <c r="G19" s="9">
        <v>99.624341873000006</v>
      </c>
      <c r="H19" s="9" t="str">
        <f>IF($B19="N/A","N/A",IF(G19&gt;100,"No",IF(G19&lt;98,"No","Yes")))</f>
        <v>Yes</v>
      </c>
      <c r="I19" s="10">
        <v>0.20649999999999999</v>
      </c>
      <c r="J19" s="10">
        <v>5.6099999999999997E-2</v>
      </c>
      <c r="K19" s="9" t="str">
        <f>IF(J19="Div by 0", "N/A", IF(J19="N/A","N/A", IF(J19&gt;30, "No", IF(J19&lt;-30, "No", "Yes"))))</f>
        <v>Yes</v>
      </c>
    </row>
    <row r="20" spans="1:11" x14ac:dyDescent="0.2">
      <c r="A20" s="3" t="s">
        <v>679</v>
      </c>
      <c r="B20" s="37" t="s">
        <v>223</v>
      </c>
      <c r="C20" s="9">
        <v>99.999979627000002</v>
      </c>
      <c r="D20" s="9" t="str">
        <f>IF($B20="N/A","N/A",IF(C20&gt;100,"No",IF(C20&lt;98,"No","Yes")))</f>
        <v>Yes</v>
      </c>
      <c r="E20" s="9">
        <v>100</v>
      </c>
      <c r="F20" s="9" t="str">
        <f>IF($B20="N/A","N/A",IF(E20&gt;100,"No",IF(E20&lt;98,"No","Yes")))</f>
        <v>Yes</v>
      </c>
      <c r="G20" s="9">
        <v>99.999979190000005</v>
      </c>
      <c r="H20" s="9" t="str">
        <f>IF($B20="N/A","N/A",IF(G20&gt;100,"No",IF(G20&lt;98,"No","Yes")))</f>
        <v>Yes</v>
      </c>
      <c r="I20" s="10">
        <v>0</v>
      </c>
      <c r="J20" s="10">
        <v>0</v>
      </c>
      <c r="K20" s="9" t="str">
        <f>IF(J20="Div by 0", "N/A", IF(J20="N/A","N/A", IF(J20&gt;30, "No", IF(J20&lt;-30, "No", "Yes"))))</f>
        <v>Yes</v>
      </c>
    </row>
    <row r="21" spans="1:11" x14ac:dyDescent="0.2">
      <c r="A21" s="3" t="s">
        <v>680</v>
      </c>
      <c r="B21" s="37" t="s">
        <v>223</v>
      </c>
      <c r="C21" s="9">
        <v>99.999979627000002</v>
      </c>
      <c r="D21" s="9" t="str">
        <f>IF($B21="N/A","N/A",IF(C21&gt;100,"No",IF(C21&lt;98,"No","Yes")))</f>
        <v>Yes</v>
      </c>
      <c r="E21" s="9">
        <v>100</v>
      </c>
      <c r="F21" s="9" t="str">
        <f>IF($B21="N/A","N/A",IF(E21&gt;100,"No",IF(E21&lt;98,"No","Yes")))</f>
        <v>Yes</v>
      </c>
      <c r="G21" s="9">
        <v>99.999979190000005</v>
      </c>
      <c r="H21" s="9" t="str">
        <f>IF($B21="N/A","N/A",IF(G21&gt;100,"No",IF(G21&lt;98,"No","Yes")))</f>
        <v>Yes</v>
      </c>
      <c r="I21" s="10">
        <v>0</v>
      </c>
      <c r="J21" s="10">
        <v>0</v>
      </c>
      <c r="K21" s="9" t="str">
        <f>IF(J21="Div by 0", "N/A", IF(J21="N/A","N/A", IF(J21&gt;30, "No", IF(J21&lt;-30, "No", "Yes"))))</f>
        <v>Yes</v>
      </c>
    </row>
    <row r="22" spans="1:11" ht="15" customHeight="1" x14ac:dyDescent="0.2">
      <c r="A22" s="3" t="s">
        <v>1714</v>
      </c>
      <c r="B22" s="37" t="s">
        <v>213</v>
      </c>
      <c r="C22" s="9">
        <v>64.067895022000002</v>
      </c>
      <c r="D22" s="9" t="str">
        <f>IF($B22="N/A","N/A",IF(C22&gt;15,"No",IF(C22&lt;-15,"No","Yes")))</f>
        <v>N/A</v>
      </c>
      <c r="E22" s="9">
        <v>65.313423579000002</v>
      </c>
      <c r="F22" s="9" t="str">
        <f>IF($B22="N/A","N/A",IF(E22&gt;15,"No",IF(E22&lt;-15,"No","Yes")))</f>
        <v>N/A</v>
      </c>
      <c r="G22" s="9">
        <v>64.754801989000001</v>
      </c>
      <c r="H22" s="9" t="str">
        <f>IF($B22="N/A","N/A",IF(G22&gt;15,"No",IF(G22&lt;-15,"No","Yes")))</f>
        <v>N/A</v>
      </c>
      <c r="I22" s="10">
        <v>1.944</v>
      </c>
      <c r="J22" s="10">
        <v>-0.85499999999999998</v>
      </c>
      <c r="K22" s="9" t="str">
        <f t="shared" ref="K22:K31" si="1">IF(J22="Div by 0", "N/A", IF(J22="N/A","N/A", IF(J22&gt;30, "No", IF(J22&lt;-30, "No", "Yes"))))</f>
        <v>Yes</v>
      </c>
    </row>
    <row r="23" spans="1:11" x14ac:dyDescent="0.2">
      <c r="A23" s="3" t="s">
        <v>940</v>
      </c>
      <c r="B23" s="37" t="s">
        <v>213</v>
      </c>
      <c r="C23" s="9">
        <v>35.930159357999997</v>
      </c>
      <c r="D23" s="9" t="str">
        <f>IF($B23="N/A","N/A",IF(C23&gt;15,"No",IF(C23&lt;-15,"No","Yes")))</f>
        <v>N/A</v>
      </c>
      <c r="E23" s="9">
        <v>34.607863524000003</v>
      </c>
      <c r="F23" s="9" t="str">
        <f>IF($B23="N/A","N/A",IF(E23&gt;15,"No",IF(E23&lt;-15,"No","Yes")))</f>
        <v>N/A</v>
      </c>
      <c r="G23" s="9">
        <v>34.883555657000002</v>
      </c>
      <c r="H23" s="9" t="str">
        <f>IF($B23="N/A","N/A",IF(G23&gt;15,"No",IF(G23&lt;-15,"No","Yes")))</f>
        <v>N/A</v>
      </c>
      <c r="I23" s="10">
        <v>-3.68</v>
      </c>
      <c r="J23" s="10">
        <v>0.79659999999999997</v>
      </c>
      <c r="K23" s="9" t="str">
        <f t="shared" si="1"/>
        <v>Yes</v>
      </c>
    </row>
    <row r="24" spans="1:11" ht="25.5" x14ac:dyDescent="0.2">
      <c r="A24" s="3" t="s">
        <v>941</v>
      </c>
      <c r="B24" s="37" t="s">
        <v>213</v>
      </c>
      <c r="C24" s="9">
        <v>1.731704E-4</v>
      </c>
      <c r="D24" s="9" t="str">
        <f>IF($B24="N/A","N/A",IF(C24&gt;15,"No",IF(C24&lt;-15,"No","Yes")))</f>
        <v>N/A</v>
      </c>
      <c r="E24" s="9">
        <v>1.0977709E-3</v>
      </c>
      <c r="F24" s="9" t="str">
        <f>IF($B24="N/A","N/A",IF(E24&gt;15,"No",IF(E24&lt;-15,"No","Yes")))</f>
        <v>N/A</v>
      </c>
      <c r="G24" s="9">
        <v>5.1089422000000001E-3</v>
      </c>
      <c r="H24" s="9" t="str">
        <f>IF($B24="N/A","N/A",IF(G24&gt;15,"No",IF(G24&lt;-15,"No","Yes")))</f>
        <v>N/A</v>
      </c>
      <c r="I24" s="10">
        <v>533.9</v>
      </c>
      <c r="J24" s="10">
        <v>365.4</v>
      </c>
      <c r="K24" s="9" t="str">
        <f t="shared" si="1"/>
        <v>No</v>
      </c>
    </row>
    <row r="25" spans="1:11" x14ac:dyDescent="0.2">
      <c r="A25" s="3" t="s">
        <v>166</v>
      </c>
      <c r="B25" s="37" t="s">
        <v>213</v>
      </c>
      <c r="C25" s="9">
        <v>99.999979627000002</v>
      </c>
      <c r="D25" s="9" t="str">
        <f t="shared" ref="D25:D27" si="2">IF($B25="N/A","N/A",IF(C25&gt;15,"No",IF(C25&lt;-15,"No","Yes")))</f>
        <v>N/A</v>
      </c>
      <c r="E25" s="9">
        <v>100</v>
      </c>
      <c r="F25" s="9" t="str">
        <f t="shared" ref="F25:F27" si="3">IF($B25="N/A","N/A",IF(E25&gt;15,"No",IF(E25&lt;-15,"No","Yes")))</f>
        <v>N/A</v>
      </c>
      <c r="G25" s="9">
        <v>99.999979190000005</v>
      </c>
      <c r="H25" s="9" t="str">
        <f t="shared" ref="H25:H27" si="4">IF($B25="N/A","N/A",IF(G25&gt;15,"No",IF(G25&lt;-15,"No","Yes")))</f>
        <v>N/A</v>
      </c>
      <c r="I25" s="10">
        <v>0</v>
      </c>
      <c r="J25" s="10">
        <v>0</v>
      </c>
      <c r="K25" s="9" t="str">
        <f t="shared" si="1"/>
        <v>Yes</v>
      </c>
    </row>
    <row r="26" spans="1:11" x14ac:dyDescent="0.2">
      <c r="A26" s="3" t="s">
        <v>167</v>
      </c>
      <c r="B26" s="37" t="s">
        <v>213</v>
      </c>
      <c r="C26" s="9">
        <v>99.999979627000002</v>
      </c>
      <c r="D26" s="9" t="str">
        <f t="shared" si="2"/>
        <v>N/A</v>
      </c>
      <c r="E26" s="9">
        <v>100</v>
      </c>
      <c r="F26" s="9" t="str">
        <f t="shared" si="3"/>
        <v>N/A</v>
      </c>
      <c r="G26" s="9">
        <v>99.999979190000005</v>
      </c>
      <c r="H26" s="9" t="str">
        <f t="shared" si="4"/>
        <v>N/A</v>
      </c>
      <c r="I26" s="10">
        <v>0</v>
      </c>
      <c r="J26" s="10">
        <v>0</v>
      </c>
      <c r="K26" s="9" t="str">
        <f t="shared" si="1"/>
        <v>Yes</v>
      </c>
    </row>
    <row r="27" spans="1:11" x14ac:dyDescent="0.2">
      <c r="A27" s="3" t="s">
        <v>168</v>
      </c>
      <c r="B27" s="37" t="s">
        <v>213</v>
      </c>
      <c r="C27" s="9">
        <v>99.999979627000002</v>
      </c>
      <c r="D27" s="9" t="str">
        <f t="shared" si="2"/>
        <v>N/A</v>
      </c>
      <c r="E27" s="9">
        <v>100</v>
      </c>
      <c r="F27" s="9" t="str">
        <f t="shared" si="3"/>
        <v>N/A</v>
      </c>
      <c r="G27" s="9">
        <v>99.999979190000005</v>
      </c>
      <c r="H27" s="9" t="str">
        <f t="shared" si="4"/>
        <v>N/A</v>
      </c>
      <c r="I27" s="10">
        <v>0</v>
      </c>
      <c r="J27" s="10">
        <v>0</v>
      </c>
      <c r="K27" s="9" t="str">
        <f t="shared" si="1"/>
        <v>Yes</v>
      </c>
    </row>
    <row r="28" spans="1:11" x14ac:dyDescent="0.2">
      <c r="A28" s="3" t="s">
        <v>54</v>
      </c>
      <c r="B28" s="37" t="s">
        <v>213</v>
      </c>
      <c r="C28" s="9">
        <v>17.140905702000001</v>
      </c>
      <c r="D28" s="9" t="str">
        <f>IF($B28="N/A","N/A",IF(C28&gt;15,"No",IF(C28&lt;-15,"No","Yes")))</f>
        <v>N/A</v>
      </c>
      <c r="E28" s="9">
        <v>17.101928303000001</v>
      </c>
      <c r="F28" s="9" t="str">
        <f>IF($B28="N/A","N/A",IF(E28&gt;15,"No",IF(E28&lt;-15,"No","Yes")))</f>
        <v>N/A</v>
      </c>
      <c r="G28" s="9">
        <v>18.518105008999999</v>
      </c>
      <c r="H28" s="9" t="str">
        <f>IF($B28="N/A","N/A",IF(G28&gt;15,"No",IF(G28&lt;-15,"No","Yes")))</f>
        <v>N/A</v>
      </c>
      <c r="I28" s="10">
        <v>-0.22700000000000001</v>
      </c>
      <c r="J28" s="10">
        <v>8.2810000000000006</v>
      </c>
      <c r="K28" s="9" t="str">
        <f t="shared" si="1"/>
        <v>Yes</v>
      </c>
    </row>
    <row r="29" spans="1:11" x14ac:dyDescent="0.2">
      <c r="A29" s="3" t="s">
        <v>55</v>
      </c>
      <c r="B29" s="37" t="s">
        <v>213</v>
      </c>
      <c r="C29" s="9">
        <v>82.859073925000004</v>
      </c>
      <c r="D29" s="9" t="str">
        <f>IF($B29="N/A","N/A",IF(C29&gt;15,"No",IF(C29&lt;-15,"No","Yes")))</f>
        <v>N/A</v>
      </c>
      <c r="E29" s="9">
        <v>82.898071697000006</v>
      </c>
      <c r="F29" s="9" t="str">
        <f>IF($B29="N/A","N/A",IF(E29&gt;15,"No",IF(E29&lt;-15,"No","Yes")))</f>
        <v>N/A</v>
      </c>
      <c r="G29" s="9">
        <v>81.481874180999995</v>
      </c>
      <c r="H29" s="9" t="str">
        <f>IF($B29="N/A","N/A",IF(G29&gt;15,"No",IF(G29&lt;-15,"No","Yes")))</f>
        <v>N/A</v>
      </c>
      <c r="I29" s="10">
        <v>4.7100000000000003E-2</v>
      </c>
      <c r="J29" s="10">
        <v>-1.71</v>
      </c>
      <c r="K29" s="9" t="str">
        <f t="shared" si="1"/>
        <v>Yes</v>
      </c>
    </row>
    <row r="30" spans="1:11" x14ac:dyDescent="0.2">
      <c r="A30" s="3" t="s">
        <v>56</v>
      </c>
      <c r="B30" s="37" t="s">
        <v>213</v>
      </c>
      <c r="C30" s="9">
        <v>74.655635372000006</v>
      </c>
      <c r="D30" s="9" t="str">
        <f>IF($B30="N/A","N/A",IF(C30&gt;15,"No",IF(C30&lt;-15,"No","Yes")))</f>
        <v>N/A</v>
      </c>
      <c r="E30" s="9">
        <v>74.979096990000002</v>
      </c>
      <c r="F30" s="9" t="str">
        <f>IF($B30="N/A","N/A",IF(E30&gt;15,"No",IF(E30&lt;-15,"No","Yes")))</f>
        <v>N/A</v>
      </c>
      <c r="G30" s="9">
        <v>75.374846524000006</v>
      </c>
      <c r="H30" s="9" t="str">
        <f>IF($B30="N/A","N/A",IF(G30&gt;15,"No",IF(G30&lt;-15,"No","Yes")))</f>
        <v>N/A</v>
      </c>
      <c r="I30" s="10">
        <v>0.43330000000000002</v>
      </c>
      <c r="J30" s="10">
        <v>0.52780000000000005</v>
      </c>
      <c r="K30" s="9" t="str">
        <f t="shared" si="1"/>
        <v>Yes</v>
      </c>
    </row>
    <row r="31" spans="1:11" x14ac:dyDescent="0.2">
      <c r="A31" s="3" t="s">
        <v>57</v>
      </c>
      <c r="B31" s="37" t="s">
        <v>213</v>
      </c>
      <c r="C31" s="9">
        <v>21.738304886000002</v>
      </c>
      <c r="D31" s="9" t="str">
        <f>IF($B31="N/A","N/A",IF(C31&gt;15,"No",IF(C31&lt;-15,"No","Yes")))</f>
        <v>N/A</v>
      </c>
      <c r="E31" s="9">
        <v>20.961436849999998</v>
      </c>
      <c r="F31" s="9" t="str">
        <f>IF($B31="N/A","N/A",IF(E31&gt;15,"No",IF(E31&lt;-15,"No","Yes")))</f>
        <v>N/A</v>
      </c>
      <c r="G31" s="9">
        <v>19.083917756999998</v>
      </c>
      <c r="H31" s="9" t="str">
        <f>IF($B31="N/A","N/A",IF(G31&gt;15,"No",IF(G31&lt;-15,"No","Yes")))</f>
        <v>N/A</v>
      </c>
      <c r="I31" s="10">
        <v>-3.57</v>
      </c>
      <c r="J31" s="10">
        <v>-8.9600000000000009</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1858760</v>
      </c>
      <c r="D6" s="9" t="str">
        <f t="shared" ref="D6:F18" si="0">IF($B6="N/A","N/A",IF(C6&lt;0,"No","Yes"))</f>
        <v>N/A</v>
      </c>
      <c r="E6" s="38">
        <v>2153480</v>
      </c>
      <c r="F6" s="9" t="str">
        <f t="shared" si="0"/>
        <v>N/A</v>
      </c>
      <c r="G6" s="38">
        <v>3903087</v>
      </c>
      <c r="H6" s="9" t="str">
        <f t="shared" ref="H6:H18" si="1">IF($B6="N/A","N/A",IF(G6&lt;0,"No","Yes"))</f>
        <v>N/A</v>
      </c>
      <c r="I6" s="10">
        <v>15.86</v>
      </c>
      <c r="J6" s="10">
        <v>81.25</v>
      </c>
      <c r="K6" s="9" t="str">
        <f t="shared" ref="K6:K18" si="2">IF(J6="Div by 0", "N/A", IF(J6="N/A","N/A", IF(J6&gt;30, "No", IF(J6&lt;-30, "No", "Yes"))))</f>
        <v>No</v>
      </c>
    </row>
    <row r="7" spans="1:11" x14ac:dyDescent="0.2">
      <c r="A7" s="28" t="s">
        <v>445</v>
      </c>
      <c r="B7" s="87" t="s">
        <v>213</v>
      </c>
      <c r="C7" s="9">
        <v>3.4387979083000002</v>
      </c>
      <c r="D7" s="9" t="str">
        <f t="shared" si="0"/>
        <v>N/A</v>
      </c>
      <c r="E7" s="9">
        <v>4.0406226200999997</v>
      </c>
      <c r="F7" s="9" t="str">
        <f t="shared" si="0"/>
        <v>N/A</v>
      </c>
      <c r="G7" s="9">
        <v>3.4486804931999999</v>
      </c>
      <c r="H7" s="9" t="str">
        <f t="shared" si="1"/>
        <v>N/A</v>
      </c>
      <c r="I7" s="10">
        <v>17.5</v>
      </c>
      <c r="J7" s="10">
        <v>-14.6</v>
      </c>
      <c r="K7" s="9" t="str">
        <f t="shared" si="2"/>
        <v>Yes</v>
      </c>
    </row>
    <row r="8" spans="1:11" x14ac:dyDescent="0.2">
      <c r="A8" s="28" t="s">
        <v>446</v>
      </c>
      <c r="B8" s="87" t="s">
        <v>213</v>
      </c>
      <c r="C8" s="9">
        <v>44.403903677999999</v>
      </c>
      <c r="D8" s="9" t="str">
        <f t="shared" si="0"/>
        <v>N/A</v>
      </c>
      <c r="E8" s="9">
        <v>45.399585786999999</v>
      </c>
      <c r="F8" s="9" t="str">
        <f t="shared" si="0"/>
        <v>N/A</v>
      </c>
      <c r="G8" s="9">
        <v>49.087529947</v>
      </c>
      <c r="H8" s="9" t="str">
        <f t="shared" si="1"/>
        <v>N/A</v>
      </c>
      <c r="I8" s="10">
        <v>2.242</v>
      </c>
      <c r="J8" s="10">
        <v>8.1229999999999993</v>
      </c>
      <c r="K8" s="9" t="str">
        <f t="shared" si="2"/>
        <v>Yes</v>
      </c>
    </row>
    <row r="9" spans="1:11" x14ac:dyDescent="0.2">
      <c r="A9" s="28" t="s">
        <v>447</v>
      </c>
      <c r="B9" s="87" t="s">
        <v>213</v>
      </c>
      <c r="C9" s="9">
        <v>33.513901740999998</v>
      </c>
      <c r="D9" s="9" t="str">
        <f t="shared" si="0"/>
        <v>N/A</v>
      </c>
      <c r="E9" s="9">
        <v>32.316715270000003</v>
      </c>
      <c r="F9" s="9" t="str">
        <f t="shared" si="0"/>
        <v>N/A</v>
      </c>
      <c r="G9" s="9">
        <v>29.589117537</v>
      </c>
      <c r="H9" s="9" t="str">
        <f t="shared" si="1"/>
        <v>N/A</v>
      </c>
      <c r="I9" s="10">
        <v>-3.57</v>
      </c>
      <c r="J9" s="10">
        <v>-8.44</v>
      </c>
      <c r="K9" s="9" t="str">
        <f t="shared" si="2"/>
        <v>Yes</v>
      </c>
    </row>
    <row r="10" spans="1:11" x14ac:dyDescent="0.2">
      <c r="A10" s="28" t="s">
        <v>448</v>
      </c>
      <c r="B10" s="87" t="s">
        <v>213</v>
      </c>
      <c r="C10" s="9">
        <v>18.199659988000001</v>
      </c>
      <c r="D10" s="9" t="str">
        <f t="shared" si="0"/>
        <v>N/A</v>
      </c>
      <c r="E10" s="9">
        <v>17.794407192000001</v>
      </c>
      <c r="F10" s="9" t="str">
        <f t="shared" si="0"/>
        <v>N/A</v>
      </c>
      <c r="G10" s="9">
        <v>17.364101799</v>
      </c>
      <c r="H10" s="9" t="str">
        <f t="shared" si="1"/>
        <v>N/A</v>
      </c>
      <c r="I10" s="10">
        <v>-2.23</v>
      </c>
      <c r="J10" s="10">
        <v>-2.42</v>
      </c>
      <c r="K10" s="9" t="str">
        <f t="shared" si="2"/>
        <v>Yes</v>
      </c>
    </row>
    <row r="11" spans="1:11" x14ac:dyDescent="0.2">
      <c r="A11" s="2" t="s">
        <v>207</v>
      </c>
      <c r="B11" s="87" t="s">
        <v>213</v>
      </c>
      <c r="C11" s="9">
        <v>99.814177193000006</v>
      </c>
      <c r="D11" s="9" t="str">
        <f t="shared" si="0"/>
        <v>N/A</v>
      </c>
      <c r="E11" s="9">
        <v>99.825816817000003</v>
      </c>
      <c r="F11" s="9" t="str">
        <f t="shared" si="0"/>
        <v>N/A</v>
      </c>
      <c r="G11" s="9">
        <v>99.051263782000007</v>
      </c>
      <c r="H11" s="9" t="str">
        <f t="shared" si="1"/>
        <v>N/A</v>
      </c>
      <c r="I11" s="10">
        <v>1.17E-2</v>
      </c>
      <c r="J11" s="10">
        <v>-0.77600000000000002</v>
      </c>
      <c r="K11" s="9" t="str">
        <f t="shared" si="2"/>
        <v>Yes</v>
      </c>
    </row>
    <row r="12" spans="1:11" x14ac:dyDescent="0.2">
      <c r="A12" s="2" t="s">
        <v>939</v>
      </c>
      <c r="B12" s="87" t="s">
        <v>213</v>
      </c>
      <c r="C12" s="9">
        <v>1.1882114958000001</v>
      </c>
      <c r="D12" s="9" t="str">
        <f t="shared" si="0"/>
        <v>N/A</v>
      </c>
      <c r="E12" s="9">
        <v>1.3064899604</v>
      </c>
      <c r="F12" s="9" t="str">
        <f t="shared" si="0"/>
        <v>N/A</v>
      </c>
      <c r="G12" s="9">
        <v>1.1341279351</v>
      </c>
      <c r="H12" s="9" t="str">
        <f t="shared" si="1"/>
        <v>N/A</v>
      </c>
      <c r="I12" s="10">
        <v>9.9540000000000006</v>
      </c>
      <c r="J12" s="10">
        <v>-13.2</v>
      </c>
      <c r="K12" s="9" t="str">
        <f t="shared" si="2"/>
        <v>Yes</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83.826906109000006</v>
      </c>
      <c r="D15" s="9" t="str">
        <f t="shared" si="0"/>
        <v>N/A</v>
      </c>
      <c r="E15" s="9">
        <v>88.603841224000007</v>
      </c>
      <c r="F15" s="9" t="str">
        <f t="shared" si="0"/>
        <v>N/A</v>
      </c>
      <c r="G15" s="9">
        <v>96.458546785999999</v>
      </c>
      <c r="H15" s="9" t="str">
        <f t="shared" si="1"/>
        <v>N/A</v>
      </c>
      <c r="I15" s="10">
        <v>5.6989999999999998</v>
      </c>
      <c r="J15" s="10">
        <v>8.8650000000000002</v>
      </c>
      <c r="K15" s="9" t="str">
        <f t="shared" si="2"/>
        <v>Yes</v>
      </c>
    </row>
    <row r="16" spans="1:11" x14ac:dyDescent="0.2">
      <c r="A16" s="2" t="s">
        <v>165</v>
      </c>
      <c r="B16" s="87" t="s">
        <v>213</v>
      </c>
      <c r="C16" s="9">
        <v>99.999515806000005</v>
      </c>
      <c r="D16" s="9" t="str">
        <f t="shared" si="0"/>
        <v>N/A</v>
      </c>
      <c r="E16" s="9">
        <v>99.999907127</v>
      </c>
      <c r="F16" s="9" t="str">
        <f t="shared" si="0"/>
        <v>N/A</v>
      </c>
      <c r="G16" s="9">
        <v>99.991852602999998</v>
      </c>
      <c r="H16" s="9" t="str">
        <f t="shared" si="1"/>
        <v>N/A</v>
      </c>
      <c r="I16" s="10">
        <v>4.0000000000000002E-4</v>
      </c>
      <c r="J16" s="10">
        <v>-8.0000000000000002E-3</v>
      </c>
      <c r="K16" s="9" t="str">
        <f t="shared" si="2"/>
        <v>Yes</v>
      </c>
    </row>
    <row r="17" spans="1:11" x14ac:dyDescent="0.2">
      <c r="A17" s="2" t="s">
        <v>21</v>
      </c>
      <c r="B17" s="87" t="s">
        <v>213</v>
      </c>
      <c r="C17" s="9">
        <v>99.795132238999997</v>
      </c>
      <c r="D17" s="9" t="str">
        <f t="shared" si="0"/>
        <v>N/A</v>
      </c>
      <c r="E17" s="9">
        <v>99.756208555000001</v>
      </c>
      <c r="F17" s="9" t="str">
        <f t="shared" si="0"/>
        <v>N/A</v>
      </c>
      <c r="G17" s="9">
        <v>99.791728957000004</v>
      </c>
      <c r="H17" s="9" t="str">
        <f t="shared" si="1"/>
        <v>N/A</v>
      </c>
      <c r="I17" s="10">
        <v>-3.9E-2</v>
      </c>
      <c r="J17" s="10">
        <v>3.56E-2</v>
      </c>
      <c r="K17" s="9" t="str">
        <f t="shared" si="2"/>
        <v>Yes</v>
      </c>
    </row>
    <row r="18" spans="1:11" x14ac:dyDescent="0.2">
      <c r="A18" s="2" t="s">
        <v>53</v>
      </c>
      <c r="B18" s="87" t="s">
        <v>213</v>
      </c>
      <c r="C18" s="9">
        <v>100</v>
      </c>
      <c r="D18" s="9" t="str">
        <f t="shared" si="0"/>
        <v>N/A</v>
      </c>
      <c r="E18" s="9">
        <v>100</v>
      </c>
      <c r="F18" s="9" t="str">
        <f t="shared" si="0"/>
        <v>N/A</v>
      </c>
      <c r="G18" s="9">
        <v>90.261938818999994</v>
      </c>
      <c r="H18" s="9" t="str">
        <f t="shared" si="1"/>
        <v>N/A</v>
      </c>
      <c r="I18" s="10">
        <v>0</v>
      </c>
      <c r="J18" s="10">
        <v>-9.74</v>
      </c>
      <c r="K18" s="9" t="str">
        <f t="shared" si="2"/>
        <v>Yes</v>
      </c>
    </row>
    <row r="19" spans="1:11" x14ac:dyDescent="0.2">
      <c r="A19" s="3" t="s">
        <v>678</v>
      </c>
      <c r="B19" s="87" t="s">
        <v>213</v>
      </c>
      <c r="C19" s="9">
        <v>99.296735458000001</v>
      </c>
      <c r="D19" s="9" t="str">
        <f t="shared" ref="D19:D21" si="3">IF($B19="N/A","N/A",IF(C19&lt;0,"No","Yes"))</f>
        <v>N/A</v>
      </c>
      <c r="E19" s="9">
        <v>99.396279509999999</v>
      </c>
      <c r="F19" s="9" t="str">
        <f t="shared" ref="F19:F21" si="4">IF($B19="N/A","N/A",IF(E19&lt;0,"No","Yes"))</f>
        <v>N/A</v>
      </c>
      <c r="G19" s="9">
        <v>99.657117557999996</v>
      </c>
      <c r="H19" s="9" t="str">
        <f t="shared" ref="H19:H21" si="5">IF($B19="N/A","N/A",IF(G19&lt;0,"No","Yes"))</f>
        <v>N/A</v>
      </c>
      <c r="I19" s="10">
        <v>0.1002</v>
      </c>
      <c r="J19" s="10">
        <v>0.26240000000000002</v>
      </c>
      <c r="K19" s="9" t="str">
        <f>IF(J19="Div by 0", "N/A", IF(J19="N/A","N/A", IF(J19&gt;30, "No", IF(J19&lt;-30, "No", "Yes"))))</f>
        <v>Yes</v>
      </c>
    </row>
    <row r="20" spans="1:11" x14ac:dyDescent="0.2">
      <c r="A20" s="3" t="s">
        <v>679</v>
      </c>
      <c r="B20" s="87" t="s">
        <v>213</v>
      </c>
      <c r="C20" s="9">
        <v>99.967074823999994</v>
      </c>
      <c r="D20" s="9" t="str">
        <f t="shared" si="3"/>
        <v>N/A</v>
      </c>
      <c r="E20" s="9">
        <v>99.999582071999995</v>
      </c>
      <c r="F20" s="9" t="str">
        <f t="shared" si="4"/>
        <v>N/A</v>
      </c>
      <c r="G20" s="9">
        <v>99.999795034000002</v>
      </c>
      <c r="H20" s="9" t="str">
        <f t="shared" si="5"/>
        <v>N/A</v>
      </c>
      <c r="I20" s="10">
        <v>3.2500000000000001E-2</v>
      </c>
      <c r="J20" s="10">
        <v>2.0000000000000001E-4</v>
      </c>
      <c r="K20" s="9" t="str">
        <f>IF(J20="Div by 0", "N/A", IF(J20="N/A","N/A", IF(J20&gt;30, "No", IF(J20&lt;-30, "No", "Yes"))))</f>
        <v>Yes</v>
      </c>
    </row>
    <row r="21" spans="1:11" x14ac:dyDescent="0.2">
      <c r="A21" s="3" t="s">
        <v>680</v>
      </c>
      <c r="B21" s="87" t="s">
        <v>213</v>
      </c>
      <c r="C21" s="9">
        <v>99.967074823999994</v>
      </c>
      <c r="D21" s="9" t="str">
        <f t="shared" si="3"/>
        <v>N/A</v>
      </c>
      <c r="E21" s="9">
        <v>99.999582071999995</v>
      </c>
      <c r="F21" s="9" t="str">
        <f t="shared" si="4"/>
        <v>N/A</v>
      </c>
      <c r="G21" s="9">
        <v>99.999795034000002</v>
      </c>
      <c r="H21" s="9" t="str">
        <f t="shared" si="5"/>
        <v>N/A</v>
      </c>
      <c r="I21" s="10">
        <v>3.2500000000000001E-2</v>
      </c>
      <c r="J21" s="10">
        <v>2.0000000000000001E-4</v>
      </c>
      <c r="K21" s="9" t="str">
        <f>IF(J21="Div by 0", "N/A", IF(J21="N/A","N/A", IF(J21&gt;30, "No", IF(J21&lt;-30, "No", "Yes"))))</f>
        <v>Yes</v>
      </c>
    </row>
    <row r="22" spans="1:11" ht="16.5" customHeight="1" x14ac:dyDescent="0.2">
      <c r="A22" s="3" t="s">
        <v>1714</v>
      </c>
      <c r="B22" s="87" t="s">
        <v>213</v>
      </c>
      <c r="C22" s="9">
        <v>64.627816394000007</v>
      </c>
      <c r="D22" s="9" t="str">
        <f t="shared" ref="D22:D31" si="6">IF($B22="N/A","N/A",IF(C22&lt;0,"No","Yes"))</f>
        <v>N/A</v>
      </c>
      <c r="E22" s="9">
        <v>64.844995077999997</v>
      </c>
      <c r="F22" s="9" t="str">
        <f t="shared" ref="F22:F31" si="7">IF($B22="N/A","N/A",IF(E22&lt;0,"No","Yes"))</f>
        <v>N/A</v>
      </c>
      <c r="G22" s="9">
        <v>63.302995807999999</v>
      </c>
      <c r="I22" s="10">
        <v>0.33600000000000002</v>
      </c>
      <c r="J22" s="10">
        <v>-2.38</v>
      </c>
      <c r="K22" s="9" t="str">
        <f t="shared" ref="K22:K31" si="8">IF(J22="Div by 0", "N/A", IF(J22="N/A","N/A", IF(J22&gt;30, "No", IF(J22&lt;-30, "No", "Yes"))))</f>
        <v>Yes</v>
      </c>
    </row>
    <row r="23" spans="1:11" x14ac:dyDescent="0.2">
      <c r="A23" s="3" t="s">
        <v>942</v>
      </c>
      <c r="B23" s="87" t="s">
        <v>213</v>
      </c>
      <c r="C23" s="9">
        <v>35.262702015999999</v>
      </c>
      <c r="D23" s="9" t="str">
        <f t="shared" si="6"/>
        <v>N/A</v>
      </c>
      <c r="E23" s="9">
        <v>35.076341548999999</v>
      </c>
      <c r="F23" s="9" t="str">
        <f t="shared" si="7"/>
        <v>N/A</v>
      </c>
      <c r="G23" s="9">
        <v>36.527702302999998</v>
      </c>
      <c r="H23" s="9" t="str">
        <f t="shared" ref="H23:H31" si="9">IF($B23="N/A","N/A",IF(G23&lt;0,"No","Yes"))</f>
        <v>N/A</v>
      </c>
      <c r="I23" s="10">
        <v>-0.52800000000000002</v>
      </c>
      <c r="J23" s="10">
        <v>4.1379999999999999</v>
      </c>
      <c r="K23" s="9" t="str">
        <f t="shared" si="8"/>
        <v>Yes</v>
      </c>
    </row>
    <row r="24" spans="1:11" ht="25.5" x14ac:dyDescent="0.2">
      <c r="A24" s="3" t="s">
        <v>943</v>
      </c>
      <c r="B24" s="87" t="s">
        <v>213</v>
      </c>
      <c r="C24" s="9">
        <v>1.6623985899999999E-2</v>
      </c>
      <c r="D24" s="9" t="str">
        <f t="shared" si="6"/>
        <v>N/A</v>
      </c>
      <c r="E24" s="9">
        <v>2.3311105700000001E-2</v>
      </c>
      <c r="F24" s="9" t="str">
        <f t="shared" si="7"/>
        <v>N/A</v>
      </c>
      <c r="G24" s="9">
        <v>2.1290839799999999E-2</v>
      </c>
      <c r="H24" s="9" t="str">
        <f t="shared" si="9"/>
        <v>N/A</v>
      </c>
      <c r="I24" s="10">
        <v>40.229999999999997</v>
      </c>
      <c r="J24" s="10">
        <v>-8.67</v>
      </c>
      <c r="K24" s="9" t="str">
        <f t="shared" si="8"/>
        <v>Yes</v>
      </c>
    </row>
    <row r="25" spans="1:11" x14ac:dyDescent="0.2">
      <c r="A25" s="2" t="s">
        <v>166</v>
      </c>
      <c r="B25" s="87" t="s">
        <v>213</v>
      </c>
      <c r="C25" s="9">
        <v>99.967074823999994</v>
      </c>
      <c r="D25" s="9" t="str">
        <f t="shared" si="6"/>
        <v>N/A</v>
      </c>
      <c r="E25" s="9">
        <v>99.999582071999995</v>
      </c>
      <c r="F25" s="9" t="str">
        <f t="shared" si="7"/>
        <v>N/A</v>
      </c>
      <c r="G25" s="9">
        <v>99.999795034000002</v>
      </c>
      <c r="H25" s="9" t="str">
        <f t="shared" si="9"/>
        <v>N/A</v>
      </c>
      <c r="I25" s="10">
        <v>3.2500000000000001E-2</v>
      </c>
      <c r="J25" s="10">
        <v>2.0000000000000001E-4</v>
      </c>
      <c r="K25" s="9" t="str">
        <f t="shared" si="8"/>
        <v>Yes</v>
      </c>
    </row>
    <row r="26" spans="1:11" x14ac:dyDescent="0.2">
      <c r="A26" s="2" t="s">
        <v>167</v>
      </c>
      <c r="B26" s="87" t="s">
        <v>213</v>
      </c>
      <c r="C26" s="9">
        <v>99.967074823999994</v>
      </c>
      <c r="D26" s="9" t="str">
        <f t="shared" si="6"/>
        <v>N/A</v>
      </c>
      <c r="E26" s="9">
        <v>99.999582071999995</v>
      </c>
      <c r="F26" s="9" t="str">
        <f t="shared" si="7"/>
        <v>N/A</v>
      </c>
      <c r="G26" s="9">
        <v>99.999795034000002</v>
      </c>
      <c r="H26" s="9" t="str">
        <f t="shared" si="9"/>
        <v>N/A</v>
      </c>
      <c r="I26" s="10">
        <v>3.2500000000000001E-2</v>
      </c>
      <c r="J26" s="10">
        <v>2.0000000000000001E-4</v>
      </c>
      <c r="K26" s="9" t="str">
        <f t="shared" si="8"/>
        <v>Yes</v>
      </c>
    </row>
    <row r="27" spans="1:11" x14ac:dyDescent="0.2">
      <c r="A27" s="2" t="s">
        <v>168</v>
      </c>
      <c r="B27" s="87" t="s">
        <v>213</v>
      </c>
      <c r="C27" s="9">
        <v>99.967074823999994</v>
      </c>
      <c r="D27" s="9" t="str">
        <f t="shared" si="6"/>
        <v>N/A</v>
      </c>
      <c r="E27" s="9">
        <v>99.999582071999995</v>
      </c>
      <c r="F27" s="9" t="str">
        <f t="shared" si="7"/>
        <v>N/A</v>
      </c>
      <c r="G27" s="9">
        <v>99.999795034000002</v>
      </c>
      <c r="H27" s="9" t="str">
        <f t="shared" si="9"/>
        <v>N/A</v>
      </c>
      <c r="I27" s="10">
        <v>3.2500000000000001E-2</v>
      </c>
      <c r="J27" s="10">
        <v>2.0000000000000001E-4</v>
      </c>
      <c r="K27" s="9" t="str">
        <f t="shared" si="8"/>
        <v>Yes</v>
      </c>
    </row>
    <row r="28" spans="1:11" x14ac:dyDescent="0.2">
      <c r="A28" s="2" t="s">
        <v>54</v>
      </c>
      <c r="B28" s="87" t="s">
        <v>213</v>
      </c>
      <c r="C28" s="9">
        <v>14.260528524</v>
      </c>
      <c r="D28" s="9" t="str">
        <f t="shared" si="6"/>
        <v>N/A</v>
      </c>
      <c r="E28" s="9">
        <v>14.985001022000001</v>
      </c>
      <c r="F28" s="9" t="str">
        <f t="shared" si="7"/>
        <v>N/A</v>
      </c>
      <c r="G28" s="9">
        <v>14.41881772</v>
      </c>
      <c r="H28" s="9" t="str">
        <f t="shared" si="9"/>
        <v>N/A</v>
      </c>
      <c r="I28" s="10">
        <v>5.08</v>
      </c>
      <c r="J28" s="10">
        <v>-3.78</v>
      </c>
      <c r="K28" s="9" t="str">
        <f t="shared" si="8"/>
        <v>Yes</v>
      </c>
    </row>
    <row r="29" spans="1:11" x14ac:dyDescent="0.2">
      <c r="A29" s="2" t="s">
        <v>55</v>
      </c>
      <c r="B29" s="87" t="s">
        <v>213</v>
      </c>
      <c r="C29" s="9">
        <v>85.706546299999999</v>
      </c>
      <c r="D29" s="9" t="str">
        <f t="shared" si="6"/>
        <v>N/A</v>
      </c>
      <c r="E29" s="9">
        <v>85.014581050000004</v>
      </c>
      <c r="F29" s="9" t="str">
        <f t="shared" si="7"/>
        <v>N/A</v>
      </c>
      <c r="G29" s="9">
        <v>85.580977313999995</v>
      </c>
      <c r="H29" s="9" t="str">
        <f t="shared" si="9"/>
        <v>N/A</v>
      </c>
      <c r="I29" s="10">
        <v>-0.80700000000000005</v>
      </c>
      <c r="J29" s="10">
        <v>0.66620000000000001</v>
      </c>
      <c r="K29" s="9" t="str">
        <f t="shared" si="8"/>
        <v>Yes</v>
      </c>
    </row>
    <row r="30" spans="1:11" x14ac:dyDescent="0.2">
      <c r="A30" s="2" t="s">
        <v>56</v>
      </c>
      <c r="B30" s="87" t="s">
        <v>213</v>
      </c>
      <c r="C30" s="9">
        <v>76.794206891000002</v>
      </c>
      <c r="D30" s="9" t="str">
        <f t="shared" si="6"/>
        <v>N/A</v>
      </c>
      <c r="E30" s="9">
        <v>76.289726396000006</v>
      </c>
      <c r="F30" s="9" t="str">
        <f t="shared" si="7"/>
        <v>N/A</v>
      </c>
      <c r="G30" s="9">
        <v>77.923628144000006</v>
      </c>
      <c r="H30" s="9" t="str">
        <f t="shared" si="9"/>
        <v>N/A</v>
      </c>
      <c r="I30" s="10">
        <v>-0.65700000000000003</v>
      </c>
      <c r="J30" s="10">
        <v>2.1419999999999999</v>
      </c>
      <c r="K30" s="9" t="str">
        <f t="shared" si="8"/>
        <v>Yes</v>
      </c>
    </row>
    <row r="31" spans="1:11" x14ac:dyDescent="0.2">
      <c r="A31" s="2" t="s">
        <v>57</v>
      </c>
      <c r="B31" s="87" t="s">
        <v>213</v>
      </c>
      <c r="C31" s="9">
        <v>20.027061051</v>
      </c>
      <c r="D31" s="9" t="str">
        <f t="shared" si="6"/>
        <v>N/A</v>
      </c>
      <c r="E31" s="9">
        <v>19.563636532</v>
      </c>
      <c r="F31" s="9" t="str">
        <f t="shared" si="7"/>
        <v>N/A</v>
      </c>
      <c r="G31" s="9">
        <v>16.207325125000001</v>
      </c>
      <c r="H31" s="9" t="str">
        <f t="shared" si="9"/>
        <v>N/A</v>
      </c>
      <c r="I31" s="10">
        <v>-2.31</v>
      </c>
      <c r="J31" s="10">
        <v>-17.2</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959195</v>
      </c>
      <c r="D7" s="84" t="str">
        <f>IF($B7="N/A","N/A",IF(C7&gt;10,"No",IF(C7&lt;-10,"No","Yes")))</f>
        <v>N/A</v>
      </c>
      <c r="E7" s="33">
        <v>1015815</v>
      </c>
      <c r="F7" s="84" t="str">
        <f>IF($B7="N/A","N/A",IF(E7&gt;10,"No",IF(E7&lt;-10,"No","Yes")))</f>
        <v>N/A</v>
      </c>
      <c r="G7" s="33">
        <v>1011484</v>
      </c>
      <c r="H7" s="84" t="str">
        <f>IF($B7="N/A","N/A",IF(G7&gt;10,"No",IF(G7&lt;-10,"No","Yes")))</f>
        <v>N/A</v>
      </c>
      <c r="I7" s="85">
        <v>5.9029999999999996</v>
      </c>
      <c r="J7" s="85">
        <v>-0.42599999999999999</v>
      </c>
      <c r="K7" s="86" t="s">
        <v>739</v>
      </c>
      <c r="L7" s="34" t="str">
        <f>IF(J7="Div by 0", "N/A", IF(K7="N/A","N/A", IF(J7&gt;VALUE(MID(K7,1,2)), "No", IF(J7&lt;-1*VALUE(MID(K7,1,2)), "No", "Yes"))))</f>
        <v>Yes</v>
      </c>
    </row>
    <row r="8" spans="1:12" x14ac:dyDescent="0.2">
      <c r="A8" s="3" t="s">
        <v>58</v>
      </c>
      <c r="B8" s="37" t="s">
        <v>213</v>
      </c>
      <c r="C8" s="49">
        <v>4931321580</v>
      </c>
      <c r="D8" s="46" t="str">
        <f>IF($B8="N/A","N/A",IF(C8&gt;10,"No",IF(C8&lt;-10,"No","Yes")))</f>
        <v>N/A</v>
      </c>
      <c r="E8" s="49">
        <v>5190803986</v>
      </c>
      <c r="F8" s="46" t="str">
        <f>IF($B8="N/A","N/A",IF(E8&gt;10,"No",IF(E8&lt;-10,"No","Yes")))</f>
        <v>N/A</v>
      </c>
      <c r="G8" s="49">
        <v>5371809347</v>
      </c>
      <c r="H8" s="46" t="str">
        <f>IF($B8="N/A","N/A",IF(G8&gt;10,"No",IF(G8&lt;-10,"No","Yes")))</f>
        <v>N/A</v>
      </c>
      <c r="I8" s="12">
        <v>5.2619999999999996</v>
      </c>
      <c r="J8" s="12">
        <v>3.4870000000000001</v>
      </c>
      <c r="K8" s="47" t="s">
        <v>739</v>
      </c>
      <c r="L8" s="9" t="str">
        <f>IF(J8="Div by 0", "N/A", IF(K8="N/A","N/A", IF(J8&gt;VALUE(MID(K8,1,2)), "No", IF(J8&lt;-1*VALUE(MID(K8,1,2)), "No", "Yes"))))</f>
        <v>Yes</v>
      </c>
    </row>
    <row r="9" spans="1:12" x14ac:dyDescent="0.2">
      <c r="A9" s="61" t="s">
        <v>944</v>
      </c>
      <c r="B9" s="9" t="s">
        <v>213</v>
      </c>
      <c r="C9" s="8">
        <v>6.2425262851000003</v>
      </c>
      <c r="D9" s="46" t="str">
        <f>IF($B9="N/A","N/A",IF(C9&gt;10,"No",IF(C9&lt;-10,"No","Yes")))</f>
        <v>N/A</v>
      </c>
      <c r="E9" s="8">
        <v>6.2376515409</v>
      </c>
      <c r="F9" s="46" t="str">
        <f>IF($B9="N/A","N/A",IF(E9&gt;10,"No",IF(E9&lt;-10,"No","Yes")))</f>
        <v>N/A</v>
      </c>
      <c r="G9" s="8">
        <v>6.6083101660999999</v>
      </c>
      <c r="H9" s="46" t="str">
        <f>IF($B9="N/A","N/A",IF(G9&gt;10,"No",IF(G9&lt;-10,"No","Yes")))</f>
        <v>N/A</v>
      </c>
      <c r="I9" s="12">
        <v>-7.8E-2</v>
      </c>
      <c r="J9" s="12">
        <v>5.9420000000000002</v>
      </c>
      <c r="K9" s="9" t="s">
        <v>213</v>
      </c>
      <c r="L9" s="9" t="str">
        <f>IF(J9="Div by 0", "N/A", IF(K9="N/A","N/A", IF(J9&gt;VALUE(MID(K9,1,2)), "No", IF(J9&lt;-1*VALUE(MID(K9,1,2)), "No", "Yes"))))</f>
        <v>N/A</v>
      </c>
    </row>
    <row r="10" spans="1:12" x14ac:dyDescent="0.2">
      <c r="A10" s="61" t="s">
        <v>945</v>
      </c>
      <c r="B10" s="9" t="s">
        <v>213</v>
      </c>
      <c r="C10" s="8">
        <v>4.1505637540000002</v>
      </c>
      <c r="D10" s="46" t="str">
        <f t="shared" ref="D10:D19" si="0">IF($B10="N/A","N/A",IF(C10&gt;10,"No",IF(C10&lt;-10,"No","Yes")))</f>
        <v>N/A</v>
      </c>
      <c r="E10" s="8">
        <v>4.2925138927999997</v>
      </c>
      <c r="F10" s="46" t="str">
        <f t="shared" ref="F10:F19" si="1">IF($B10="N/A","N/A",IF(E10&gt;10,"No",IF(E10&lt;-10,"No","Yes")))</f>
        <v>N/A</v>
      </c>
      <c r="G10" s="8">
        <v>4.3805932669000001</v>
      </c>
      <c r="H10" s="46" t="str">
        <f t="shared" ref="H10:H19" si="2">IF($B10="N/A","N/A",IF(G10&gt;10,"No",IF(G10&lt;-10,"No","Yes")))</f>
        <v>N/A</v>
      </c>
      <c r="I10" s="12">
        <v>3.42</v>
      </c>
      <c r="J10" s="12">
        <v>2.052</v>
      </c>
      <c r="K10" s="9" t="s">
        <v>213</v>
      </c>
      <c r="L10" s="9" t="str">
        <f t="shared" ref="L10:L26" si="3">IF(J10="Div by 0", "N/A", IF(K10="N/A","N/A", IF(J10&gt;VALUE(MID(K10,1,2)), "No", IF(J10&lt;-1*VALUE(MID(K10,1,2)), "No", "Yes"))))</f>
        <v>N/A</v>
      </c>
    </row>
    <row r="11" spans="1:12" x14ac:dyDescent="0.2">
      <c r="A11" s="61" t="s">
        <v>946</v>
      </c>
      <c r="B11" s="9" t="s">
        <v>213</v>
      </c>
      <c r="C11" s="8">
        <v>7.0896950047000002</v>
      </c>
      <c r="D11" s="46" t="str">
        <f t="shared" si="0"/>
        <v>N/A</v>
      </c>
      <c r="E11" s="8">
        <v>7.2932571383999996</v>
      </c>
      <c r="F11" s="46" t="str">
        <f t="shared" si="1"/>
        <v>N/A</v>
      </c>
      <c r="G11" s="8">
        <v>6.9837980630000001</v>
      </c>
      <c r="H11" s="46" t="str">
        <f t="shared" si="2"/>
        <v>N/A</v>
      </c>
      <c r="I11" s="12">
        <v>2.871</v>
      </c>
      <c r="J11" s="12">
        <v>-4.24</v>
      </c>
      <c r="K11" s="9" t="s">
        <v>213</v>
      </c>
      <c r="L11" s="9" t="str">
        <f t="shared" si="3"/>
        <v>N/A</v>
      </c>
    </row>
    <row r="12" spans="1:12" x14ac:dyDescent="0.2">
      <c r="A12" s="61" t="s">
        <v>947</v>
      </c>
      <c r="B12" s="9" t="s">
        <v>213</v>
      </c>
      <c r="C12" s="8">
        <v>3.5133627700000003E-2</v>
      </c>
      <c r="D12" s="46" t="str">
        <f t="shared" si="0"/>
        <v>N/A</v>
      </c>
      <c r="E12" s="8">
        <v>0.1018886313</v>
      </c>
      <c r="F12" s="46" t="str">
        <f t="shared" si="1"/>
        <v>N/A</v>
      </c>
      <c r="G12" s="8">
        <v>0.17419949300000001</v>
      </c>
      <c r="H12" s="46" t="str">
        <f t="shared" si="2"/>
        <v>N/A</v>
      </c>
      <c r="I12" s="12">
        <v>190</v>
      </c>
      <c r="J12" s="12">
        <v>70.97</v>
      </c>
      <c r="K12" s="9" t="s">
        <v>213</v>
      </c>
      <c r="L12" s="9" t="str">
        <f t="shared" si="3"/>
        <v>N/A</v>
      </c>
    </row>
    <row r="13" spans="1:12" x14ac:dyDescent="0.2">
      <c r="A13" s="61" t="s">
        <v>948</v>
      </c>
      <c r="B13" s="11" t="s">
        <v>213</v>
      </c>
      <c r="C13" s="8">
        <v>61.486350534000003</v>
      </c>
      <c r="D13" s="46" t="str">
        <f t="shared" si="0"/>
        <v>N/A</v>
      </c>
      <c r="E13" s="8">
        <v>60.670496104000001</v>
      </c>
      <c r="F13" s="46" t="str">
        <f t="shared" si="1"/>
        <v>N/A</v>
      </c>
      <c r="G13" s="8">
        <v>24.476215145000001</v>
      </c>
      <c r="H13" s="46" t="str">
        <f t="shared" si="2"/>
        <v>N/A</v>
      </c>
      <c r="I13" s="12">
        <v>-1.33</v>
      </c>
      <c r="J13" s="12">
        <v>-59.7</v>
      </c>
      <c r="K13" s="9" t="s">
        <v>213</v>
      </c>
      <c r="L13" s="9" t="str">
        <f t="shared" si="3"/>
        <v>N/A</v>
      </c>
    </row>
    <row r="14" spans="1:12" ht="12.75" customHeight="1" x14ac:dyDescent="0.2">
      <c r="A14" s="61" t="s">
        <v>949</v>
      </c>
      <c r="B14" s="11" t="s">
        <v>213</v>
      </c>
      <c r="C14" s="8">
        <v>13.765814042000001</v>
      </c>
      <c r="D14" s="46" t="str">
        <f t="shared" si="0"/>
        <v>N/A</v>
      </c>
      <c r="E14" s="8">
        <v>13.911785117999999</v>
      </c>
      <c r="F14" s="46" t="str">
        <f t="shared" si="1"/>
        <v>N/A</v>
      </c>
      <c r="G14" s="8">
        <v>15.447995222999999</v>
      </c>
      <c r="H14" s="46" t="str">
        <f t="shared" si="2"/>
        <v>N/A</v>
      </c>
      <c r="I14" s="12">
        <v>1.06</v>
      </c>
      <c r="J14" s="12">
        <v>11.04</v>
      </c>
      <c r="K14" s="9" t="s">
        <v>213</v>
      </c>
      <c r="L14" s="9" t="str">
        <f t="shared" si="3"/>
        <v>N/A</v>
      </c>
    </row>
    <row r="15" spans="1:12" x14ac:dyDescent="0.2">
      <c r="A15" s="61" t="s">
        <v>950</v>
      </c>
      <c r="B15" s="11" t="s">
        <v>213</v>
      </c>
      <c r="C15" s="8">
        <v>1.6472145899999999E-2</v>
      </c>
      <c r="D15" s="46" t="str">
        <f t="shared" si="0"/>
        <v>N/A</v>
      </c>
      <c r="E15" s="8">
        <v>4.62682674E-2</v>
      </c>
      <c r="F15" s="46" t="str">
        <f t="shared" si="1"/>
        <v>N/A</v>
      </c>
      <c r="G15" s="8">
        <v>0.1329729388</v>
      </c>
      <c r="H15" s="46" t="str">
        <f t="shared" si="2"/>
        <v>N/A</v>
      </c>
      <c r="I15" s="12">
        <v>180.9</v>
      </c>
      <c r="J15" s="12">
        <v>187.4</v>
      </c>
      <c r="K15" s="9" t="s">
        <v>213</v>
      </c>
      <c r="L15" s="9" t="str">
        <f t="shared" si="3"/>
        <v>N/A</v>
      </c>
    </row>
    <row r="16" spans="1:12" ht="12.75" customHeight="1" x14ac:dyDescent="0.2">
      <c r="A16" s="61" t="s">
        <v>951</v>
      </c>
      <c r="B16" s="11" t="s">
        <v>213</v>
      </c>
      <c r="C16" s="8">
        <v>7.2134446071999996</v>
      </c>
      <c r="D16" s="46" t="str">
        <f t="shared" si="0"/>
        <v>N/A</v>
      </c>
      <c r="E16" s="8">
        <v>7.4461393069000001</v>
      </c>
      <c r="F16" s="46" t="str">
        <f t="shared" si="1"/>
        <v>N/A</v>
      </c>
      <c r="G16" s="8">
        <v>41.795915704000002</v>
      </c>
      <c r="H16" s="46" t="str">
        <f t="shared" si="2"/>
        <v>N/A</v>
      </c>
      <c r="I16" s="12">
        <v>3.226</v>
      </c>
      <c r="J16" s="12">
        <v>461.3</v>
      </c>
      <c r="K16" s="9" t="s">
        <v>213</v>
      </c>
      <c r="L16" s="9" t="str">
        <f t="shared" si="3"/>
        <v>N/A</v>
      </c>
    </row>
    <row r="17" spans="1:12" ht="12.75" customHeight="1" x14ac:dyDescent="0.2">
      <c r="A17" s="4" t="s">
        <v>952</v>
      </c>
      <c r="B17" s="11" t="s">
        <v>213</v>
      </c>
      <c r="C17" s="8" t="s">
        <v>213</v>
      </c>
      <c r="D17" s="46" t="str">
        <f t="shared" si="0"/>
        <v>N/A</v>
      </c>
      <c r="E17" s="8">
        <v>72.455417570999998</v>
      </c>
      <c r="F17" s="46" t="str">
        <f t="shared" si="1"/>
        <v>N/A</v>
      </c>
      <c r="G17" s="8">
        <v>70.785697055</v>
      </c>
      <c r="H17" s="46" t="str">
        <f t="shared" si="2"/>
        <v>N/A</v>
      </c>
      <c r="I17" s="12" t="s">
        <v>213</v>
      </c>
      <c r="J17" s="12">
        <v>-2.2999999999999998</v>
      </c>
      <c r="K17" s="9" t="s">
        <v>213</v>
      </c>
      <c r="L17" s="9" t="str">
        <f t="shared" si="3"/>
        <v>N/A</v>
      </c>
    </row>
    <row r="18" spans="1:12" ht="12.75" customHeight="1" x14ac:dyDescent="0.2">
      <c r="A18" s="4" t="s">
        <v>953</v>
      </c>
      <c r="B18" s="11" t="s">
        <v>213</v>
      </c>
      <c r="C18" s="8" t="s">
        <v>213</v>
      </c>
      <c r="D18" s="46" t="str">
        <f t="shared" si="0"/>
        <v>N/A</v>
      </c>
      <c r="E18" s="8">
        <v>21.306930888</v>
      </c>
      <c r="F18" s="46" t="str">
        <f t="shared" si="1"/>
        <v>N/A</v>
      </c>
      <c r="G18" s="8">
        <v>22.605992779000001</v>
      </c>
      <c r="H18" s="46" t="str">
        <f t="shared" si="2"/>
        <v>N/A</v>
      </c>
      <c r="I18" s="12" t="s">
        <v>213</v>
      </c>
      <c r="J18" s="12">
        <v>6.0970000000000004</v>
      </c>
      <c r="K18" s="9" t="s">
        <v>213</v>
      </c>
      <c r="L18" s="9" t="str">
        <f t="shared" si="3"/>
        <v>N/A</v>
      </c>
    </row>
    <row r="19" spans="1:12" ht="12.75" customHeight="1" x14ac:dyDescent="0.2">
      <c r="A19" s="18" t="s">
        <v>132</v>
      </c>
      <c r="B19" s="1" t="s">
        <v>213</v>
      </c>
      <c r="C19" s="38">
        <v>2280</v>
      </c>
      <c r="D19" s="46" t="str">
        <f t="shared" si="0"/>
        <v>N/A</v>
      </c>
      <c r="E19" s="38">
        <v>5811</v>
      </c>
      <c r="F19" s="46" t="str">
        <f t="shared" si="1"/>
        <v>N/A</v>
      </c>
      <c r="G19" s="38">
        <v>7525</v>
      </c>
      <c r="H19" s="46" t="str">
        <f t="shared" si="2"/>
        <v>N/A</v>
      </c>
      <c r="I19" s="12">
        <v>154.9</v>
      </c>
      <c r="J19" s="12">
        <v>29.5</v>
      </c>
      <c r="K19" s="38" t="s">
        <v>213</v>
      </c>
      <c r="L19" s="9" t="str">
        <f t="shared" si="3"/>
        <v>N/A</v>
      </c>
    </row>
    <row r="20" spans="1:12" ht="12.75" customHeight="1" x14ac:dyDescent="0.2">
      <c r="A20" s="18" t="s">
        <v>133</v>
      </c>
      <c r="B20" s="50" t="s">
        <v>276</v>
      </c>
      <c r="C20" s="8">
        <v>0.2376993208</v>
      </c>
      <c r="D20" s="46" t="str">
        <f>IF($B20="N/A","N/A",IF(C20&gt;=2,"No",IF(C20&lt;0,"No","Yes")))</f>
        <v>Yes</v>
      </c>
      <c r="E20" s="8">
        <v>0.5720529821</v>
      </c>
      <c r="F20" s="46" t="str">
        <f>IF($B20="N/A","N/A",IF(E20&gt;=2,"No",IF(E20&lt;0,"No","Yes")))</f>
        <v>Yes</v>
      </c>
      <c r="G20" s="8">
        <v>0.74395640460000001</v>
      </c>
      <c r="H20" s="46" t="str">
        <f>IF($B20="N/A","N/A",IF(G20&gt;=2,"No",IF(G20&lt;0,"No","Yes")))</f>
        <v>Yes</v>
      </c>
      <c r="I20" s="12">
        <v>140.69999999999999</v>
      </c>
      <c r="J20" s="12">
        <v>30.05</v>
      </c>
      <c r="K20" s="9" t="s">
        <v>213</v>
      </c>
      <c r="L20" s="9" t="str">
        <f t="shared" si="3"/>
        <v>N/A</v>
      </c>
    </row>
    <row r="21" spans="1:12" ht="25.5" x14ac:dyDescent="0.2">
      <c r="A21" s="2" t="s">
        <v>134</v>
      </c>
      <c r="B21" s="50" t="s">
        <v>213</v>
      </c>
      <c r="C21" s="49">
        <v>4024146</v>
      </c>
      <c r="D21" s="46" t="str">
        <f t="shared" ref="D21:D26" si="4">IF($B21="N/A","N/A",IF(C21&gt;10,"No",IF(C21&lt;-10,"No","Yes")))</f>
        <v>N/A</v>
      </c>
      <c r="E21" s="49">
        <v>11959647</v>
      </c>
      <c r="F21" s="46" t="str">
        <f t="shared" ref="F21:F26" si="5">IF($B21="N/A","N/A",IF(E21&gt;10,"No",IF(E21&lt;-10,"No","Yes")))</f>
        <v>N/A</v>
      </c>
      <c r="G21" s="49">
        <v>21132587</v>
      </c>
      <c r="H21" s="46" t="str">
        <f t="shared" ref="H21:H26" si="6">IF($B21="N/A","N/A",IF(G21&gt;10,"No",IF(G21&lt;-10,"No","Yes")))</f>
        <v>N/A</v>
      </c>
      <c r="I21" s="12">
        <v>197.2</v>
      </c>
      <c r="J21" s="12">
        <v>76.7</v>
      </c>
      <c r="K21" s="9" t="s">
        <v>213</v>
      </c>
      <c r="L21" s="9" t="str">
        <f t="shared" si="3"/>
        <v>N/A</v>
      </c>
    </row>
    <row r="22" spans="1:12" ht="25.5" x14ac:dyDescent="0.2">
      <c r="A22" s="2" t="s">
        <v>1708</v>
      </c>
      <c r="B22" s="50" t="s">
        <v>213</v>
      </c>
      <c r="C22" s="49">
        <v>1764.9763158000001</v>
      </c>
      <c r="D22" s="46" t="str">
        <f t="shared" si="4"/>
        <v>N/A</v>
      </c>
      <c r="E22" s="49">
        <v>2058.1048012000001</v>
      </c>
      <c r="F22" s="46" t="str">
        <f t="shared" si="5"/>
        <v>N/A</v>
      </c>
      <c r="G22" s="49">
        <v>2808.3172092999998</v>
      </c>
      <c r="H22" s="46" t="str">
        <f t="shared" si="6"/>
        <v>N/A</v>
      </c>
      <c r="I22" s="12">
        <v>16.61</v>
      </c>
      <c r="J22" s="12">
        <v>36.450000000000003</v>
      </c>
      <c r="K22" s="9" t="s">
        <v>213</v>
      </c>
      <c r="L22" s="9" t="str">
        <f t="shared" si="3"/>
        <v>N/A</v>
      </c>
    </row>
    <row r="23" spans="1:12" ht="12.75" customHeight="1" x14ac:dyDescent="0.2">
      <c r="A23" s="18" t="s">
        <v>135</v>
      </c>
      <c r="B23" s="37" t="s">
        <v>213</v>
      </c>
      <c r="C23" s="1">
        <v>975</v>
      </c>
      <c r="D23" s="46" t="str">
        <f t="shared" si="4"/>
        <v>N/A</v>
      </c>
      <c r="E23" s="1">
        <v>3578</v>
      </c>
      <c r="F23" s="46" t="str">
        <f t="shared" si="5"/>
        <v>N/A</v>
      </c>
      <c r="G23" s="1">
        <v>3001</v>
      </c>
      <c r="H23" s="46" t="str">
        <f t="shared" si="6"/>
        <v>N/A</v>
      </c>
      <c r="I23" s="12">
        <v>267</v>
      </c>
      <c r="J23" s="12">
        <v>-16.100000000000001</v>
      </c>
      <c r="K23" s="38" t="s">
        <v>213</v>
      </c>
      <c r="L23" s="9" t="str">
        <f t="shared" si="3"/>
        <v>N/A</v>
      </c>
    </row>
    <row r="24" spans="1:12" ht="12.75" customHeight="1" x14ac:dyDescent="0.2">
      <c r="A24" s="18" t="s">
        <v>136</v>
      </c>
      <c r="B24" s="37" t="s">
        <v>213</v>
      </c>
      <c r="C24" s="13">
        <v>0.10164773589999999</v>
      </c>
      <c r="D24" s="46" t="str">
        <f t="shared" si="4"/>
        <v>N/A</v>
      </c>
      <c r="E24" s="13">
        <v>0.35222949059999997</v>
      </c>
      <c r="F24" s="46" t="str">
        <f t="shared" si="5"/>
        <v>N/A</v>
      </c>
      <c r="G24" s="13">
        <v>0.2966927801</v>
      </c>
      <c r="H24" s="46" t="str">
        <f t="shared" si="6"/>
        <v>N/A</v>
      </c>
      <c r="I24" s="12">
        <v>246.5</v>
      </c>
      <c r="J24" s="12">
        <v>-15.8</v>
      </c>
      <c r="K24" s="9" t="s">
        <v>213</v>
      </c>
      <c r="L24" s="9" t="str">
        <f t="shared" si="3"/>
        <v>N/A</v>
      </c>
    </row>
    <row r="25" spans="1:12" ht="25.5" x14ac:dyDescent="0.2">
      <c r="A25" s="2" t="s">
        <v>137</v>
      </c>
      <c r="B25" s="37" t="s">
        <v>213</v>
      </c>
      <c r="C25" s="14">
        <v>2620641</v>
      </c>
      <c r="D25" s="46" t="str">
        <f t="shared" si="4"/>
        <v>N/A</v>
      </c>
      <c r="E25" s="14">
        <v>10616589</v>
      </c>
      <c r="F25" s="46" t="str">
        <f t="shared" si="5"/>
        <v>N/A</v>
      </c>
      <c r="G25" s="14">
        <v>18282692</v>
      </c>
      <c r="H25" s="46" t="str">
        <f t="shared" si="6"/>
        <v>N/A</v>
      </c>
      <c r="I25" s="12">
        <v>305.10000000000002</v>
      </c>
      <c r="J25" s="12">
        <v>72.209999999999994</v>
      </c>
      <c r="K25" s="9" t="s">
        <v>213</v>
      </c>
      <c r="L25" s="9" t="str">
        <f t="shared" si="3"/>
        <v>N/A</v>
      </c>
    </row>
    <row r="26" spans="1:12" ht="25.5" x14ac:dyDescent="0.2">
      <c r="A26" s="2" t="s">
        <v>954</v>
      </c>
      <c r="B26" s="37" t="s">
        <v>213</v>
      </c>
      <c r="C26" s="14">
        <v>2687.8369231000001</v>
      </c>
      <c r="D26" s="46" t="str">
        <f t="shared" si="4"/>
        <v>N/A</v>
      </c>
      <c r="E26" s="14">
        <v>2967.1852990000002</v>
      </c>
      <c r="F26" s="46" t="str">
        <f t="shared" si="5"/>
        <v>N/A</v>
      </c>
      <c r="G26" s="14">
        <v>6092.1999334000002</v>
      </c>
      <c r="H26" s="46" t="str">
        <f t="shared" si="6"/>
        <v>N/A</v>
      </c>
      <c r="I26" s="12">
        <v>10.39</v>
      </c>
      <c r="J26" s="12">
        <v>105.3</v>
      </c>
      <c r="K26" s="9" t="s">
        <v>213</v>
      </c>
      <c r="L26" s="9" t="str">
        <f t="shared" si="3"/>
        <v>N/A</v>
      </c>
    </row>
    <row r="27" spans="1:12" x14ac:dyDescent="0.2">
      <c r="A27" s="18" t="s">
        <v>138</v>
      </c>
      <c r="B27" s="1" t="s">
        <v>213</v>
      </c>
      <c r="C27" s="38">
        <v>21912</v>
      </c>
      <c r="D27" s="46" t="str">
        <f>IF($B27="N/A","N/A",IF(C27&gt;10,"No",IF(C27&lt;-10,"No","Yes")))</f>
        <v>N/A</v>
      </c>
      <c r="E27" s="38">
        <v>19631</v>
      </c>
      <c r="F27" s="46" t="str">
        <f>IF($B27="N/A","N/A",IF(E27&gt;10,"No",IF(E27&lt;-10,"No","Yes")))</f>
        <v>N/A</v>
      </c>
      <c r="G27" s="38">
        <v>25197</v>
      </c>
      <c r="H27" s="46" t="str">
        <f>IF($B27="N/A","N/A",IF(G27&gt;10,"No",IF(G27&lt;-10,"No","Yes")))</f>
        <v>N/A</v>
      </c>
      <c r="I27" s="12">
        <v>-10.4</v>
      </c>
      <c r="J27" s="12">
        <v>28.35</v>
      </c>
      <c r="K27" s="38" t="s">
        <v>213</v>
      </c>
      <c r="L27" s="9" t="str">
        <f>IF(J27="Div by 0", "N/A", IF(K27="N/A","N/A", IF(J27&gt;VALUE(MID(K27,1,2)), "No", IF(J27&lt;-1*VALUE(MID(K27,1,2)), "No", "Yes"))))</f>
        <v>N/A</v>
      </c>
    </row>
    <row r="28" spans="1:12" x14ac:dyDescent="0.2">
      <c r="A28" s="2" t="s">
        <v>139</v>
      </c>
      <c r="B28" s="50" t="s">
        <v>213</v>
      </c>
      <c r="C28" s="8">
        <v>2.2844155775999999</v>
      </c>
      <c r="D28" s="46" t="str">
        <f>IF($B28="N/A","N/A",IF(C28&gt;10,"No",IF(C28&lt;-10,"No","Yes")))</f>
        <v>N/A</v>
      </c>
      <c r="E28" s="8">
        <v>1.9325369285</v>
      </c>
      <c r="F28" s="46" t="str">
        <f>IF($B28="N/A","N/A",IF(E28&gt;10,"No",IF(E28&lt;-10,"No","Yes")))</f>
        <v>N/A</v>
      </c>
      <c r="G28" s="8">
        <v>2.4910922961000002</v>
      </c>
      <c r="H28" s="46" t="str">
        <f>IF($B28="N/A","N/A",IF(G28&gt;10,"No",IF(G28&lt;-10,"No","Yes")))</f>
        <v>N/A</v>
      </c>
      <c r="I28" s="12">
        <v>-15.4</v>
      </c>
      <c r="J28" s="12">
        <v>28.9</v>
      </c>
      <c r="K28" s="9" t="s">
        <v>213</v>
      </c>
      <c r="L28" s="9" t="str">
        <f>IF(J28="Div by 0", "N/A", IF(K28="N/A","N/A", IF(J28&gt;VALUE(MID(K28,1,2)), "No", IF(J28&lt;-1*VALUE(MID(K28,1,2)), "No", "Yes"))))</f>
        <v>N/A</v>
      </c>
    </row>
    <row r="29" spans="1:12" x14ac:dyDescent="0.2">
      <c r="A29" s="18" t="s">
        <v>140</v>
      </c>
      <c r="B29" s="38" t="s">
        <v>213</v>
      </c>
      <c r="C29" s="38">
        <v>35293</v>
      </c>
      <c r="D29" s="46" t="str">
        <f>IF($B29="N/A","N/A",IF(C29&gt;10,"No",IF(C29&lt;-10,"No","Yes")))</f>
        <v>N/A</v>
      </c>
      <c r="E29" s="38">
        <v>39455</v>
      </c>
      <c r="F29" s="46" t="str">
        <f>IF($B29="N/A","N/A",IF(E29&gt;10,"No",IF(E29&lt;-10,"No","Yes")))</f>
        <v>N/A</v>
      </c>
      <c r="G29" s="38">
        <v>39352</v>
      </c>
      <c r="H29" s="46" t="str">
        <f>IF($B29="N/A","N/A",IF(G29&gt;10,"No",IF(G29&lt;-10,"No","Yes")))</f>
        <v>N/A</v>
      </c>
      <c r="I29" s="12">
        <v>11.79</v>
      </c>
      <c r="J29" s="12">
        <v>-0.26100000000000001</v>
      </c>
      <c r="K29" s="38" t="s">
        <v>213</v>
      </c>
      <c r="L29" s="9" t="str">
        <f>IF(J29="Div by 0", "N/A", IF(K29="N/A","N/A", IF(J29&gt;VALUE(MID(K29,1,2)), "No", IF(J29&lt;-1*VALUE(MID(K29,1,2)), "No", "Yes"))))</f>
        <v>N/A</v>
      </c>
    </row>
    <row r="30" spans="1:12" x14ac:dyDescent="0.2">
      <c r="A30" s="2" t="s">
        <v>141</v>
      </c>
      <c r="B30" s="37" t="s">
        <v>213</v>
      </c>
      <c r="C30" s="8">
        <v>3.6794395299999998</v>
      </c>
      <c r="D30" s="46" t="str">
        <f>IF($B30="N/A","N/A",IF(C30&gt;10,"No",IF(C30&lt;-10,"No","Yes")))</f>
        <v>N/A</v>
      </c>
      <c r="E30" s="8">
        <v>3.8840733795000002</v>
      </c>
      <c r="F30" s="46" t="str">
        <f>IF($B30="N/A","N/A",IF(E30&gt;10,"No",IF(E30&lt;-10,"No","Yes")))</f>
        <v>N/A</v>
      </c>
      <c r="G30" s="8">
        <v>3.8905212538999998</v>
      </c>
      <c r="H30" s="46" t="str">
        <f>IF($B30="N/A","N/A",IF(G30&gt;10,"No",IF(G30&lt;-10,"No","Yes")))</f>
        <v>N/A</v>
      </c>
      <c r="I30" s="12">
        <v>5.5620000000000003</v>
      </c>
      <c r="J30" s="12">
        <v>0.16600000000000001</v>
      </c>
      <c r="K30" s="9" t="s">
        <v>213</v>
      </c>
      <c r="L30" s="9" t="str">
        <f>IF(J30="Div by 0", "N/A", IF(K30="N/A","N/A", IF(J30&gt;VALUE(MID(K30,1,2)), "No", IF(J30&lt;-1*VALUE(MID(K30,1,2)), "No", "Yes"))))</f>
        <v>N/A</v>
      </c>
    </row>
    <row r="31" spans="1:12" ht="12.75" customHeight="1" x14ac:dyDescent="0.2">
      <c r="A31" s="18" t="s">
        <v>142</v>
      </c>
      <c r="B31" s="1" t="s">
        <v>213</v>
      </c>
      <c r="C31" s="1">
        <v>21947.75</v>
      </c>
      <c r="D31" s="46" t="str">
        <f>IF($B31="N/A","N/A",IF(C31&gt;10,"No",IF(C31&lt;-10,"No","Yes")))</f>
        <v>N/A</v>
      </c>
      <c r="E31" s="1">
        <v>22429.916667000001</v>
      </c>
      <c r="F31" s="46" t="str">
        <f>IF($B31="N/A","N/A",IF(E31&gt;10,"No",IF(E31&lt;-10,"No","Yes")))</f>
        <v>N/A</v>
      </c>
      <c r="G31" s="1">
        <v>26749.666667000001</v>
      </c>
      <c r="H31" s="46" t="str">
        <f>IF($B31="N/A","N/A",IF(G31&gt;10,"No",IF(G31&lt;-10,"No","Yes")))</f>
        <v>N/A</v>
      </c>
      <c r="I31" s="12">
        <v>2.1970000000000001</v>
      </c>
      <c r="J31" s="12">
        <v>19.260000000000002</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935003</v>
      </c>
      <c r="D6" s="46" t="str">
        <f>IF($B6="N/A","N/A",IF(C6&gt;10,"No",IF(C6&lt;-10,"No","Yes")))</f>
        <v>N/A</v>
      </c>
      <c r="E6" s="38">
        <v>990373</v>
      </c>
      <c r="F6" s="46" t="str">
        <f>IF($B6="N/A","N/A",IF(E6&gt;10,"No",IF(E6&lt;-10,"No","Yes")))</f>
        <v>N/A</v>
      </c>
      <c r="G6" s="38">
        <v>978762</v>
      </c>
      <c r="H6" s="46" t="str">
        <f>IF($B6="N/A","N/A",IF(G6&gt;10,"No",IF(G6&lt;-10,"No","Yes")))</f>
        <v>N/A</v>
      </c>
      <c r="I6" s="12">
        <v>5.9219999999999997</v>
      </c>
      <c r="J6" s="12">
        <v>-1.17</v>
      </c>
      <c r="K6" s="52" t="s">
        <v>739</v>
      </c>
      <c r="L6" s="9" t="str">
        <f>IF(J6="Div by 0", "N/A", IF(K6="N/A","N/A", IF(J6&gt;VALUE(MID(K6,1,2)), "No", IF(J6&lt;-1*VALUE(MID(K6,1,2)), "No", "Yes"))))</f>
        <v>Yes</v>
      </c>
    </row>
    <row r="7" spans="1:14" x14ac:dyDescent="0.2">
      <c r="A7" s="18" t="s">
        <v>59</v>
      </c>
      <c r="B7" s="38" t="s">
        <v>213</v>
      </c>
      <c r="C7" s="38">
        <v>767334.91</v>
      </c>
      <c r="D7" s="46" t="str">
        <f>IF($B7="N/A","N/A",IF(C7&gt;10,"No",IF(C7&lt;-10,"No","Yes")))</f>
        <v>N/A</v>
      </c>
      <c r="E7" s="38">
        <v>796404.18</v>
      </c>
      <c r="F7" s="46" t="str">
        <f>IF($B7="N/A","N/A",IF(E7&gt;10,"No",IF(E7&lt;-10,"No","Yes")))</f>
        <v>N/A</v>
      </c>
      <c r="G7" s="38">
        <v>811342.42</v>
      </c>
      <c r="H7" s="46" t="str">
        <f>IF($B7="N/A","N/A",IF(G7&gt;10,"No",IF(G7&lt;-10,"No","Yes")))</f>
        <v>N/A</v>
      </c>
      <c r="I7" s="12">
        <v>3.7879999999999998</v>
      </c>
      <c r="J7" s="12">
        <v>1.8759999999999999</v>
      </c>
      <c r="K7" s="52" t="s">
        <v>740</v>
      </c>
      <c r="L7" s="9" t="str">
        <f>IF(J7="Div by 0", "N/A", IF(K7="N/A","N/A", IF(J7&gt;VALUE(MID(K7,1,2)), "No", IF(J7&lt;-1*VALUE(MID(K7,1,2)), "No", "Yes"))))</f>
        <v>Yes</v>
      </c>
    </row>
    <row r="8" spans="1:14" x14ac:dyDescent="0.2">
      <c r="A8" s="72" t="s">
        <v>143</v>
      </c>
      <c r="B8" s="38" t="s">
        <v>213</v>
      </c>
      <c r="C8" s="38">
        <v>61098</v>
      </c>
      <c r="D8" s="46" t="str">
        <f>IF($B8="N/A","N/A",IF(C8&gt;10,"No",IF(C8&lt;-10,"No","Yes")))</f>
        <v>N/A</v>
      </c>
      <c r="E8" s="38">
        <v>71940</v>
      </c>
      <c r="F8" s="46" t="str">
        <f>IF($B8="N/A","N/A",IF(E8&gt;10,"No",IF(E8&lt;-10,"No","Yes")))</f>
        <v>N/A</v>
      </c>
      <c r="G8" s="38">
        <v>64906</v>
      </c>
      <c r="H8" s="46" t="str">
        <f>IF($B8="N/A","N/A",IF(G8&gt;10,"No",IF(G8&lt;-10,"No","Yes")))</f>
        <v>N/A</v>
      </c>
      <c r="I8" s="12">
        <v>17.75</v>
      </c>
      <c r="J8" s="12">
        <v>-9.7799999999999994</v>
      </c>
      <c r="K8" s="38" t="s">
        <v>213</v>
      </c>
      <c r="L8" s="9" t="str">
        <f>IF(J8="Div by 0", "N/A", IF(K8="N/A","N/A", IF(J8&gt;VALUE(MID(K8,1,2)), "No", IF(J8&lt;-1*VALUE(MID(K8,1,2)), "No", "Yes"))))</f>
        <v>N/A</v>
      </c>
    </row>
    <row r="9" spans="1:14" x14ac:dyDescent="0.2">
      <c r="A9" s="18" t="s">
        <v>681</v>
      </c>
      <c r="B9" s="38" t="s">
        <v>213</v>
      </c>
      <c r="C9" s="38">
        <v>59071</v>
      </c>
      <c r="D9" s="46" t="str">
        <f t="shared" ref="D9:D11" si="0">IF($B9="N/A","N/A",IF(C9&gt;10,"No",IF(C9&lt;-10,"No","Yes")))</f>
        <v>N/A</v>
      </c>
      <c r="E9" s="38">
        <v>69464</v>
      </c>
      <c r="F9" s="46" t="str">
        <f t="shared" ref="F9:F11" si="1">IF($B9="N/A","N/A",IF(E9&gt;10,"No",IF(E9&lt;-10,"No","Yes")))</f>
        <v>N/A</v>
      </c>
      <c r="G9" s="38">
        <v>62478</v>
      </c>
      <c r="H9" s="46" t="str">
        <f t="shared" ref="H9:H11" si="2">IF($B9="N/A","N/A",IF(G9&gt;10,"No",IF(G9&lt;-10,"No","Yes")))</f>
        <v>N/A</v>
      </c>
      <c r="I9" s="12">
        <v>17.59</v>
      </c>
      <c r="J9" s="12">
        <v>-10.1</v>
      </c>
      <c r="K9" s="38" t="s">
        <v>213</v>
      </c>
      <c r="L9" s="9" t="str">
        <f t="shared" ref="L9:L11" si="3">IF(J9="Div by 0", "N/A", IF(K9="N/A","N/A", IF(J9&gt;VALUE(MID(K9,1,2)), "No", IF(J9&lt;-1*VALUE(MID(K9,1,2)), "No", "Yes"))))</f>
        <v>N/A</v>
      </c>
    </row>
    <row r="10" spans="1:14" x14ac:dyDescent="0.2">
      <c r="A10" s="18" t="s">
        <v>425</v>
      </c>
      <c r="B10" s="38" t="s">
        <v>213</v>
      </c>
      <c r="C10" s="38">
        <v>2027</v>
      </c>
      <c r="D10" s="46" t="str">
        <f t="shared" si="0"/>
        <v>N/A</v>
      </c>
      <c r="E10" s="38">
        <v>2476</v>
      </c>
      <c r="F10" s="46" t="str">
        <f t="shared" si="1"/>
        <v>N/A</v>
      </c>
      <c r="G10" s="38">
        <v>2428</v>
      </c>
      <c r="H10" s="46" t="str">
        <f t="shared" si="2"/>
        <v>N/A</v>
      </c>
      <c r="I10" s="12">
        <v>22.15</v>
      </c>
      <c r="J10" s="12">
        <v>-1.94</v>
      </c>
      <c r="K10" s="38" t="s">
        <v>213</v>
      </c>
      <c r="L10" s="9" t="str">
        <f t="shared" si="3"/>
        <v>N/A</v>
      </c>
    </row>
    <row r="11" spans="1:14" x14ac:dyDescent="0.2">
      <c r="A11" s="18" t="s">
        <v>169</v>
      </c>
      <c r="B11" s="38" t="s">
        <v>213</v>
      </c>
      <c r="C11" s="8">
        <v>6.5345244881999998</v>
      </c>
      <c r="D11" s="46" t="str">
        <f t="shared" si="0"/>
        <v>N/A</v>
      </c>
      <c r="E11" s="8">
        <v>7.2639298526999996</v>
      </c>
      <c r="F11" s="46" t="str">
        <f t="shared" si="1"/>
        <v>N/A</v>
      </c>
      <c r="G11" s="8">
        <v>6.6314384906999999</v>
      </c>
      <c r="H11" s="46" t="str">
        <f t="shared" si="2"/>
        <v>N/A</v>
      </c>
      <c r="I11" s="12">
        <v>11.16</v>
      </c>
      <c r="J11" s="12">
        <v>-8.7100000000000009</v>
      </c>
      <c r="K11" s="38" t="s">
        <v>213</v>
      </c>
      <c r="L11" s="9" t="str">
        <f t="shared" si="3"/>
        <v>N/A</v>
      </c>
    </row>
    <row r="12" spans="1:14" x14ac:dyDescent="0.2">
      <c r="A12" s="18" t="s">
        <v>144</v>
      </c>
      <c r="B12" s="38" t="s">
        <v>213</v>
      </c>
      <c r="C12" s="38">
        <v>39045</v>
      </c>
      <c r="D12" s="46" t="str">
        <f>IF($B12="N/A","N/A",IF(C12&gt;10,"No",IF(C12&lt;-10,"No","Yes")))</f>
        <v>N/A</v>
      </c>
      <c r="E12" s="38">
        <v>42128.25</v>
      </c>
      <c r="F12" s="46" t="str">
        <f>IF($B12="N/A","N/A",IF(E12&gt;10,"No",IF(E12&lt;-10,"No","Yes")))</f>
        <v>N/A</v>
      </c>
      <c r="G12" s="38">
        <v>43533.5</v>
      </c>
      <c r="H12" s="46" t="str">
        <f>IF($B12="N/A","N/A",IF(G12&gt;10,"No",IF(G12&lt;-10,"No","Yes")))</f>
        <v>N/A</v>
      </c>
      <c r="I12" s="12">
        <v>7.8970000000000002</v>
      </c>
      <c r="J12" s="12">
        <v>3.3359999999999999</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99.012630240999997</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0.9871654192</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2.043398E-4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9664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0.98736975890000001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87.696605959999999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56.032698674999999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7.4192880795000002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680</v>
      </c>
      <c r="F22" s="46" t="str">
        <f>IF($B22="N/A","N/A",IF(E22&gt;0,"No",IF(E22&lt;0,"No","Yes")))</f>
        <v>No</v>
      </c>
      <c r="G22" s="1">
        <v>57</v>
      </c>
      <c r="H22" s="46" t="str">
        <f>IF($B22="N/A","N/A",IF(G22&gt;0,"No",IF(G22&lt;0,"No","Yes")))</f>
        <v>No</v>
      </c>
      <c r="I22" s="12" t="s">
        <v>1747</v>
      </c>
      <c r="J22" s="12">
        <v>-91.6</v>
      </c>
      <c r="K22" s="47" t="s">
        <v>213</v>
      </c>
      <c r="L22" s="9" t="str">
        <f t="shared" si="4"/>
        <v>N/A</v>
      </c>
    </row>
    <row r="23" spans="1:14" x14ac:dyDescent="0.2">
      <c r="A23" s="6" t="s">
        <v>145</v>
      </c>
      <c r="B23" s="50" t="s">
        <v>279</v>
      </c>
      <c r="C23" s="8">
        <v>0</v>
      </c>
      <c r="D23" s="46" t="str">
        <f>IF($B23="N/A","N/A",IF(C23&gt;=10,"No",IF(C23&lt;0,"No","Yes")))</f>
        <v>Yes</v>
      </c>
      <c r="E23" s="8">
        <v>0.13823074739999999</v>
      </c>
      <c r="F23" s="46" t="str">
        <f>IF($B23="N/A","N/A",IF(E23&gt;=10,"No",IF(E23&lt;0,"No","Yes")))</f>
        <v>Yes</v>
      </c>
      <c r="G23" s="8">
        <v>1.16473668E-2</v>
      </c>
      <c r="H23" s="46" t="str">
        <f>IF($B23="N/A","N/A",IF(G23&gt;=10,"No",IF(G23&lt;0,"No","Yes")))</f>
        <v>Yes</v>
      </c>
      <c r="I23" s="12" t="s">
        <v>1747</v>
      </c>
      <c r="J23" s="12">
        <v>-91.6</v>
      </c>
      <c r="K23" s="47" t="s">
        <v>213</v>
      </c>
      <c r="L23" s="9" t="str">
        <f t="shared" si="4"/>
        <v>N/A</v>
      </c>
    </row>
    <row r="24" spans="1:14" x14ac:dyDescent="0.2">
      <c r="A24" s="2" t="s">
        <v>426</v>
      </c>
      <c r="B24" s="37" t="s">
        <v>213</v>
      </c>
      <c r="C24" s="13" t="s">
        <v>1747</v>
      </c>
      <c r="D24" s="78" t="str">
        <f t="shared" ref="D24:D27" si="8">IF($B24="N/A","N/A",IF(C24&gt;10,"No",IF(C24&lt;-10,"No","Yes")))</f>
        <v>N/A</v>
      </c>
      <c r="E24" s="13">
        <v>68.151935719999997</v>
      </c>
      <c r="F24" s="46" t="str">
        <f t="shared" ref="F24:F27" si="9">IF($B24="N/A","N/A",IF(E24&gt;10,"No",IF(E24&lt;-10,"No","Yes")))</f>
        <v>N/A</v>
      </c>
      <c r="G24" s="13">
        <v>65.789473684000001</v>
      </c>
      <c r="H24" s="46" t="str">
        <f t="shared" ref="H24:H27" si="10">IF($B24="N/A","N/A",IF(G24&gt;10,"No",IF(G24&lt;-10,"No","Yes")))</f>
        <v>N/A</v>
      </c>
      <c r="I24" s="12" t="s">
        <v>1747</v>
      </c>
      <c r="J24" s="12">
        <v>-3.47</v>
      </c>
      <c r="K24" s="47" t="s">
        <v>213</v>
      </c>
      <c r="L24" s="9" t="str">
        <f t="shared" si="4"/>
        <v>N/A</v>
      </c>
    </row>
    <row r="25" spans="1:14" x14ac:dyDescent="0.2">
      <c r="A25" s="2" t="s">
        <v>427</v>
      </c>
      <c r="B25" s="37" t="s">
        <v>213</v>
      </c>
      <c r="C25" s="13" t="s">
        <v>1747</v>
      </c>
      <c r="D25" s="78" t="str">
        <f t="shared" si="8"/>
        <v>N/A</v>
      </c>
      <c r="E25" s="13">
        <v>3.2870708546</v>
      </c>
      <c r="F25" s="46" t="str">
        <f t="shared" si="9"/>
        <v>N/A</v>
      </c>
      <c r="G25" s="13">
        <v>17.543859649000002</v>
      </c>
      <c r="H25" s="46" t="str">
        <f t="shared" si="10"/>
        <v>N/A</v>
      </c>
      <c r="I25" s="12" t="s">
        <v>1747</v>
      </c>
      <c r="J25" s="12">
        <v>433.7</v>
      </c>
      <c r="K25" s="47" t="s">
        <v>213</v>
      </c>
      <c r="L25" s="9" t="str">
        <f t="shared" si="4"/>
        <v>N/A</v>
      </c>
    </row>
    <row r="26" spans="1:14" x14ac:dyDescent="0.2">
      <c r="A26" s="2" t="s">
        <v>423</v>
      </c>
      <c r="B26" s="37" t="s">
        <v>213</v>
      </c>
      <c r="C26" s="13" t="s">
        <v>1747</v>
      </c>
      <c r="D26" s="78" t="str">
        <f t="shared" si="8"/>
        <v>N/A</v>
      </c>
      <c r="E26" s="13">
        <v>0.36523009499999998</v>
      </c>
      <c r="F26" s="46" t="str">
        <f t="shared" si="9"/>
        <v>N/A</v>
      </c>
      <c r="G26" s="13">
        <v>6.1403508772000004</v>
      </c>
      <c r="H26" s="46" t="str">
        <f t="shared" si="10"/>
        <v>N/A</v>
      </c>
      <c r="I26" s="12" t="s">
        <v>1747</v>
      </c>
      <c r="J26" s="12">
        <v>1581</v>
      </c>
      <c r="K26" s="47" t="s">
        <v>213</v>
      </c>
      <c r="L26" s="9" t="str">
        <f t="shared" si="4"/>
        <v>N/A</v>
      </c>
    </row>
    <row r="27" spans="1:14" x14ac:dyDescent="0.2">
      <c r="A27" s="2" t="s">
        <v>424</v>
      </c>
      <c r="B27" s="37" t="s">
        <v>213</v>
      </c>
      <c r="C27" s="13" t="s">
        <v>1747</v>
      </c>
      <c r="D27" s="78" t="str">
        <f t="shared" si="8"/>
        <v>N/A</v>
      </c>
      <c r="E27" s="13">
        <v>0</v>
      </c>
      <c r="F27" s="46" t="str">
        <f t="shared" si="9"/>
        <v>N/A</v>
      </c>
      <c r="G27" s="13">
        <v>0</v>
      </c>
      <c r="H27" s="46" t="str">
        <f t="shared" si="10"/>
        <v>N/A</v>
      </c>
      <c r="I27" s="12" t="s">
        <v>1747</v>
      </c>
      <c r="J27" s="12" t="s">
        <v>1747</v>
      </c>
      <c r="K27" s="47" t="s">
        <v>213</v>
      </c>
      <c r="L27" s="9" t="str">
        <f t="shared" si="4"/>
        <v>N/A</v>
      </c>
    </row>
    <row r="28" spans="1:14" x14ac:dyDescent="0.2">
      <c r="A28" s="2" t="s">
        <v>955</v>
      </c>
      <c r="B28" s="37" t="s">
        <v>213</v>
      </c>
      <c r="C28" s="74">
        <v>20.925922162999999</v>
      </c>
      <c r="D28" s="78" t="str">
        <f>IF($B28="N/A","N/A",IF(C28&gt;10,"No",IF(C28&lt;-10,"No","Yes")))</f>
        <v>N/A</v>
      </c>
      <c r="E28" s="74">
        <v>20.468449765999999</v>
      </c>
      <c r="F28" s="78" t="str">
        <f>IF($B28="N/A","N/A",IF(E28&gt;10,"No",IF(E28&lt;-10,"No","Yes")))</f>
        <v>N/A</v>
      </c>
      <c r="G28" s="74">
        <v>21.230493214999999</v>
      </c>
      <c r="H28" s="78" t="str">
        <f>IF($B28="N/A","N/A",IF(G28&gt;10,"No",IF(G28&lt;-10,"No","Yes")))</f>
        <v>N/A</v>
      </c>
      <c r="I28" s="12">
        <v>-2.19</v>
      </c>
      <c r="J28" s="12">
        <v>3.7229999999999999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99.973689923999999</v>
      </c>
      <c r="D30" s="46" t="str">
        <f>IF($B30="N/A","N/A",IF(C30&gt;=98,"Yes","No"))</f>
        <v>Yes</v>
      </c>
      <c r="E30" s="13">
        <v>99.988590157000004</v>
      </c>
      <c r="F30" s="46" t="str">
        <f>IF($B30="N/A","N/A",IF(E30&gt;=98,"Yes","No"))</f>
        <v>Yes</v>
      </c>
      <c r="G30" s="13">
        <v>99.992132918999999</v>
      </c>
      <c r="H30" s="46" t="str">
        <f>IF($B30="N/A","N/A",IF(G30&gt;=98,"Yes","No"))</f>
        <v>Yes</v>
      </c>
      <c r="I30" s="12">
        <v>1.49E-2</v>
      </c>
      <c r="J30" s="12">
        <v>3.5000000000000001E-3</v>
      </c>
      <c r="K30" s="47" t="s">
        <v>740</v>
      </c>
      <c r="L30" s="9" t="str">
        <f t="shared" si="4"/>
        <v>Yes</v>
      </c>
    </row>
    <row r="31" spans="1:14" x14ac:dyDescent="0.2">
      <c r="A31" s="2" t="s">
        <v>18</v>
      </c>
      <c r="B31" s="50" t="s">
        <v>277</v>
      </c>
      <c r="C31" s="13">
        <v>99.998395727000002</v>
      </c>
      <c r="D31" s="46" t="str">
        <f>IF($B31="N/A","N/A",IF(C31&gt;=95,"Yes","No"))</f>
        <v>Yes</v>
      </c>
      <c r="E31" s="13">
        <v>99.998990278999997</v>
      </c>
      <c r="F31" s="46" t="str">
        <f>IF($B31="N/A","N/A",IF(E31&gt;=95,"Yes","No"))</f>
        <v>Yes</v>
      </c>
      <c r="G31" s="13">
        <v>99.999489151000006</v>
      </c>
      <c r="H31" s="46" t="str">
        <f>IF($B31="N/A","N/A",IF(G31&gt;=95,"Yes","No"))</f>
        <v>Yes</v>
      </c>
      <c r="I31" s="12">
        <v>5.9999999999999995E-4</v>
      </c>
      <c r="J31" s="12">
        <v>5.0000000000000001E-4</v>
      </c>
      <c r="K31" s="47" t="s">
        <v>740</v>
      </c>
      <c r="L31" s="9" t="str">
        <f t="shared" si="4"/>
        <v>Yes</v>
      </c>
    </row>
    <row r="32" spans="1:14" x14ac:dyDescent="0.2">
      <c r="A32" s="2" t="s">
        <v>23</v>
      </c>
      <c r="B32" s="37" t="s">
        <v>213</v>
      </c>
      <c r="C32" s="13">
        <v>81.276530664000006</v>
      </c>
      <c r="D32" s="46" t="str">
        <f t="shared" ref="D32:D37" si="11">IF($B32="N/A","N/A",IF(C32&gt;10,"No",IF(C32&lt;-10,"No","Yes")))</f>
        <v>N/A</v>
      </c>
      <c r="E32" s="13">
        <v>81.111964885999996</v>
      </c>
      <c r="F32" s="46" t="str">
        <f t="shared" ref="F32:F37" si="12">IF($B32="N/A","N/A",IF(E32&gt;10,"No",IF(E32&lt;-10,"No","Yes")))</f>
        <v>N/A</v>
      </c>
      <c r="G32" s="13">
        <v>80.859085253000003</v>
      </c>
      <c r="H32" s="46" t="str">
        <f t="shared" ref="H32:H37" si="13">IF($B32="N/A","N/A",IF(G32&gt;10,"No",IF(G32&lt;-10,"No","Yes")))</f>
        <v>N/A</v>
      </c>
      <c r="I32" s="12">
        <v>-0.20200000000000001</v>
      </c>
      <c r="J32" s="12">
        <v>-0.312</v>
      </c>
      <c r="K32" s="47" t="s">
        <v>740</v>
      </c>
      <c r="L32" s="9" t="str">
        <f t="shared" si="4"/>
        <v>Yes</v>
      </c>
    </row>
    <row r="33" spans="1:12" x14ac:dyDescent="0.2">
      <c r="A33" s="2" t="s">
        <v>24</v>
      </c>
      <c r="B33" s="37" t="s">
        <v>213</v>
      </c>
      <c r="C33" s="13">
        <v>12.374184895999999</v>
      </c>
      <c r="D33" s="46" t="str">
        <f t="shared" si="11"/>
        <v>N/A</v>
      </c>
      <c r="E33" s="13">
        <v>12.336059241999999</v>
      </c>
      <c r="F33" s="46" t="str">
        <f t="shared" si="12"/>
        <v>N/A</v>
      </c>
      <c r="G33" s="13">
        <v>12.320972821</v>
      </c>
      <c r="H33" s="46" t="str">
        <f t="shared" si="13"/>
        <v>N/A</v>
      </c>
      <c r="I33" s="12">
        <v>-0.308</v>
      </c>
      <c r="J33" s="12">
        <v>-0.122</v>
      </c>
      <c r="K33" s="47" t="s">
        <v>740</v>
      </c>
      <c r="L33" s="9" t="str">
        <f t="shared" si="4"/>
        <v>Yes</v>
      </c>
    </row>
    <row r="34" spans="1:12" x14ac:dyDescent="0.2">
      <c r="A34" s="2" t="s">
        <v>25</v>
      </c>
      <c r="B34" s="37" t="s">
        <v>213</v>
      </c>
      <c r="C34" s="13">
        <v>0.24769974</v>
      </c>
      <c r="D34" s="46" t="str">
        <f t="shared" si="11"/>
        <v>N/A</v>
      </c>
      <c r="E34" s="13">
        <v>0.25434861409999998</v>
      </c>
      <c r="F34" s="46" t="str">
        <f t="shared" si="12"/>
        <v>N/A</v>
      </c>
      <c r="G34" s="13">
        <v>0.24459470229999999</v>
      </c>
      <c r="H34" s="46" t="str">
        <f t="shared" si="13"/>
        <v>N/A</v>
      </c>
      <c r="I34" s="12">
        <v>2.6840000000000002</v>
      </c>
      <c r="J34" s="12">
        <v>-3.83</v>
      </c>
      <c r="K34" s="47" t="s">
        <v>740</v>
      </c>
      <c r="L34" s="9" t="str">
        <f t="shared" si="4"/>
        <v>Yes</v>
      </c>
    </row>
    <row r="35" spans="1:12" x14ac:dyDescent="0.2">
      <c r="A35" s="2" t="s">
        <v>26</v>
      </c>
      <c r="B35" s="50" t="s">
        <v>213</v>
      </c>
      <c r="C35" s="13">
        <v>0.53165604820000001</v>
      </c>
      <c r="D35" s="11" t="str">
        <f t="shared" si="11"/>
        <v>N/A</v>
      </c>
      <c r="E35" s="13">
        <v>0.58846515399999999</v>
      </c>
      <c r="F35" s="11" t="str">
        <f t="shared" si="12"/>
        <v>N/A</v>
      </c>
      <c r="G35" s="13">
        <v>0.59902202989999997</v>
      </c>
      <c r="H35" s="11" t="str">
        <f t="shared" si="13"/>
        <v>N/A</v>
      </c>
      <c r="I35" s="12">
        <v>10.69</v>
      </c>
      <c r="J35" s="12">
        <v>1.794</v>
      </c>
      <c r="K35" s="50" t="s">
        <v>213</v>
      </c>
      <c r="L35" s="9" t="str">
        <f t="shared" si="4"/>
        <v>N/A</v>
      </c>
    </row>
    <row r="36" spans="1:12" x14ac:dyDescent="0.2">
      <c r="A36" s="2" t="s">
        <v>60</v>
      </c>
      <c r="B36" s="50" t="s">
        <v>213</v>
      </c>
      <c r="C36" s="13">
        <v>0.1392508901</v>
      </c>
      <c r="D36" s="11" t="str">
        <f t="shared" si="11"/>
        <v>N/A</v>
      </c>
      <c r="E36" s="13">
        <v>0.15529502519999999</v>
      </c>
      <c r="F36" s="11" t="str">
        <f t="shared" si="12"/>
        <v>N/A</v>
      </c>
      <c r="G36" s="13">
        <v>0.15141576809999999</v>
      </c>
      <c r="H36" s="11" t="str">
        <f t="shared" si="13"/>
        <v>N/A</v>
      </c>
      <c r="I36" s="12">
        <v>11.52</v>
      </c>
      <c r="J36" s="12">
        <v>-2.5</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5.4306777625000002</v>
      </c>
      <c r="D38" s="11" t="str">
        <f>IF($B38="N/A","N/A",IF(C38&gt;=5,"No",IF(C38&lt;0,"No","Yes")))</f>
        <v>No</v>
      </c>
      <c r="E38" s="13">
        <v>5.5538670783999997</v>
      </c>
      <c r="F38" s="11" t="str">
        <f>IF($B38="N/A","N/A",IF(E38&gt;=5,"No",IF(E38&lt;0,"No","Yes")))</f>
        <v>No</v>
      </c>
      <c r="G38" s="13">
        <v>5.8249094263999996</v>
      </c>
      <c r="H38" s="11" t="str">
        <f>IF($B38="N/A","N/A",IF(G38&gt;=5,"No",IF(G38&lt;0,"No","Yes")))</f>
        <v>No</v>
      </c>
      <c r="I38" s="12">
        <v>2.2679999999999998</v>
      </c>
      <c r="J38" s="12">
        <v>4.88</v>
      </c>
      <c r="K38" s="47" t="s">
        <v>740</v>
      </c>
      <c r="L38" s="9" t="str">
        <f t="shared" si="4"/>
        <v>Yes</v>
      </c>
    </row>
    <row r="39" spans="1:12" x14ac:dyDescent="0.2">
      <c r="A39" s="2" t="s">
        <v>63</v>
      </c>
      <c r="B39" s="50" t="s">
        <v>213</v>
      </c>
      <c r="C39" s="13">
        <v>2.8453384642000001</v>
      </c>
      <c r="D39" s="11" t="str">
        <f>IF($B39="N/A","N/A",IF(C39&gt;10,"No",IF(C39&lt;-10,"No","Yes")))</f>
        <v>N/A</v>
      </c>
      <c r="E39" s="13">
        <v>3.0205791150999999</v>
      </c>
      <c r="F39" s="11" t="str">
        <f>IF($B39="N/A","N/A",IF(E39&gt;10,"No",IF(E39&lt;-10,"No","Yes")))</f>
        <v>N/A</v>
      </c>
      <c r="G39" s="13">
        <v>2.9925559022999999</v>
      </c>
      <c r="H39" s="11" t="str">
        <f>IF($B39="N/A","N/A",IF(G39&gt;10,"No",IF(G39&lt;-10,"No","Yes")))</f>
        <v>N/A</v>
      </c>
      <c r="I39" s="12">
        <v>6.1589999999999998</v>
      </c>
      <c r="J39" s="12">
        <v>-0.92800000000000005</v>
      </c>
      <c r="K39" s="50" t="s">
        <v>740</v>
      </c>
      <c r="L39" s="9" t="str">
        <f t="shared" si="4"/>
        <v>Yes</v>
      </c>
    </row>
    <row r="40" spans="1:12" x14ac:dyDescent="0.2">
      <c r="A40" s="2" t="s">
        <v>64</v>
      </c>
      <c r="B40" s="50" t="s">
        <v>213</v>
      </c>
      <c r="C40" s="13">
        <v>0.62396632090000004</v>
      </c>
      <c r="D40" s="11" t="str">
        <f>IF($B40="N/A","N/A",IF(C40&gt;10,"No",IF(C40&lt;-10,"No","Yes")))</f>
        <v>N/A</v>
      </c>
      <c r="E40" s="13">
        <v>0.6685609226</v>
      </c>
      <c r="F40" s="11" t="str">
        <f>IF($B40="N/A","N/A",IF(E40&gt;10,"No",IF(E40&lt;-10,"No","Yes")))</f>
        <v>N/A</v>
      </c>
      <c r="G40" s="13">
        <v>0.75452372820000002</v>
      </c>
      <c r="H40" s="11" t="str">
        <f>IF($B40="N/A","N/A",IF(G40&gt;10,"No",IF(G40&lt;-10,"No","Yes")))</f>
        <v>N/A</v>
      </c>
      <c r="I40" s="12">
        <v>7.1470000000000002</v>
      </c>
      <c r="J40" s="12">
        <v>12.86</v>
      </c>
      <c r="K40" s="47" t="s">
        <v>740</v>
      </c>
      <c r="L40" s="9" t="str">
        <f t="shared" si="4"/>
        <v>No</v>
      </c>
    </row>
    <row r="41" spans="1:12" x14ac:dyDescent="0.2">
      <c r="A41" s="3" t="s">
        <v>19</v>
      </c>
      <c r="B41" s="37" t="s">
        <v>281</v>
      </c>
      <c r="C41" s="8">
        <v>3.7331431022000001</v>
      </c>
      <c r="D41" s="46" t="str">
        <f>IF($B41="N/A","N/A",IF(C41&gt;8,"No",IF(C41&lt;2,"No","Yes")))</f>
        <v>Yes</v>
      </c>
      <c r="E41" s="8">
        <v>4.9499531995000003</v>
      </c>
      <c r="F41" s="46" t="str">
        <f>IF($B41="N/A","N/A",IF(E41&gt;8,"No",IF(E41&lt;2,"No","Yes")))</f>
        <v>Yes</v>
      </c>
      <c r="G41" s="8">
        <v>3.4689740712999999</v>
      </c>
      <c r="H41" s="46" t="str">
        <f>IF($B41="N/A","N/A",IF(G41&gt;8,"No",IF(G41&lt;2,"No","Yes")))</f>
        <v>Yes</v>
      </c>
      <c r="I41" s="12">
        <v>32.590000000000003</v>
      </c>
      <c r="J41" s="12">
        <v>-29.9</v>
      </c>
      <c r="K41" s="47" t="s">
        <v>740</v>
      </c>
      <c r="L41" s="9" t="str">
        <f t="shared" si="4"/>
        <v>No</v>
      </c>
    </row>
    <row r="42" spans="1:12" x14ac:dyDescent="0.2">
      <c r="A42" s="3" t="s">
        <v>170</v>
      </c>
      <c r="B42" s="37" t="s">
        <v>213</v>
      </c>
      <c r="C42" s="8">
        <v>16.941336017000001</v>
      </c>
      <c r="D42" s="11" t="str">
        <f t="shared" ref="D42:D49" si="14">IF($B42="N/A","N/A",IF(C42&gt;10,"No",IF(C42&lt;-10,"No","Yes")))</f>
        <v>N/A</v>
      </c>
      <c r="E42" s="8">
        <v>17.264404420999998</v>
      </c>
      <c r="F42" s="11" t="str">
        <f t="shared" ref="F42:F49" si="15">IF($B42="N/A","N/A",IF(E42&gt;10,"No",IF(E42&lt;-10,"No","Yes")))</f>
        <v>N/A</v>
      </c>
      <c r="G42" s="8">
        <v>17.037236836000002</v>
      </c>
      <c r="H42" s="11" t="str">
        <f t="shared" ref="H42:H49" si="16">IF($B42="N/A","N/A",IF(G42&gt;10,"No",IF(G42&lt;-10,"No","Yes")))</f>
        <v>N/A</v>
      </c>
      <c r="I42" s="12">
        <v>1.907</v>
      </c>
      <c r="J42" s="12">
        <v>-1.32</v>
      </c>
      <c r="K42" s="47" t="s">
        <v>740</v>
      </c>
      <c r="L42" s="9" t="str">
        <f>IF(J42="Div by 0", "N/A", IF(OR(J42="N/A",K42="N/A"),"N/A", IF(J42&gt;VALUE(MID(K42,1,2)), "No", IF(J42&lt;-1*VALUE(MID(K42,1,2)), "No", "Yes"))))</f>
        <v>Yes</v>
      </c>
    </row>
    <row r="43" spans="1:12" x14ac:dyDescent="0.2">
      <c r="A43" s="3" t="s">
        <v>171</v>
      </c>
      <c r="B43" s="37" t="s">
        <v>213</v>
      </c>
      <c r="C43" s="8">
        <v>32.314120916999997</v>
      </c>
      <c r="D43" s="11" t="str">
        <f t="shared" si="14"/>
        <v>N/A</v>
      </c>
      <c r="E43" s="8">
        <v>32.118403874000002</v>
      </c>
      <c r="F43" s="11" t="str">
        <f t="shared" si="15"/>
        <v>N/A</v>
      </c>
      <c r="G43" s="8">
        <v>32.740441496999999</v>
      </c>
      <c r="H43" s="11" t="str">
        <f t="shared" si="16"/>
        <v>N/A</v>
      </c>
      <c r="I43" s="12">
        <v>-0.60599999999999998</v>
      </c>
      <c r="J43" s="12">
        <v>1.9370000000000001</v>
      </c>
      <c r="K43" s="47" t="s">
        <v>740</v>
      </c>
      <c r="L43" s="9" t="str">
        <f>IF(J43="Div by 0", "N/A", IF(OR(J43="N/A",K43="N/A"),"N/A", IF(J43&gt;VALUE(MID(K43,1,2)), "No", IF(J43&lt;-1*VALUE(MID(K43,1,2)), "No", "Yes"))))</f>
        <v>Yes</v>
      </c>
    </row>
    <row r="44" spans="1:12" x14ac:dyDescent="0.2">
      <c r="A44" s="3" t="s">
        <v>172</v>
      </c>
      <c r="B44" s="37" t="s">
        <v>213</v>
      </c>
      <c r="C44" s="8">
        <v>2.8927179913000001</v>
      </c>
      <c r="D44" s="11" t="str">
        <f t="shared" si="14"/>
        <v>N/A</v>
      </c>
      <c r="E44" s="8">
        <v>2.8642743693999999</v>
      </c>
      <c r="F44" s="11" t="str">
        <f t="shared" si="15"/>
        <v>N/A</v>
      </c>
      <c r="G44" s="8">
        <v>2.8229538947999999</v>
      </c>
      <c r="H44" s="11" t="str">
        <f t="shared" si="16"/>
        <v>N/A</v>
      </c>
      <c r="I44" s="12">
        <v>-0.98299999999999998</v>
      </c>
      <c r="J44" s="12">
        <v>-1.44</v>
      </c>
      <c r="K44" s="47" t="s">
        <v>740</v>
      </c>
      <c r="L44" s="9" t="str">
        <f t="shared" ref="L44:L53" si="17">IF(J44="Div by 0", "N/A", IF(OR(J44="N/A",K44="N/A"),"N/A", IF(J44&gt;VALUE(MID(K44,1,2)), "No", IF(J44&lt;-1*VALUE(MID(K44,1,2)), "No", "Yes"))))</f>
        <v>Yes</v>
      </c>
    </row>
    <row r="45" spans="1:12" x14ac:dyDescent="0.2">
      <c r="A45" s="3" t="s">
        <v>173</v>
      </c>
      <c r="B45" s="37" t="s">
        <v>213</v>
      </c>
      <c r="C45" s="8">
        <v>20.422501317999998</v>
      </c>
      <c r="D45" s="11" t="str">
        <f t="shared" si="14"/>
        <v>N/A</v>
      </c>
      <c r="E45" s="8">
        <v>19.753769539</v>
      </c>
      <c r="F45" s="11" t="str">
        <f t="shared" si="15"/>
        <v>N/A</v>
      </c>
      <c r="G45" s="8">
        <v>20.007111024</v>
      </c>
      <c r="H45" s="11" t="str">
        <f t="shared" si="16"/>
        <v>N/A</v>
      </c>
      <c r="I45" s="12">
        <v>-3.27</v>
      </c>
      <c r="J45" s="12">
        <v>1.282</v>
      </c>
      <c r="K45" s="47" t="s">
        <v>740</v>
      </c>
      <c r="L45" s="9" t="str">
        <f t="shared" si="17"/>
        <v>Yes</v>
      </c>
    </row>
    <row r="46" spans="1:12" x14ac:dyDescent="0.2">
      <c r="A46" s="3" t="s">
        <v>174</v>
      </c>
      <c r="B46" s="37" t="s">
        <v>213</v>
      </c>
      <c r="C46" s="8">
        <v>13.428513064000001</v>
      </c>
      <c r="D46" s="11" t="str">
        <f t="shared" si="14"/>
        <v>N/A</v>
      </c>
      <c r="E46" s="8">
        <v>13.266011897</v>
      </c>
      <c r="F46" s="11" t="str">
        <f t="shared" si="15"/>
        <v>N/A</v>
      </c>
      <c r="G46" s="8">
        <v>13.856177497999999</v>
      </c>
      <c r="H46" s="11" t="str">
        <f t="shared" si="16"/>
        <v>N/A</v>
      </c>
      <c r="I46" s="12">
        <v>-1.21</v>
      </c>
      <c r="J46" s="12">
        <v>4.4489999999999998</v>
      </c>
      <c r="K46" s="47" t="s">
        <v>740</v>
      </c>
      <c r="L46" s="9" t="str">
        <f t="shared" si="17"/>
        <v>Yes</v>
      </c>
    </row>
    <row r="47" spans="1:12" x14ac:dyDescent="0.2">
      <c r="A47" s="3" t="s">
        <v>175</v>
      </c>
      <c r="B47" s="37" t="s">
        <v>213</v>
      </c>
      <c r="C47" s="8">
        <v>5.0136737528999999</v>
      </c>
      <c r="D47" s="11" t="str">
        <f t="shared" si="14"/>
        <v>N/A</v>
      </c>
      <c r="E47" s="8">
        <v>4.8185885519999996</v>
      </c>
      <c r="F47" s="11" t="str">
        <f t="shared" si="15"/>
        <v>N/A</v>
      </c>
      <c r="G47" s="8">
        <v>5.0378948100000001</v>
      </c>
      <c r="H47" s="11" t="str">
        <f t="shared" si="16"/>
        <v>N/A</v>
      </c>
      <c r="I47" s="12">
        <v>-3.89</v>
      </c>
      <c r="J47" s="12">
        <v>4.5510000000000002</v>
      </c>
      <c r="K47" s="47" t="s">
        <v>740</v>
      </c>
      <c r="L47" s="9" t="str">
        <f t="shared" si="17"/>
        <v>Yes</v>
      </c>
    </row>
    <row r="48" spans="1:12" x14ac:dyDescent="0.2">
      <c r="A48" s="3" t="s">
        <v>176</v>
      </c>
      <c r="B48" s="37" t="s">
        <v>213</v>
      </c>
      <c r="C48" s="8">
        <v>3.3680105838999999</v>
      </c>
      <c r="D48" s="11" t="str">
        <f t="shared" si="14"/>
        <v>N/A</v>
      </c>
      <c r="E48" s="8">
        <v>3.1929384181999998</v>
      </c>
      <c r="F48" s="11" t="str">
        <f t="shared" si="15"/>
        <v>N/A</v>
      </c>
      <c r="G48" s="8">
        <v>3.2462437242000002</v>
      </c>
      <c r="H48" s="11" t="str">
        <f t="shared" si="16"/>
        <v>N/A</v>
      </c>
      <c r="I48" s="12">
        <v>-5.2</v>
      </c>
      <c r="J48" s="12">
        <v>1.669</v>
      </c>
      <c r="K48" s="47" t="s">
        <v>740</v>
      </c>
      <c r="L48" s="9" t="str">
        <f t="shared" si="17"/>
        <v>Yes</v>
      </c>
    </row>
    <row r="49" spans="1:12" x14ac:dyDescent="0.2">
      <c r="A49" s="3" t="s">
        <v>957</v>
      </c>
      <c r="B49" s="37" t="s">
        <v>213</v>
      </c>
      <c r="C49" s="8">
        <v>1.8859832535000001</v>
      </c>
      <c r="D49" s="11" t="str">
        <f t="shared" si="14"/>
        <v>N/A</v>
      </c>
      <c r="E49" s="8">
        <v>1.7716557297</v>
      </c>
      <c r="F49" s="11" t="str">
        <f t="shared" si="15"/>
        <v>N/A</v>
      </c>
      <c r="G49" s="8">
        <v>1.7829666456</v>
      </c>
      <c r="H49" s="11" t="str">
        <f t="shared" si="16"/>
        <v>N/A</v>
      </c>
      <c r="I49" s="12">
        <v>-6.06</v>
      </c>
      <c r="J49" s="12">
        <v>0.63839999999999997</v>
      </c>
      <c r="K49" s="47" t="s">
        <v>740</v>
      </c>
      <c r="L49" s="9" t="str">
        <f t="shared" si="17"/>
        <v>Yes</v>
      </c>
    </row>
    <row r="50" spans="1:12" x14ac:dyDescent="0.2">
      <c r="A50" s="2" t="s">
        <v>208</v>
      </c>
      <c r="B50" s="37" t="s">
        <v>213</v>
      </c>
      <c r="C50" s="38">
        <v>491948</v>
      </c>
      <c r="D50" s="9" t="str">
        <f t="shared" ref="D50:D53" si="18">IF($B50="N/A","N/A",IF(C50&lt;0,"No","Yes"))</f>
        <v>N/A</v>
      </c>
      <c r="E50" s="38">
        <v>534440</v>
      </c>
      <c r="F50" s="9" t="str">
        <f t="shared" ref="F50:F53" si="19">IF($B50="N/A","N/A",IF(E50&lt;0,"No","Yes"))</f>
        <v>N/A</v>
      </c>
      <c r="G50" s="38">
        <v>517472</v>
      </c>
      <c r="H50" s="9" t="str">
        <f t="shared" ref="H50:H53" si="20">IF($B50="N/A","N/A",IF(G50&lt;0,"No","Yes"))</f>
        <v>N/A</v>
      </c>
      <c r="I50" s="12">
        <v>8.6370000000000005</v>
      </c>
      <c r="J50" s="12">
        <v>-3.17</v>
      </c>
      <c r="K50" s="47" t="s">
        <v>740</v>
      </c>
      <c r="L50" s="9" t="str">
        <f t="shared" si="17"/>
        <v>Yes</v>
      </c>
    </row>
    <row r="51" spans="1:12" x14ac:dyDescent="0.2">
      <c r="A51" s="2" t="s">
        <v>209</v>
      </c>
      <c r="B51" s="37" t="s">
        <v>213</v>
      </c>
      <c r="C51" s="38">
        <v>26835</v>
      </c>
      <c r="D51" s="9" t="str">
        <f t="shared" si="18"/>
        <v>N/A</v>
      </c>
      <c r="E51" s="38">
        <v>28138</v>
      </c>
      <c r="F51" s="9" t="str">
        <f t="shared" si="19"/>
        <v>N/A</v>
      </c>
      <c r="G51" s="38">
        <v>27400</v>
      </c>
      <c r="H51" s="9" t="str">
        <f t="shared" si="20"/>
        <v>N/A</v>
      </c>
      <c r="I51" s="12">
        <v>4.8559999999999999</v>
      </c>
      <c r="J51" s="12">
        <v>-2.62</v>
      </c>
      <c r="K51" s="47" t="s">
        <v>740</v>
      </c>
      <c r="L51" s="9" t="str">
        <f t="shared" si="17"/>
        <v>Yes</v>
      </c>
    </row>
    <row r="52" spans="1:12" x14ac:dyDescent="0.2">
      <c r="A52" s="2" t="s">
        <v>210</v>
      </c>
      <c r="B52" s="37" t="s">
        <v>213</v>
      </c>
      <c r="C52" s="38">
        <v>309147</v>
      </c>
      <c r="D52" s="9" t="str">
        <f t="shared" si="18"/>
        <v>N/A</v>
      </c>
      <c r="E52" s="38">
        <v>319501</v>
      </c>
      <c r="F52" s="9" t="str">
        <f t="shared" si="19"/>
        <v>N/A</v>
      </c>
      <c r="G52" s="38">
        <v>324013</v>
      </c>
      <c r="H52" s="9" t="str">
        <f t="shared" si="20"/>
        <v>N/A</v>
      </c>
      <c r="I52" s="12">
        <v>3.3490000000000002</v>
      </c>
      <c r="J52" s="12">
        <v>1.4119999999999999</v>
      </c>
      <c r="K52" s="47" t="s">
        <v>740</v>
      </c>
      <c r="L52" s="9" t="str">
        <f t="shared" si="17"/>
        <v>Yes</v>
      </c>
    </row>
    <row r="53" spans="1:12" x14ac:dyDescent="0.2">
      <c r="A53" s="2" t="s">
        <v>958</v>
      </c>
      <c r="B53" s="37" t="s">
        <v>213</v>
      </c>
      <c r="C53" s="38">
        <v>75909</v>
      </c>
      <c r="D53" s="9" t="str">
        <f t="shared" si="18"/>
        <v>N/A</v>
      </c>
      <c r="E53" s="38">
        <v>76885</v>
      </c>
      <c r="F53" s="9" t="str">
        <f t="shared" si="19"/>
        <v>N/A</v>
      </c>
      <c r="G53" s="38">
        <v>78535</v>
      </c>
      <c r="H53" s="9" t="str">
        <f t="shared" si="20"/>
        <v>N/A</v>
      </c>
      <c r="I53" s="12">
        <v>1.286</v>
      </c>
      <c r="J53" s="12">
        <v>2.1459999999999999</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99.999893048000004</v>
      </c>
      <c r="D55" s="46" t="str">
        <f>IF($B55="N/A","N/A",IF(C55&gt;10,"No",IF(C55&lt;-10,"No","Yes")))</f>
        <v>N/A</v>
      </c>
      <c r="E55" s="8">
        <v>99.999899028000002</v>
      </c>
      <c r="F55" s="46" t="str">
        <f>IF($B55="N/A","N/A",IF(E55&gt;10,"No",IF(E55&lt;-10,"No","Yes")))</f>
        <v>N/A</v>
      </c>
      <c r="G55" s="8">
        <v>99.999897829999995</v>
      </c>
      <c r="H55" s="46" t="str">
        <f>IF($B55="N/A","N/A",IF(G55&gt;10,"No",IF(G55&lt;-10,"No","Yes")))</f>
        <v>N/A</v>
      </c>
      <c r="I55" s="12">
        <v>0</v>
      </c>
      <c r="J55" s="12">
        <v>0</v>
      </c>
      <c r="K55" s="37" t="s">
        <v>213</v>
      </c>
      <c r="L55" s="9" t="str">
        <f t="shared" si="4"/>
        <v>N/A</v>
      </c>
    </row>
    <row r="56" spans="1:12" x14ac:dyDescent="0.2">
      <c r="A56" s="2" t="s">
        <v>177</v>
      </c>
      <c r="B56" s="37" t="s">
        <v>213</v>
      </c>
      <c r="C56" s="8">
        <v>57.085913093000002</v>
      </c>
      <c r="D56" s="46" t="str">
        <f t="shared" ref="D56:D57" si="21">IF($B56="N/A","N/A",IF(C56&gt;10,"No",IF(C56&lt;-10,"No","Yes")))</f>
        <v>N/A</v>
      </c>
      <c r="E56" s="8">
        <v>56.672586995000003</v>
      </c>
      <c r="F56" s="46" t="str">
        <f t="shared" ref="F56:F57" si="22">IF($B56="N/A","N/A",IF(E56&gt;10,"No",IF(E56&lt;-10,"No","Yes")))</f>
        <v>N/A</v>
      </c>
      <c r="G56" s="8">
        <v>56.716443834000003</v>
      </c>
      <c r="H56" s="46" t="str">
        <f t="shared" ref="H56:H57" si="23">IF($B56="N/A","N/A",IF(G56&gt;10,"No",IF(G56&lt;-10,"No","Yes")))</f>
        <v>N/A</v>
      </c>
      <c r="I56" s="12">
        <v>-0.72399999999999998</v>
      </c>
      <c r="J56" s="12">
        <v>7.7399999999999997E-2</v>
      </c>
      <c r="K56" s="47" t="s">
        <v>740</v>
      </c>
      <c r="L56" s="9" t="str">
        <f>IF(J56="Div by 0", "N/A", IF(OR(J56="N/A",K56="N/A"),"N/A", IF(J56&gt;VALUE(MID(K56,1,2)), "No", IF(J56&lt;-1*VALUE(MID(K56,1,2)), "No", "Yes"))))</f>
        <v>Yes</v>
      </c>
    </row>
    <row r="57" spans="1:12" x14ac:dyDescent="0.2">
      <c r="A57" s="6" t="s">
        <v>178</v>
      </c>
      <c r="B57" s="37" t="s">
        <v>213</v>
      </c>
      <c r="C57" s="8">
        <v>42.913979955000002</v>
      </c>
      <c r="D57" s="46" t="str">
        <f t="shared" si="21"/>
        <v>N/A</v>
      </c>
      <c r="E57" s="8">
        <v>43.327312032999998</v>
      </c>
      <c r="F57" s="46" t="str">
        <f t="shared" si="22"/>
        <v>N/A</v>
      </c>
      <c r="G57" s="8">
        <v>43.283453995999999</v>
      </c>
      <c r="H57" s="46" t="str">
        <f t="shared" si="23"/>
        <v>N/A</v>
      </c>
      <c r="I57" s="12">
        <v>0.96319999999999995</v>
      </c>
      <c r="J57" s="12">
        <v>-0.10100000000000001</v>
      </c>
      <c r="K57" s="47" t="s">
        <v>740</v>
      </c>
      <c r="L57" s="9" t="str">
        <f>IF(J57="Div by 0", "N/A", IF(OR(J57="N/A",K57="N/A"),"N/A", IF(J57&gt;VALUE(MID(K57,1,2)), "No", IF(J57&lt;-1*VALUE(MID(K57,1,2)), "No", "Yes"))))</f>
        <v>Yes</v>
      </c>
    </row>
    <row r="58" spans="1:12" x14ac:dyDescent="0.2">
      <c r="A58" s="7" t="s">
        <v>686</v>
      </c>
      <c r="B58" s="37" t="s">
        <v>282</v>
      </c>
      <c r="C58" s="8">
        <v>60.921515759999998</v>
      </c>
      <c r="D58" s="46" t="str">
        <f>IF($B58="N/A","N/A",IF(C58&gt;70,"No",IF(C58&lt;40,"No","Yes")))</f>
        <v>Yes</v>
      </c>
      <c r="E58" s="8">
        <v>59.681453351000002</v>
      </c>
      <c r="F58" s="46" t="str">
        <f>IF($B58="N/A","N/A",IF(E58&gt;70,"No",IF(E58&lt;40,"No","Yes")))</f>
        <v>Yes</v>
      </c>
      <c r="G58" s="8">
        <v>62.697673182999999</v>
      </c>
      <c r="H58" s="46" t="str">
        <f>IF($B58="N/A","N/A",IF(G58&gt;70,"No",IF(G58&lt;40,"No","Yes")))</f>
        <v>Yes</v>
      </c>
      <c r="I58" s="12">
        <v>-2.04</v>
      </c>
      <c r="J58" s="12">
        <v>5.0540000000000003</v>
      </c>
      <c r="K58" s="47" t="s">
        <v>740</v>
      </c>
      <c r="L58" s="9" t="str">
        <f t="shared" si="4"/>
        <v>Yes</v>
      </c>
    </row>
    <row r="59" spans="1:12" x14ac:dyDescent="0.2">
      <c r="A59" s="2" t="s">
        <v>687</v>
      </c>
      <c r="B59" s="37" t="s">
        <v>213</v>
      </c>
      <c r="C59" s="8">
        <v>76.917229817999996</v>
      </c>
      <c r="D59" s="46" t="str">
        <f>IF($B59="N/A","N/A",IF(C59&gt;10,"No",IF(C59&lt;-10,"No","Yes")))</f>
        <v>N/A</v>
      </c>
      <c r="E59" s="8">
        <v>76.826199071999994</v>
      </c>
      <c r="F59" s="46" t="str">
        <f>IF($B59="N/A","N/A",IF(E59&gt;10,"No",IF(E59&lt;-10,"No","Yes")))</f>
        <v>N/A</v>
      </c>
      <c r="G59" s="8">
        <v>76.984416848999999</v>
      </c>
      <c r="H59" s="46" t="str">
        <f>IF($B59="N/A","N/A",IF(G59&gt;10,"No",IF(G59&lt;-10,"No","Yes")))</f>
        <v>N/A</v>
      </c>
      <c r="I59" s="12">
        <v>-0.11799999999999999</v>
      </c>
      <c r="J59" s="12">
        <v>0.2059</v>
      </c>
      <c r="K59" s="37" t="s">
        <v>213</v>
      </c>
      <c r="L59" s="9" t="str">
        <f t="shared" si="4"/>
        <v>N/A</v>
      </c>
    </row>
    <row r="60" spans="1:12" x14ac:dyDescent="0.2">
      <c r="A60" s="2" t="s">
        <v>688</v>
      </c>
      <c r="B60" s="37" t="s">
        <v>213</v>
      </c>
      <c r="C60" s="8">
        <v>80.235308334999999</v>
      </c>
      <c r="D60" s="46" t="str">
        <f t="shared" ref="D60:D66" si="24">IF($B60="N/A","N/A",IF(C60&gt;10,"No",IF(C60&lt;-10,"No","Yes")))</f>
        <v>N/A</v>
      </c>
      <c r="E60" s="8">
        <v>79.065942824999993</v>
      </c>
      <c r="F60" s="46" t="str">
        <f t="shared" ref="F60:F66" si="25">IF($B60="N/A","N/A",IF(E60&gt;10,"No",IF(E60&lt;-10,"No","Yes")))</f>
        <v>N/A</v>
      </c>
      <c r="G60" s="8">
        <v>80.165857252999999</v>
      </c>
      <c r="H60" s="46" t="str">
        <f t="shared" ref="H60:H66" si="26">IF($B60="N/A","N/A",IF(G60&gt;10,"No",IF(G60&lt;-10,"No","Yes")))</f>
        <v>N/A</v>
      </c>
      <c r="I60" s="12">
        <v>-1.46</v>
      </c>
      <c r="J60" s="12">
        <v>1.391</v>
      </c>
      <c r="K60" s="37" t="s">
        <v>213</v>
      </c>
      <c r="L60" s="9" t="str">
        <f t="shared" si="4"/>
        <v>N/A</v>
      </c>
    </row>
    <row r="61" spans="1:12" x14ac:dyDescent="0.2">
      <c r="A61" s="2" t="s">
        <v>1748</v>
      </c>
      <c r="B61" s="37" t="s">
        <v>213</v>
      </c>
      <c r="C61" s="8">
        <v>57.729941711000002</v>
      </c>
      <c r="D61" s="46" t="str">
        <f t="shared" si="24"/>
        <v>N/A</v>
      </c>
      <c r="E61" s="8">
        <v>56.098081692000001</v>
      </c>
      <c r="F61" s="46" t="str">
        <f t="shared" si="25"/>
        <v>N/A</v>
      </c>
      <c r="G61" s="8">
        <v>60.813942671</v>
      </c>
      <c r="H61" s="46" t="str">
        <f t="shared" si="26"/>
        <v>N/A</v>
      </c>
      <c r="I61" s="12">
        <v>-2.83</v>
      </c>
      <c r="J61" s="12">
        <v>8.4060000000000006</v>
      </c>
      <c r="K61" s="37" t="s">
        <v>213</v>
      </c>
      <c r="L61" s="9" t="str">
        <f t="shared" si="4"/>
        <v>N/A</v>
      </c>
    </row>
    <row r="62" spans="1:12" x14ac:dyDescent="0.2">
      <c r="A62" s="2" t="s">
        <v>689</v>
      </c>
      <c r="B62" s="37" t="s">
        <v>213</v>
      </c>
      <c r="C62" s="8">
        <v>28.872545894000002</v>
      </c>
      <c r="D62" s="46" t="str">
        <f t="shared" si="24"/>
        <v>N/A</v>
      </c>
      <c r="E62" s="8">
        <v>28.866314675000002</v>
      </c>
      <c r="F62" s="46" t="str">
        <f t="shared" si="25"/>
        <v>N/A</v>
      </c>
      <c r="G62" s="8">
        <v>30.127827215</v>
      </c>
      <c r="H62" s="46" t="str">
        <f t="shared" si="26"/>
        <v>N/A</v>
      </c>
      <c r="I62" s="12">
        <v>-2.1999999999999999E-2</v>
      </c>
      <c r="J62" s="12">
        <v>4.37</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1.3472684045000001</v>
      </c>
      <c r="D64" s="46" t="str">
        <f t="shared" si="24"/>
        <v>N/A</v>
      </c>
      <c r="E64" s="8">
        <v>1.2907258174</v>
      </c>
      <c r="F64" s="46" t="str">
        <f t="shared" si="25"/>
        <v>N/A</v>
      </c>
      <c r="G64" s="8">
        <v>1.4161767621000001</v>
      </c>
      <c r="H64" s="46" t="str">
        <f t="shared" si="26"/>
        <v>N/A</v>
      </c>
      <c r="I64" s="12">
        <v>-4.2</v>
      </c>
      <c r="J64" s="12">
        <v>9.7189999999999994</v>
      </c>
      <c r="K64" s="37" t="s">
        <v>213</v>
      </c>
      <c r="L64" s="9" t="str">
        <f t="shared" si="4"/>
        <v>N/A</v>
      </c>
    </row>
    <row r="65" spans="1:12" x14ac:dyDescent="0.2">
      <c r="A65" s="3" t="s">
        <v>147</v>
      </c>
      <c r="B65" s="37" t="s">
        <v>213</v>
      </c>
      <c r="C65" s="8">
        <v>1.4302627906000001</v>
      </c>
      <c r="D65" s="46" t="str">
        <f t="shared" si="24"/>
        <v>N/A</v>
      </c>
      <c r="E65" s="8">
        <v>1.3712005477</v>
      </c>
      <c r="F65" s="46" t="str">
        <f t="shared" si="25"/>
        <v>N/A</v>
      </c>
      <c r="G65" s="8">
        <v>1.4787047310999999</v>
      </c>
      <c r="H65" s="46" t="str">
        <f t="shared" si="26"/>
        <v>N/A</v>
      </c>
      <c r="I65" s="12">
        <v>-4.13</v>
      </c>
      <c r="J65" s="12">
        <v>7.84</v>
      </c>
      <c r="K65" s="37" t="s">
        <v>213</v>
      </c>
      <c r="L65" s="9" t="str">
        <f t="shared" si="4"/>
        <v>N/A</v>
      </c>
    </row>
    <row r="66" spans="1:12" x14ac:dyDescent="0.2">
      <c r="A66" s="3" t="s">
        <v>148</v>
      </c>
      <c r="B66" s="37" t="s">
        <v>213</v>
      </c>
      <c r="C66" s="8">
        <v>1.5590324309000001</v>
      </c>
      <c r="D66" s="46" t="str">
        <f t="shared" si="24"/>
        <v>N/A</v>
      </c>
      <c r="E66" s="8">
        <v>1.4859048055999999</v>
      </c>
      <c r="F66" s="46" t="str">
        <f t="shared" si="25"/>
        <v>N/A</v>
      </c>
      <c r="G66" s="8">
        <v>1.5385762831000001</v>
      </c>
      <c r="H66" s="46" t="str">
        <f t="shared" si="26"/>
        <v>N/A</v>
      </c>
      <c r="I66" s="12">
        <v>-4.6900000000000004</v>
      </c>
      <c r="J66" s="12">
        <v>3.5449999999999999</v>
      </c>
      <c r="K66" s="37" t="s">
        <v>213</v>
      </c>
      <c r="L66" s="9" t="str">
        <f t="shared" si="4"/>
        <v>N/A</v>
      </c>
    </row>
    <row r="67" spans="1:12" x14ac:dyDescent="0.2">
      <c r="A67" s="2" t="s">
        <v>961</v>
      </c>
      <c r="B67" s="50" t="s">
        <v>213</v>
      </c>
      <c r="C67" s="1">
        <v>3590</v>
      </c>
      <c r="D67" s="11" t="str">
        <f>IF($B67="N/A","N/A",IF(C67&gt;10,"No",IF(C67&lt;-10,"No","Yes")))</f>
        <v>N/A</v>
      </c>
      <c r="E67" s="1">
        <v>3345</v>
      </c>
      <c r="F67" s="11" t="str">
        <f>IF($B67="N/A","N/A",IF(E67&gt;10,"No",IF(E67&lt;-10,"No","Yes")))</f>
        <v>N/A</v>
      </c>
      <c r="G67" s="1">
        <v>1943</v>
      </c>
      <c r="H67" s="11" t="str">
        <f>IF($B67="N/A","N/A",IF(G67&gt;10,"No",IF(G67&lt;-10,"No","Yes")))</f>
        <v>N/A</v>
      </c>
      <c r="I67" s="12">
        <v>-6.82</v>
      </c>
      <c r="J67" s="12">
        <v>-41.9</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11</v>
      </c>
      <c r="H68" s="46" t="str">
        <f t="shared" ref="H68:H69" si="29">IF($B68="N/A","N/A",IF(G68&gt;0,"No",IF(G68&lt;0,"No","Yes")))</f>
        <v>No</v>
      </c>
      <c r="I68" s="12">
        <v>-16.7</v>
      </c>
      <c r="J68" s="12">
        <v>-60</v>
      </c>
      <c r="K68" s="37" t="s">
        <v>213</v>
      </c>
      <c r="L68" s="9" t="str">
        <f t="shared" si="4"/>
        <v>N/A</v>
      </c>
    </row>
    <row r="69" spans="1:12" x14ac:dyDescent="0.2">
      <c r="A69" s="3" t="s">
        <v>202</v>
      </c>
      <c r="B69" s="50" t="s">
        <v>217</v>
      </c>
      <c r="C69" s="1">
        <v>470</v>
      </c>
      <c r="D69" s="46" t="str">
        <f t="shared" si="27"/>
        <v>No</v>
      </c>
      <c r="E69" s="1">
        <v>215</v>
      </c>
      <c r="F69" s="46" t="str">
        <f t="shared" si="28"/>
        <v>No</v>
      </c>
      <c r="G69" s="1">
        <v>143</v>
      </c>
      <c r="H69" s="46" t="str">
        <f t="shared" si="29"/>
        <v>No</v>
      </c>
      <c r="I69" s="12">
        <v>-54.3</v>
      </c>
      <c r="J69" s="12">
        <v>-33.5</v>
      </c>
      <c r="K69" s="37" t="s">
        <v>213</v>
      </c>
      <c r="L69" s="9" t="str">
        <f t="shared" si="4"/>
        <v>N/A</v>
      </c>
    </row>
    <row r="70" spans="1:12" x14ac:dyDescent="0.2">
      <c r="A70" s="3" t="s">
        <v>203</v>
      </c>
      <c r="B70" s="73" t="s">
        <v>213</v>
      </c>
      <c r="C70" s="13">
        <v>20.638297871999999</v>
      </c>
      <c r="D70" s="11" t="str">
        <f>IF($B70="N/A","N/A",IF(C70&gt;10,"No",IF(C70&lt;-10,"No","Yes")))</f>
        <v>N/A</v>
      </c>
      <c r="E70" s="13">
        <v>35.348837209000003</v>
      </c>
      <c r="F70" s="11" t="str">
        <f>IF($B70="N/A","N/A",IF(E70&gt;10,"No",IF(E70&lt;-10,"No","Yes")))</f>
        <v>N/A</v>
      </c>
      <c r="G70" s="13">
        <v>23.076923077</v>
      </c>
      <c r="H70" s="11" t="str">
        <f>IF($B70="N/A","N/A",IF(G70&gt;10,"No",IF(G70&lt;-10,"No","Yes")))</f>
        <v>N/A</v>
      </c>
      <c r="I70" s="12">
        <v>71.28</v>
      </c>
      <c r="J70" s="12">
        <v>-34.700000000000003</v>
      </c>
      <c r="K70" s="73" t="s">
        <v>213</v>
      </c>
      <c r="L70" s="9" t="str">
        <f t="shared" si="4"/>
        <v>N/A</v>
      </c>
    </row>
    <row r="71" spans="1:12" x14ac:dyDescent="0.2">
      <c r="A71" s="2" t="s">
        <v>65</v>
      </c>
      <c r="B71" s="50" t="s">
        <v>213</v>
      </c>
      <c r="C71" s="1">
        <v>177879</v>
      </c>
      <c r="D71" s="11" t="str">
        <f>IF($B71="N/A","N/A",IF(C71&gt;10,"No",IF(C71&lt;-10,"No","Yes")))</f>
        <v>N/A</v>
      </c>
      <c r="E71" s="1">
        <v>184398</v>
      </c>
      <c r="F71" s="11" t="str">
        <f>IF($B71="N/A","N/A",IF(E71&gt;10,"No",IF(E71&lt;-10,"No","Yes")))</f>
        <v>N/A</v>
      </c>
      <c r="G71" s="1">
        <v>190705</v>
      </c>
      <c r="H71" s="11" t="str">
        <f>IF($B71="N/A","N/A",IF(G71&gt;10,"No",IF(G71&lt;-10,"No","Yes")))</f>
        <v>N/A</v>
      </c>
      <c r="I71" s="12">
        <v>3.665</v>
      </c>
      <c r="J71" s="12">
        <v>3.42</v>
      </c>
      <c r="K71" s="50" t="s">
        <v>740</v>
      </c>
      <c r="L71" s="9" t="str">
        <f t="shared" ref="L71:L103" si="30">IF(J71="Div by 0", "N/A", IF(K71="N/A","N/A", IF(J71&gt;VALUE(MID(K71,1,2)), "No", IF(J71&lt;-1*VALUE(MID(K71,1,2)), "No", "Yes"))))</f>
        <v>Yes</v>
      </c>
    </row>
    <row r="72" spans="1:12" x14ac:dyDescent="0.2">
      <c r="A72" s="4" t="s">
        <v>66</v>
      </c>
      <c r="B72" s="50" t="s">
        <v>213</v>
      </c>
      <c r="C72" s="1">
        <v>158851.20000000001</v>
      </c>
      <c r="D72" s="11" t="str">
        <f>IF($B72="N/A","N/A",IF(C72&gt;10,"No",IF(C72&lt;-10,"No","Yes")))</f>
        <v>N/A</v>
      </c>
      <c r="E72" s="1">
        <v>164358.20000000001</v>
      </c>
      <c r="F72" s="11" t="str">
        <f>IF($B72="N/A","N/A",IF(E72&gt;10,"No",IF(E72&lt;-10,"No","Yes")))</f>
        <v>N/A</v>
      </c>
      <c r="G72" s="1">
        <v>170605.24</v>
      </c>
      <c r="H72" s="11" t="str">
        <f>IF($B72="N/A","N/A",IF(G72&gt;10,"No",IF(G72&lt;-10,"No","Yes")))</f>
        <v>N/A</v>
      </c>
      <c r="I72" s="12">
        <v>3.4670000000000001</v>
      </c>
      <c r="J72" s="12">
        <v>3.8010000000000002</v>
      </c>
      <c r="K72" s="50" t="s">
        <v>741</v>
      </c>
      <c r="L72" s="9" t="str">
        <f t="shared" si="30"/>
        <v>Yes</v>
      </c>
    </row>
    <row r="73" spans="1:12" x14ac:dyDescent="0.2">
      <c r="A73" s="3" t="s">
        <v>67</v>
      </c>
      <c r="B73" s="37" t="s">
        <v>283</v>
      </c>
      <c r="C73" s="8">
        <v>97.008426819999997</v>
      </c>
      <c r="D73" s="46" t="str">
        <f>IF($B73="N/A","N/A",IF(C73&gt;=90,"Yes","No"))</f>
        <v>Yes</v>
      </c>
      <c r="E73" s="8">
        <v>97.958509649999996</v>
      </c>
      <c r="F73" s="46" t="str">
        <f>IF($B73="N/A","N/A",IF(E73&gt;=90,"Yes","No"))</f>
        <v>Yes</v>
      </c>
      <c r="G73" s="8">
        <v>98.067652461999998</v>
      </c>
      <c r="H73" s="46" t="str">
        <f>IF($B73="N/A","N/A",IF(G73&gt;=90,"Yes","No"))</f>
        <v>Yes</v>
      </c>
      <c r="I73" s="12">
        <v>0.97940000000000005</v>
      </c>
      <c r="J73" s="12">
        <v>0.1114</v>
      </c>
      <c r="K73" s="47" t="s">
        <v>740</v>
      </c>
      <c r="L73" s="9" t="str">
        <f t="shared" si="30"/>
        <v>Yes</v>
      </c>
    </row>
    <row r="74" spans="1:12" x14ac:dyDescent="0.2">
      <c r="A74" s="2" t="s">
        <v>962</v>
      </c>
      <c r="B74" s="37" t="s">
        <v>283</v>
      </c>
      <c r="C74" s="8">
        <v>96.995949478</v>
      </c>
      <c r="D74" s="46" t="str">
        <f>IF($B74="N/A","N/A",IF(C74&gt;=90,"Yes","No"))</f>
        <v>Yes</v>
      </c>
      <c r="E74" s="8">
        <v>97.927797834000003</v>
      </c>
      <c r="F74" s="46" t="str">
        <f>IF($B74="N/A","N/A",IF(E74&gt;=90,"Yes","No"))</f>
        <v>Yes</v>
      </c>
      <c r="G74" s="8">
        <v>98.055149744000005</v>
      </c>
      <c r="H74" s="46" t="str">
        <f>IF($B74="N/A","N/A",IF(G74&gt;=90,"Yes","No"))</f>
        <v>Yes</v>
      </c>
      <c r="I74" s="12">
        <v>0.9607</v>
      </c>
      <c r="J74" s="12">
        <v>0.13</v>
      </c>
      <c r="K74" s="47" t="s">
        <v>740</v>
      </c>
      <c r="L74" s="9" t="str">
        <f t="shared" si="30"/>
        <v>Yes</v>
      </c>
    </row>
    <row r="75" spans="1:12" x14ac:dyDescent="0.2">
      <c r="A75" s="6" t="s">
        <v>963</v>
      </c>
      <c r="B75" s="50" t="s">
        <v>284</v>
      </c>
      <c r="C75" s="13">
        <v>36.232390719000001</v>
      </c>
      <c r="D75" s="46" t="str">
        <f>IF($B75="N/A","N/A",IF(C75&gt;55,"No",IF(C75&lt;30,"No","Yes")))</f>
        <v>Yes</v>
      </c>
      <c r="E75" s="13">
        <v>37.219224863000001</v>
      </c>
      <c r="F75" s="46" t="str">
        <f>IF($B75="N/A","N/A",IF(E75&gt;55,"No",IF(E75&lt;30,"No","Yes")))</f>
        <v>Yes</v>
      </c>
      <c r="G75" s="13">
        <v>38.643580794000002</v>
      </c>
      <c r="H75" s="46" t="str">
        <f>IF($B75="N/A","N/A",IF(G75&gt;55,"No",IF(G75&lt;30,"No","Yes")))</f>
        <v>Yes</v>
      </c>
      <c r="I75" s="12">
        <v>2.7240000000000002</v>
      </c>
      <c r="J75" s="12">
        <v>3.827</v>
      </c>
      <c r="K75" s="50" t="s">
        <v>740</v>
      </c>
      <c r="L75" s="9" t="str">
        <f t="shared" si="30"/>
        <v>Yes</v>
      </c>
    </row>
    <row r="76" spans="1:12" ht="25.5" x14ac:dyDescent="0.2">
      <c r="A76" s="2" t="s">
        <v>964</v>
      </c>
      <c r="B76" s="50" t="s">
        <v>278</v>
      </c>
      <c r="C76" s="13">
        <v>1.2694022341</v>
      </c>
      <c r="D76" s="46" t="str">
        <f>IF($B76="N/A","N/A",IF(C76&gt;=5,"No",IF(C76&lt;0,"No","Yes")))</f>
        <v>Yes</v>
      </c>
      <c r="E76" s="13">
        <v>0.50054772830000005</v>
      </c>
      <c r="F76" s="46" t="str">
        <f>IF($B76="N/A","N/A",IF(E76&gt;=5,"No",IF(E76&lt;0,"No","Yes")))</f>
        <v>Yes</v>
      </c>
      <c r="G76" s="13">
        <v>1.0691906348</v>
      </c>
      <c r="H76" s="46" t="str">
        <f>IF($B76="N/A","N/A",IF(G76&gt;=5,"No",IF(G76&lt;0,"No","Yes")))</f>
        <v>Yes</v>
      </c>
      <c r="I76" s="12">
        <v>-60.6</v>
      </c>
      <c r="J76" s="12">
        <v>113.6</v>
      </c>
      <c r="K76" s="50" t="s">
        <v>213</v>
      </c>
      <c r="L76" s="9" t="str">
        <f t="shared" si="30"/>
        <v>N/A</v>
      </c>
    </row>
    <row r="77" spans="1:12" ht="25.5" x14ac:dyDescent="0.2">
      <c r="A77" s="2" t="s">
        <v>965</v>
      </c>
      <c r="B77" s="50" t="s">
        <v>213</v>
      </c>
      <c r="C77" s="13">
        <v>21.593330298000001</v>
      </c>
      <c r="D77" s="50" t="s">
        <v>213</v>
      </c>
      <c r="E77" s="13">
        <v>22.523020856999999</v>
      </c>
      <c r="F77" s="50" t="s">
        <v>213</v>
      </c>
      <c r="G77" s="13">
        <v>23.784903385</v>
      </c>
      <c r="H77" s="50" t="s">
        <v>213</v>
      </c>
      <c r="I77" s="12">
        <v>4.3049999999999997</v>
      </c>
      <c r="J77" s="12">
        <v>5.6029999999999998</v>
      </c>
      <c r="K77" s="50" t="s">
        <v>213</v>
      </c>
      <c r="L77" s="9" t="str">
        <f t="shared" si="30"/>
        <v>N/A</v>
      </c>
    </row>
    <row r="78" spans="1:12" ht="25.5" x14ac:dyDescent="0.2">
      <c r="A78" s="2" t="s">
        <v>966</v>
      </c>
      <c r="B78" s="50" t="s">
        <v>213</v>
      </c>
      <c r="C78" s="13">
        <v>43.340697890000001</v>
      </c>
      <c r="D78" s="50" t="s">
        <v>213</v>
      </c>
      <c r="E78" s="13">
        <v>41.715745290000001</v>
      </c>
      <c r="F78" s="50" t="s">
        <v>213</v>
      </c>
      <c r="G78" s="13">
        <v>40.165176582000001</v>
      </c>
      <c r="H78" s="50" t="s">
        <v>213</v>
      </c>
      <c r="I78" s="12">
        <v>-3.75</v>
      </c>
      <c r="J78" s="12">
        <v>-3.72</v>
      </c>
      <c r="K78" s="50" t="s">
        <v>213</v>
      </c>
      <c r="L78" s="9" t="str">
        <f t="shared" si="30"/>
        <v>N/A</v>
      </c>
    </row>
    <row r="79" spans="1:12" ht="25.5" x14ac:dyDescent="0.2">
      <c r="A79" s="2" t="s">
        <v>967</v>
      </c>
      <c r="B79" s="50" t="s">
        <v>213</v>
      </c>
      <c r="C79" s="13">
        <v>11.983426936000001</v>
      </c>
      <c r="D79" s="50" t="s">
        <v>213</v>
      </c>
      <c r="E79" s="13">
        <v>12.561416067</v>
      </c>
      <c r="F79" s="50" t="s">
        <v>213</v>
      </c>
      <c r="G79" s="13">
        <v>12.863322932999999</v>
      </c>
      <c r="H79" s="50" t="s">
        <v>213</v>
      </c>
      <c r="I79" s="12">
        <v>4.8230000000000004</v>
      </c>
      <c r="J79" s="12">
        <v>2.403</v>
      </c>
      <c r="K79" s="50" t="s">
        <v>213</v>
      </c>
      <c r="L79" s="9" t="str">
        <f t="shared" si="30"/>
        <v>N/A</v>
      </c>
    </row>
    <row r="80" spans="1:12" ht="25.5" x14ac:dyDescent="0.2">
      <c r="A80" s="2" t="s">
        <v>968</v>
      </c>
      <c r="B80" s="50" t="s">
        <v>213</v>
      </c>
      <c r="C80" s="13">
        <v>2.4724672390000002</v>
      </c>
      <c r="D80" s="50" t="s">
        <v>213</v>
      </c>
      <c r="E80" s="13">
        <v>2.4154274992000002</v>
      </c>
      <c r="F80" s="50" t="s">
        <v>213</v>
      </c>
      <c r="G80" s="13">
        <v>2.3355444272999999</v>
      </c>
      <c r="H80" s="50" t="s">
        <v>213</v>
      </c>
      <c r="I80" s="12">
        <v>-2.31</v>
      </c>
      <c r="J80" s="12">
        <v>-3.31</v>
      </c>
      <c r="K80" s="50" t="s">
        <v>213</v>
      </c>
      <c r="L80" s="9" t="str">
        <f t="shared" si="30"/>
        <v>N/A</v>
      </c>
    </row>
    <row r="81" spans="1:12" ht="25.5" x14ac:dyDescent="0.2">
      <c r="A81" s="2" t="s">
        <v>969</v>
      </c>
      <c r="B81" s="50" t="s">
        <v>213</v>
      </c>
      <c r="C81" s="13">
        <v>5.6217989999999998E-4</v>
      </c>
      <c r="D81" s="50" t="s">
        <v>213</v>
      </c>
      <c r="E81" s="13">
        <v>5.4230520000000005E-4</v>
      </c>
      <c r="F81" s="50" t="s">
        <v>213</v>
      </c>
      <c r="G81" s="13">
        <v>2.0974803999999998E-3</v>
      </c>
      <c r="H81" s="50" t="s">
        <v>213</v>
      </c>
      <c r="I81" s="12">
        <v>-3.54</v>
      </c>
      <c r="J81" s="12">
        <v>286.8</v>
      </c>
      <c r="K81" s="50" t="s">
        <v>213</v>
      </c>
      <c r="L81" s="9" t="str">
        <f t="shared" si="30"/>
        <v>N/A</v>
      </c>
    </row>
    <row r="82" spans="1:12" x14ac:dyDescent="0.2">
      <c r="A82" s="2" t="s">
        <v>970</v>
      </c>
      <c r="B82" s="50" t="s">
        <v>213</v>
      </c>
      <c r="C82" s="13">
        <v>6.2598732846000003</v>
      </c>
      <c r="D82" s="50" t="s">
        <v>213</v>
      </c>
      <c r="E82" s="13">
        <v>6.5971431359999997</v>
      </c>
      <c r="F82" s="50" t="s">
        <v>213</v>
      </c>
      <c r="G82" s="13">
        <v>6.5918565322999996</v>
      </c>
      <c r="H82" s="50" t="s">
        <v>213</v>
      </c>
      <c r="I82" s="12">
        <v>5.3879999999999999</v>
      </c>
      <c r="J82" s="12">
        <v>-0.08</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13.080239938</v>
      </c>
      <c r="D84" s="50" t="s">
        <v>213</v>
      </c>
      <c r="E84" s="13">
        <v>13.686157117</v>
      </c>
      <c r="F84" s="50" t="s">
        <v>213</v>
      </c>
      <c r="G84" s="13">
        <v>13.187908025</v>
      </c>
      <c r="H84" s="50" t="s">
        <v>213</v>
      </c>
      <c r="I84" s="12">
        <v>4.6319999999999997</v>
      </c>
      <c r="J84" s="12">
        <v>-3.64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60.162807301999997</v>
      </c>
      <c r="D87" s="50" t="s">
        <v>213</v>
      </c>
      <c r="E87" s="13">
        <v>58.317877633999998</v>
      </c>
      <c r="F87" s="50" t="s">
        <v>213</v>
      </c>
      <c r="G87" s="13">
        <v>56.757819669</v>
      </c>
      <c r="H87" s="50" t="s">
        <v>213</v>
      </c>
      <c r="I87" s="12">
        <v>-3.07</v>
      </c>
      <c r="J87" s="12">
        <v>-2.68</v>
      </c>
      <c r="K87" s="50" t="s">
        <v>213</v>
      </c>
      <c r="L87" s="9" t="str">
        <f t="shared" si="30"/>
        <v>N/A</v>
      </c>
    </row>
    <row r="88" spans="1:12" x14ac:dyDescent="0.2">
      <c r="A88" s="2" t="s">
        <v>976</v>
      </c>
      <c r="B88" s="50" t="s">
        <v>213</v>
      </c>
      <c r="C88" s="13">
        <v>39.837192698000003</v>
      </c>
      <c r="D88" s="50" t="s">
        <v>213</v>
      </c>
      <c r="E88" s="13">
        <v>41.682122366000002</v>
      </c>
      <c r="F88" s="50" t="s">
        <v>213</v>
      </c>
      <c r="G88" s="13">
        <v>43.242180331</v>
      </c>
      <c r="H88" s="50" t="s">
        <v>213</v>
      </c>
      <c r="I88" s="12">
        <v>4.6310000000000002</v>
      </c>
      <c r="J88" s="12">
        <v>3.7429999999999999</v>
      </c>
      <c r="K88" s="50" t="s">
        <v>213</v>
      </c>
      <c r="L88" s="9" t="str">
        <f t="shared" si="30"/>
        <v>N/A</v>
      </c>
    </row>
    <row r="89" spans="1:12" x14ac:dyDescent="0.2">
      <c r="A89" s="6" t="s">
        <v>68</v>
      </c>
      <c r="B89" s="50" t="s">
        <v>213</v>
      </c>
      <c r="C89" s="1">
        <v>6331</v>
      </c>
      <c r="D89" s="11" t="str">
        <f>IF($B89="N/A","N/A",IF(C89&gt;10,"No",IF(C89&lt;-10,"No","Yes")))</f>
        <v>N/A</v>
      </c>
      <c r="E89" s="1">
        <v>5797</v>
      </c>
      <c r="F89" s="11" t="str">
        <f>IF($B89="N/A","N/A",IF(E89&gt;10,"No",IF(E89&lt;-10,"No","Yes")))</f>
        <v>N/A</v>
      </c>
      <c r="G89" s="1">
        <v>6177</v>
      </c>
      <c r="H89" s="11" t="str">
        <f>IF($B89="N/A","N/A",IF(G89&gt;10,"No",IF(G89&lt;-10,"No","Yes")))</f>
        <v>N/A</v>
      </c>
      <c r="I89" s="12">
        <v>-8.43</v>
      </c>
      <c r="J89" s="12">
        <v>6.5549999999999997</v>
      </c>
      <c r="K89" s="50" t="s">
        <v>740</v>
      </c>
      <c r="L89" s="9" t="str">
        <f t="shared" si="30"/>
        <v>Yes</v>
      </c>
    </row>
    <row r="90" spans="1:12" x14ac:dyDescent="0.2">
      <c r="A90" s="2" t="s">
        <v>109</v>
      </c>
      <c r="B90" s="50" t="s">
        <v>213</v>
      </c>
      <c r="C90" s="13">
        <v>0.17374822300000001</v>
      </c>
      <c r="D90" s="46" t="str">
        <f>IF($B90="N/A","N/A",IF(C90&gt;10,"No",IF(C90&lt;-10,"No","Yes")))</f>
        <v>N/A</v>
      </c>
      <c r="E90" s="13">
        <v>0.37950664140000001</v>
      </c>
      <c r="F90" s="46" t="str">
        <f>IF($B90="N/A","N/A",IF(E90&gt;10,"No",IF(E90&lt;-10,"No","Yes")))</f>
        <v>N/A</v>
      </c>
      <c r="G90" s="13">
        <v>0.14570179699999999</v>
      </c>
      <c r="H90" s="46" t="str">
        <f>IF($B90="N/A","N/A",IF(G90&gt;10,"No",IF(G90&lt;-10,"No","Yes")))</f>
        <v>N/A</v>
      </c>
      <c r="I90" s="12">
        <v>118.4</v>
      </c>
      <c r="J90" s="12">
        <v>-61.6</v>
      </c>
      <c r="K90" s="50" t="s">
        <v>740</v>
      </c>
      <c r="L90" s="9" t="str">
        <f t="shared" si="30"/>
        <v>No</v>
      </c>
    </row>
    <row r="91" spans="1:12" x14ac:dyDescent="0.2">
      <c r="A91" s="2" t="s">
        <v>110</v>
      </c>
      <c r="B91" s="50" t="s">
        <v>213</v>
      </c>
      <c r="C91" s="13">
        <v>0.53703996210000005</v>
      </c>
      <c r="D91" s="46" t="str">
        <f>IF($B91="N/A","N/A",IF(C91&gt;10,"No",IF(C91&lt;-10,"No","Yes")))</f>
        <v>N/A</v>
      </c>
      <c r="E91" s="13">
        <v>0.50025875450000001</v>
      </c>
      <c r="F91" s="46" t="str">
        <f>IF($B91="N/A","N/A",IF(E91&gt;10,"No",IF(E91&lt;-10,"No","Yes")))</f>
        <v>N/A</v>
      </c>
      <c r="G91" s="13">
        <v>0.61518536509999999</v>
      </c>
      <c r="H91" s="46" t="str">
        <f>IF($B91="N/A","N/A",IF(G91&gt;10,"No",IF(G91&lt;-10,"No","Yes")))</f>
        <v>N/A</v>
      </c>
      <c r="I91" s="12">
        <v>-6.85</v>
      </c>
      <c r="J91" s="12">
        <v>22.97</v>
      </c>
      <c r="K91" s="50" t="s">
        <v>740</v>
      </c>
      <c r="L91" s="9" t="str">
        <f t="shared" si="30"/>
        <v>No</v>
      </c>
    </row>
    <row r="92" spans="1:12" x14ac:dyDescent="0.2">
      <c r="A92" s="4" t="s">
        <v>7</v>
      </c>
      <c r="B92" s="50" t="s">
        <v>213</v>
      </c>
      <c r="C92" s="13">
        <v>0.13885843749999999</v>
      </c>
      <c r="D92" s="11" t="str">
        <f>IF($B92="N/A","N/A",IF(C92&gt;10,"No",IF(C92&lt;-10,"No","Yes")))</f>
        <v>N/A</v>
      </c>
      <c r="E92" s="13">
        <v>0.1534723804</v>
      </c>
      <c r="F92" s="11" t="str">
        <f>IF($B92="N/A","N/A",IF(E92&gt;10,"No",IF(E92&lt;-10,"No","Yes")))</f>
        <v>N/A</v>
      </c>
      <c r="G92" s="13">
        <v>0.16832280220000001</v>
      </c>
      <c r="H92" s="11" t="str">
        <f>IF($B92="N/A","N/A",IF(G92&gt;10,"No",IF(G92&lt;-10,"No","Yes")))</f>
        <v>N/A</v>
      </c>
      <c r="I92" s="12">
        <v>10.52</v>
      </c>
      <c r="J92" s="12">
        <v>9.6760000000000002</v>
      </c>
      <c r="K92" s="50" t="s">
        <v>741</v>
      </c>
      <c r="L92" s="9" t="str">
        <f t="shared" si="30"/>
        <v>Yes</v>
      </c>
    </row>
    <row r="93" spans="1:12" x14ac:dyDescent="0.2">
      <c r="A93" s="4" t="s">
        <v>180</v>
      </c>
      <c r="B93" s="50" t="s">
        <v>213</v>
      </c>
      <c r="C93" s="13">
        <v>60.668207039999999</v>
      </c>
      <c r="D93" s="11" t="str">
        <f t="shared" ref="D93:D94" si="31">IF($B93="N/A","N/A",IF(C93&gt;10,"No",IF(C93&lt;-10,"No","Yes")))</f>
        <v>N/A</v>
      </c>
      <c r="E93" s="13">
        <v>60.555971323000001</v>
      </c>
      <c r="F93" s="11" t="str">
        <f t="shared" ref="F93:F94" si="32">IF($B93="N/A","N/A",IF(E93&gt;10,"No",IF(E93&lt;-10,"No","Yes")))</f>
        <v>N/A</v>
      </c>
      <c r="G93" s="13">
        <v>60.368632181000002</v>
      </c>
      <c r="H93" s="11" t="str">
        <f t="shared" ref="H93:H94" si="33">IF($B93="N/A","N/A",IF(G93&gt;10,"No",IF(G93&lt;-10,"No","Yes")))</f>
        <v>N/A</v>
      </c>
      <c r="I93" s="12">
        <v>-0.185</v>
      </c>
      <c r="J93" s="12">
        <v>-0.309</v>
      </c>
      <c r="K93" s="50" t="s">
        <v>740</v>
      </c>
      <c r="L93" s="9" t="str">
        <f>IF(J93="Div by 0", "N/A", IF(OR(J93="N/A",K93="N/A"),"N/A", IF(J93&gt;VALUE(MID(K93,1,2)), "No", IF(J93&lt;-1*VALUE(MID(K93,1,2)), "No", "Yes"))))</f>
        <v>Yes</v>
      </c>
    </row>
    <row r="94" spans="1:12" x14ac:dyDescent="0.2">
      <c r="A94" s="4" t="s">
        <v>181</v>
      </c>
      <c r="B94" s="50" t="s">
        <v>213</v>
      </c>
      <c r="C94" s="13">
        <v>39.331792960000001</v>
      </c>
      <c r="D94" s="11" t="str">
        <f t="shared" si="31"/>
        <v>N/A</v>
      </c>
      <c r="E94" s="13">
        <v>39.444028676999999</v>
      </c>
      <c r="F94" s="11" t="str">
        <f t="shared" si="32"/>
        <v>N/A</v>
      </c>
      <c r="G94" s="13">
        <v>39.631367818999998</v>
      </c>
      <c r="H94" s="11" t="str">
        <f t="shared" si="33"/>
        <v>N/A</v>
      </c>
      <c r="I94" s="12">
        <v>0.28539999999999999</v>
      </c>
      <c r="J94" s="12">
        <v>0.47489999999999999</v>
      </c>
      <c r="K94" s="50" t="s">
        <v>740</v>
      </c>
      <c r="L94" s="9" t="str">
        <f>IF(J94="Div by 0", "N/A", IF(OR(J94="N/A",K94="N/A"),"N/A", IF(J94&gt;VALUE(MID(K94,1,2)), "No", IF(J94&lt;-1*VALUE(MID(K94,1,2)), "No", "Yes"))))</f>
        <v>Yes</v>
      </c>
    </row>
    <row r="95" spans="1:12" x14ac:dyDescent="0.2">
      <c r="A95" s="2" t="s">
        <v>8</v>
      </c>
      <c r="B95" s="50" t="s">
        <v>285</v>
      </c>
      <c r="C95" s="13">
        <v>6.1839789969999996</v>
      </c>
      <c r="D95" s="46" t="str">
        <f>IF($B95="N/A","N/A",IF(C95&gt;10,"No",IF(C95&lt;5,"No","Yes")))</f>
        <v>Yes</v>
      </c>
      <c r="E95" s="13">
        <v>5.9713228993999996</v>
      </c>
      <c r="F95" s="46" t="str">
        <f>IF($B95="N/A","N/A",IF(E95&gt;10,"No",IF(E95&lt;5,"No","Yes")))</f>
        <v>Yes</v>
      </c>
      <c r="G95" s="13">
        <v>5.9835872159000001</v>
      </c>
      <c r="H95" s="46" t="str">
        <f t="shared" ref="H95:H98" si="34">IF($B95="N/A","N/A",IF(G95&gt;10,"No",IF(G95&lt;5,"No","Yes")))</f>
        <v>Yes</v>
      </c>
      <c r="I95" s="12">
        <v>-3.44</v>
      </c>
      <c r="J95" s="12">
        <v>0.2054</v>
      </c>
      <c r="K95" s="50" t="s">
        <v>741</v>
      </c>
      <c r="L95" s="9" t="str">
        <f t="shared" si="30"/>
        <v>Yes</v>
      </c>
    </row>
    <row r="96" spans="1:12" x14ac:dyDescent="0.2">
      <c r="A96" s="2" t="s">
        <v>149</v>
      </c>
      <c r="B96" s="50" t="s">
        <v>285</v>
      </c>
      <c r="C96" s="13">
        <v>5.4278470195999997</v>
      </c>
      <c r="D96" s="46" t="str">
        <f>IF($B96="N/A","N/A",IF(C96&gt;10,"No",IF(C96&lt;5,"No","Yes")))</f>
        <v>Yes</v>
      </c>
      <c r="E96" s="13">
        <v>5.2495146367999999</v>
      </c>
      <c r="F96" s="46" t="str">
        <f t="shared" ref="F96:F98" si="35">IF($B96="N/A","N/A",IF(E96&gt;10,"No",IF(E96&lt;5,"No","Yes")))</f>
        <v>Yes</v>
      </c>
      <c r="G96" s="13">
        <v>5.5682860962999996</v>
      </c>
      <c r="H96" s="46" t="str">
        <f t="shared" si="34"/>
        <v>Yes</v>
      </c>
      <c r="I96" s="12">
        <v>-3.29</v>
      </c>
      <c r="J96" s="12">
        <v>6.0720000000000001</v>
      </c>
      <c r="K96" s="50" t="s">
        <v>741</v>
      </c>
      <c r="L96" s="9" t="str">
        <f t="shared" si="30"/>
        <v>Yes</v>
      </c>
    </row>
    <row r="97" spans="1:12" x14ac:dyDescent="0.2">
      <c r="A97" s="2" t="s">
        <v>150</v>
      </c>
      <c r="B97" s="50" t="s">
        <v>285</v>
      </c>
      <c r="C97" s="13">
        <v>5.7415434087000001</v>
      </c>
      <c r="D97" s="46" t="str">
        <f>IF($B97="N/A","N/A",IF(C97&gt;10,"No",IF(C97&lt;5,"No","Yes")))</f>
        <v>Yes</v>
      </c>
      <c r="E97" s="13">
        <v>5.5613401446999999</v>
      </c>
      <c r="F97" s="46" t="str">
        <f t="shared" si="35"/>
        <v>Yes</v>
      </c>
      <c r="G97" s="13">
        <v>5.8094963425000001</v>
      </c>
      <c r="H97" s="46" t="str">
        <f t="shared" si="34"/>
        <v>Yes</v>
      </c>
      <c r="I97" s="12">
        <v>-3.14</v>
      </c>
      <c r="J97" s="12">
        <v>4.4619999999999997</v>
      </c>
      <c r="K97" s="50" t="s">
        <v>741</v>
      </c>
      <c r="L97" s="9" t="str">
        <f t="shared" si="30"/>
        <v>Yes</v>
      </c>
    </row>
    <row r="98" spans="1:12" x14ac:dyDescent="0.2">
      <c r="A98" s="2" t="s">
        <v>151</v>
      </c>
      <c r="B98" s="50" t="s">
        <v>285</v>
      </c>
      <c r="C98" s="13">
        <v>6.2014065741</v>
      </c>
      <c r="D98" s="46" t="str">
        <f>IF($B98="N/A","N/A",IF(C98&gt;10,"No",IF(C98&lt;5,"No","Yes")))</f>
        <v>Yes</v>
      </c>
      <c r="E98" s="13">
        <v>5.9827113091999999</v>
      </c>
      <c r="F98" s="46" t="str">
        <f t="shared" si="35"/>
        <v>Yes</v>
      </c>
      <c r="G98" s="13">
        <v>5.9945989879999999</v>
      </c>
      <c r="H98" s="46" t="str">
        <f t="shared" si="34"/>
        <v>Yes</v>
      </c>
      <c r="I98" s="12">
        <v>-3.53</v>
      </c>
      <c r="J98" s="12">
        <v>0.19869999999999999</v>
      </c>
      <c r="K98" s="50" t="s">
        <v>741</v>
      </c>
      <c r="L98" s="9" t="str">
        <f t="shared" si="30"/>
        <v>Yes</v>
      </c>
    </row>
    <row r="99" spans="1:12" x14ac:dyDescent="0.2">
      <c r="A99" s="2" t="s">
        <v>977</v>
      </c>
      <c r="B99" s="50" t="s">
        <v>213</v>
      </c>
      <c r="C99" s="1">
        <v>1654</v>
      </c>
      <c r="D99" s="11" t="str">
        <f t="shared" ref="D99:D110" si="36">IF($B99="N/A","N/A",IF(C99&gt;10,"No",IF(C99&lt;-10,"No","Yes")))</f>
        <v>N/A</v>
      </c>
      <c r="E99" s="1">
        <v>1641</v>
      </c>
      <c r="F99" s="11" t="str">
        <f t="shared" ref="F99:F110" si="37">IF($B99="N/A","N/A",IF(E99&gt;10,"No",IF(E99&lt;-10,"No","Yes")))</f>
        <v>N/A</v>
      </c>
      <c r="G99" s="1">
        <v>994</v>
      </c>
      <c r="H99" s="11" t="str">
        <f t="shared" ref="H99:H110" si="38">IF($B99="N/A","N/A",IF(G99&gt;10,"No",IF(G99&lt;-10,"No","Yes")))</f>
        <v>N/A</v>
      </c>
      <c r="I99" s="12">
        <v>-0.78600000000000003</v>
      </c>
      <c r="J99" s="12">
        <v>-39.4</v>
      </c>
      <c r="K99" s="47" t="s">
        <v>740</v>
      </c>
      <c r="L99" s="9" t="str">
        <f t="shared" si="30"/>
        <v>No</v>
      </c>
    </row>
    <row r="100" spans="1:12" x14ac:dyDescent="0.2">
      <c r="A100" s="2" t="s">
        <v>978</v>
      </c>
      <c r="B100" s="50" t="s">
        <v>213</v>
      </c>
      <c r="C100" s="1">
        <v>958</v>
      </c>
      <c r="D100" s="11" t="str">
        <f t="shared" si="36"/>
        <v>N/A</v>
      </c>
      <c r="E100" s="1">
        <v>913</v>
      </c>
      <c r="F100" s="11" t="str">
        <f t="shared" si="37"/>
        <v>N/A</v>
      </c>
      <c r="G100" s="1">
        <v>474</v>
      </c>
      <c r="H100" s="11" t="str">
        <f t="shared" si="38"/>
        <v>N/A</v>
      </c>
      <c r="I100" s="12">
        <v>-4.7</v>
      </c>
      <c r="J100" s="12">
        <v>-48.1</v>
      </c>
      <c r="K100" s="47" t="s">
        <v>740</v>
      </c>
      <c r="L100" s="9" t="str">
        <f t="shared" si="30"/>
        <v>No</v>
      </c>
    </row>
    <row r="101" spans="1:12" x14ac:dyDescent="0.2">
      <c r="A101" s="2" t="s">
        <v>1</v>
      </c>
      <c r="B101" s="50" t="s">
        <v>213</v>
      </c>
      <c r="C101" s="13">
        <v>99.527768877</v>
      </c>
      <c r="D101" s="11" t="str">
        <f t="shared" si="36"/>
        <v>N/A</v>
      </c>
      <c r="E101" s="13">
        <v>99.695766765000002</v>
      </c>
      <c r="F101" s="11" t="str">
        <f t="shared" si="37"/>
        <v>N/A</v>
      </c>
      <c r="G101" s="13">
        <v>99.667024986000001</v>
      </c>
      <c r="H101" s="11" t="str">
        <f t="shared" si="38"/>
        <v>N/A</v>
      </c>
      <c r="I101" s="12">
        <v>0.16880000000000001</v>
      </c>
      <c r="J101" s="12">
        <v>-2.9000000000000001E-2</v>
      </c>
      <c r="K101" s="50" t="s">
        <v>741</v>
      </c>
      <c r="L101" s="9" t="str">
        <f t="shared" si="30"/>
        <v>Yes</v>
      </c>
    </row>
    <row r="102" spans="1:12" x14ac:dyDescent="0.2">
      <c r="A102" s="2" t="s">
        <v>69</v>
      </c>
      <c r="B102" s="50" t="s">
        <v>213</v>
      </c>
      <c r="C102" s="13">
        <v>97.629900755999998</v>
      </c>
      <c r="D102" s="11" t="str">
        <f t="shared" si="36"/>
        <v>N/A</v>
      </c>
      <c r="E102" s="13">
        <v>97.301413752000002</v>
      </c>
      <c r="F102" s="11" t="str">
        <f t="shared" si="37"/>
        <v>N/A</v>
      </c>
      <c r="G102" s="13">
        <v>96.993739149000007</v>
      </c>
      <c r="H102" s="11" t="str">
        <f t="shared" si="38"/>
        <v>N/A</v>
      </c>
      <c r="I102" s="12">
        <v>-0.33600000000000002</v>
      </c>
      <c r="J102" s="12">
        <v>-0.316</v>
      </c>
      <c r="K102" s="50" t="s">
        <v>741</v>
      </c>
      <c r="L102" s="9" t="str">
        <f t="shared" si="30"/>
        <v>Yes</v>
      </c>
    </row>
    <row r="103" spans="1:12" x14ac:dyDescent="0.2">
      <c r="A103" s="4" t="s">
        <v>70</v>
      </c>
      <c r="B103" s="50" t="s">
        <v>213</v>
      </c>
      <c r="C103" s="1">
        <v>168980</v>
      </c>
      <c r="D103" s="11" t="str">
        <f t="shared" si="36"/>
        <v>N/A</v>
      </c>
      <c r="E103" s="1">
        <v>174955</v>
      </c>
      <c r="F103" s="11" t="str">
        <f t="shared" si="37"/>
        <v>N/A</v>
      </c>
      <c r="G103" s="1">
        <v>180723</v>
      </c>
      <c r="H103" s="11" t="str">
        <f t="shared" si="38"/>
        <v>N/A</v>
      </c>
      <c r="I103" s="12">
        <v>3.536</v>
      </c>
      <c r="J103" s="12">
        <v>3.2970000000000002</v>
      </c>
      <c r="K103" s="50" t="s">
        <v>740</v>
      </c>
      <c r="L103" s="9" t="str">
        <f t="shared" si="30"/>
        <v>Yes</v>
      </c>
    </row>
    <row r="104" spans="1:12" x14ac:dyDescent="0.2">
      <c r="A104" s="2" t="s">
        <v>692</v>
      </c>
      <c r="B104" s="50" t="s">
        <v>213</v>
      </c>
      <c r="C104" s="13">
        <v>0.97289620070000005</v>
      </c>
      <c r="D104" s="11" t="str">
        <f t="shared" si="36"/>
        <v>N/A</v>
      </c>
      <c r="E104" s="13">
        <v>1.0488411306000001</v>
      </c>
      <c r="F104" s="11" t="str">
        <f t="shared" si="37"/>
        <v>N/A</v>
      </c>
      <c r="G104" s="13">
        <v>1.0159193903999999</v>
      </c>
      <c r="H104" s="11" t="str">
        <f t="shared" si="38"/>
        <v>N/A</v>
      </c>
      <c r="I104" s="12">
        <v>7.806</v>
      </c>
      <c r="J104" s="12">
        <v>-3.14</v>
      </c>
      <c r="K104" s="50" t="s">
        <v>741</v>
      </c>
      <c r="L104" s="9" t="str">
        <f t="shared" ref="L104:L110" si="39">IF(J104="Div by 0", "N/A", IF(K104="N/A","N/A", IF(J104&gt;VALUE(MID(K104,1,2)), "No", IF(J104&lt;-1*VALUE(MID(K104,1,2)), "No", "Yes"))))</f>
        <v>Yes</v>
      </c>
    </row>
    <row r="105" spans="1:12" x14ac:dyDescent="0.2">
      <c r="A105" s="2" t="s">
        <v>691</v>
      </c>
      <c r="B105" s="50" t="s">
        <v>213</v>
      </c>
      <c r="C105" s="13">
        <v>3.5406556989000002</v>
      </c>
      <c r="D105" s="11" t="str">
        <f t="shared" si="36"/>
        <v>N/A</v>
      </c>
      <c r="E105" s="13">
        <v>3.5706324483</v>
      </c>
      <c r="F105" s="11" t="str">
        <f t="shared" si="37"/>
        <v>N/A</v>
      </c>
      <c r="G105" s="13">
        <v>3.5485245376000001</v>
      </c>
      <c r="H105" s="11" t="str">
        <f t="shared" si="38"/>
        <v>N/A</v>
      </c>
      <c r="I105" s="12">
        <v>0.84660000000000002</v>
      </c>
      <c r="J105" s="12">
        <v>-0.61899999999999999</v>
      </c>
      <c r="K105" s="50" t="s">
        <v>741</v>
      </c>
      <c r="L105" s="9" t="str">
        <f t="shared" si="39"/>
        <v>Yes</v>
      </c>
    </row>
    <row r="106" spans="1:12" x14ac:dyDescent="0.2">
      <c r="A106" s="2" t="s">
        <v>690</v>
      </c>
      <c r="B106" s="50" t="s">
        <v>213</v>
      </c>
      <c r="C106" s="13">
        <v>95.486448100000004</v>
      </c>
      <c r="D106" s="11" t="str">
        <f t="shared" si="36"/>
        <v>N/A</v>
      </c>
      <c r="E106" s="13">
        <v>95.380526420999999</v>
      </c>
      <c r="F106" s="11" t="str">
        <f t="shared" si="37"/>
        <v>N/A</v>
      </c>
      <c r="G106" s="13">
        <v>95.435556071999997</v>
      </c>
      <c r="H106" s="11" t="str">
        <f t="shared" si="38"/>
        <v>N/A</v>
      </c>
      <c r="I106" s="12">
        <v>-0.111</v>
      </c>
      <c r="J106" s="12">
        <v>5.7700000000000001E-2</v>
      </c>
      <c r="K106" s="50" t="s">
        <v>741</v>
      </c>
      <c r="L106" s="9" t="str">
        <f t="shared" si="39"/>
        <v>Yes</v>
      </c>
    </row>
    <row r="107" spans="1:12" ht="25.5" x14ac:dyDescent="0.2">
      <c r="A107" s="4" t="s">
        <v>979</v>
      </c>
      <c r="B107" s="50" t="s">
        <v>213</v>
      </c>
      <c r="C107" s="13">
        <v>38.538557109000003</v>
      </c>
      <c r="D107" s="11" t="str">
        <f t="shared" si="36"/>
        <v>N/A</v>
      </c>
      <c r="E107" s="13">
        <v>37.586090955000003</v>
      </c>
      <c r="F107" s="11" t="str">
        <f t="shared" si="37"/>
        <v>N/A</v>
      </c>
      <c r="G107" s="13">
        <v>36.668676752000003</v>
      </c>
      <c r="H107" s="11" t="str">
        <f t="shared" si="38"/>
        <v>N/A</v>
      </c>
      <c r="I107" s="12">
        <v>-2.4700000000000002</v>
      </c>
      <c r="J107" s="12">
        <v>-2.44</v>
      </c>
      <c r="K107" s="50" t="s">
        <v>741</v>
      </c>
      <c r="L107" s="9" t="str">
        <f t="shared" si="39"/>
        <v>Yes</v>
      </c>
    </row>
    <row r="108" spans="1:12" ht="25.5" x14ac:dyDescent="0.2">
      <c r="A108" s="4" t="s">
        <v>980</v>
      </c>
      <c r="B108" s="50" t="s">
        <v>213</v>
      </c>
      <c r="C108" s="13">
        <v>60.48324985</v>
      </c>
      <c r="D108" s="11" t="str">
        <f t="shared" si="36"/>
        <v>N/A</v>
      </c>
      <c r="E108" s="13">
        <v>61.487651710000002</v>
      </c>
      <c r="F108" s="11" t="str">
        <f t="shared" si="37"/>
        <v>N/A</v>
      </c>
      <c r="G108" s="13">
        <v>62.418919273</v>
      </c>
      <c r="H108" s="11" t="str">
        <f t="shared" si="38"/>
        <v>N/A</v>
      </c>
      <c r="I108" s="12">
        <v>1.661</v>
      </c>
      <c r="J108" s="12">
        <v>1.5149999999999999</v>
      </c>
      <c r="K108" s="50" t="s">
        <v>741</v>
      </c>
      <c r="L108" s="9" t="str">
        <f t="shared" si="39"/>
        <v>Yes</v>
      </c>
    </row>
    <row r="109" spans="1:12" ht="25.5" x14ac:dyDescent="0.2">
      <c r="A109" s="4" t="s">
        <v>981</v>
      </c>
      <c r="B109" s="50" t="s">
        <v>213</v>
      </c>
      <c r="C109" s="13">
        <v>0.37103873980000002</v>
      </c>
      <c r="D109" s="11" t="str">
        <f t="shared" si="36"/>
        <v>N/A</v>
      </c>
      <c r="E109" s="13">
        <v>0.34815995840000002</v>
      </c>
      <c r="F109" s="11" t="str">
        <f t="shared" si="37"/>
        <v>N/A</v>
      </c>
      <c r="G109" s="13">
        <v>0.34713300650000001</v>
      </c>
      <c r="H109" s="11" t="str">
        <f t="shared" si="38"/>
        <v>N/A</v>
      </c>
      <c r="I109" s="12">
        <v>-6.17</v>
      </c>
      <c r="J109" s="12">
        <v>-0.29499999999999998</v>
      </c>
      <c r="K109" s="50" t="s">
        <v>741</v>
      </c>
      <c r="L109" s="9" t="str">
        <f t="shared" si="39"/>
        <v>Yes</v>
      </c>
    </row>
    <row r="110" spans="1:12" ht="25.5" x14ac:dyDescent="0.2">
      <c r="A110" s="4" t="s">
        <v>982</v>
      </c>
      <c r="B110" s="50" t="s">
        <v>213</v>
      </c>
      <c r="C110" s="13">
        <v>0.60715430150000005</v>
      </c>
      <c r="D110" s="11" t="str">
        <f t="shared" si="36"/>
        <v>N/A</v>
      </c>
      <c r="E110" s="13">
        <v>0.57809737630000002</v>
      </c>
      <c r="F110" s="11" t="str">
        <f t="shared" si="37"/>
        <v>N/A</v>
      </c>
      <c r="G110" s="13">
        <v>0.5652709682</v>
      </c>
      <c r="H110" s="11" t="str">
        <f t="shared" si="38"/>
        <v>N/A</v>
      </c>
      <c r="I110" s="12">
        <v>-4.79</v>
      </c>
      <c r="J110" s="12">
        <v>-2.2200000000000002</v>
      </c>
      <c r="K110" s="50" t="s">
        <v>741</v>
      </c>
      <c r="L110" s="9" t="str">
        <f t="shared" si="39"/>
        <v>Yes</v>
      </c>
    </row>
    <row r="111" spans="1:12" x14ac:dyDescent="0.2">
      <c r="A111" s="2" t="s">
        <v>983</v>
      </c>
      <c r="B111" s="50" t="s">
        <v>286</v>
      </c>
      <c r="C111" s="13">
        <v>99.936482814000001</v>
      </c>
      <c r="D111" s="46" t="str">
        <f>IF($B111="N/A","N/A",IF(C111&gt;=99,"Yes","No"))</f>
        <v>Yes</v>
      </c>
      <c r="E111" s="13">
        <v>99.906137184000002</v>
      </c>
      <c r="F111" s="46" t="str">
        <f>IF($B111="N/A","N/A",IF(E111&gt;=99,"Yes","No"))</f>
        <v>Yes</v>
      </c>
      <c r="G111" s="13">
        <v>99.933041149000005</v>
      </c>
      <c r="H111" s="46" t="str">
        <f>IF($B111="N/A","N/A",IF(G111&gt;=99,"Yes","No"))</f>
        <v>Yes</v>
      </c>
      <c r="I111" s="12">
        <v>-0.03</v>
      </c>
      <c r="J111" s="12">
        <v>2.69E-2</v>
      </c>
      <c r="K111" s="50" t="s">
        <v>740</v>
      </c>
      <c r="L111" s="9" t="str">
        <f t="shared" ref="L111:L145" si="40">IF(J111="Div by 0", "N/A", IF(K111="N/A","N/A", IF(J111&gt;VALUE(MID(K111,1,2)), "No", IF(J111&lt;-1*VALUE(MID(K111,1,2)), "No", "Yes"))))</f>
        <v>Yes</v>
      </c>
    </row>
    <row r="112" spans="1:12" x14ac:dyDescent="0.2">
      <c r="A112" s="2" t="s">
        <v>984</v>
      </c>
      <c r="B112" s="50" t="s">
        <v>213</v>
      </c>
      <c r="C112" s="13">
        <v>1.7264000999999999E-3</v>
      </c>
      <c r="D112" s="46" t="str">
        <f>IF($B112="N/A","N/A",IF(C112&gt;10,"No",IF(C112&lt;-10,"No","Yes")))</f>
        <v>N/A</v>
      </c>
      <c r="E112" s="13">
        <v>3.7758330000000001E-3</v>
      </c>
      <c r="F112" s="46" t="str">
        <f>IF($B112="N/A","N/A",IF(E112&gt;10,"No",IF(E112&lt;-10,"No","Yes")))</f>
        <v>N/A</v>
      </c>
      <c r="G112" s="13">
        <v>2.0701105000000002E-3</v>
      </c>
      <c r="H112" s="46" t="str">
        <f>IF($B112="N/A","N/A",IF(G112&gt;10,"No",IF(G112&lt;-10,"No","Yes")))</f>
        <v>N/A</v>
      </c>
      <c r="I112" s="12">
        <v>118.7</v>
      </c>
      <c r="J112" s="12">
        <v>-45.2</v>
      </c>
      <c r="K112" s="50" t="s">
        <v>740</v>
      </c>
      <c r="L112" s="9" t="str">
        <f t="shared" si="40"/>
        <v>No</v>
      </c>
    </row>
    <row r="113" spans="1:12" x14ac:dyDescent="0.2">
      <c r="A113" s="3" t="s">
        <v>985</v>
      </c>
      <c r="B113" s="50" t="s">
        <v>280</v>
      </c>
      <c r="C113" s="8">
        <v>99.818076112</v>
      </c>
      <c r="D113" s="46" t="str">
        <f>IF($B113="N/A","N/A",IF(C113&gt;=98,"Yes","No"))</f>
        <v>Yes</v>
      </c>
      <c r="E113" s="8">
        <v>99.801979810000006</v>
      </c>
      <c r="F113" s="46" t="str">
        <f>IF($B113="N/A","N/A",IF(E113&gt;=98,"Yes","No"))</f>
        <v>Yes</v>
      </c>
      <c r="G113" s="8">
        <v>99.809295383999995</v>
      </c>
      <c r="H113" s="46" t="str">
        <f>IF($B113="N/A","N/A",IF(G113&gt;=98,"Yes","No"))</f>
        <v>Yes</v>
      </c>
      <c r="I113" s="12">
        <v>-1.6E-2</v>
      </c>
      <c r="J113" s="12">
        <v>7.3000000000000001E-3</v>
      </c>
      <c r="K113" s="47" t="s">
        <v>740</v>
      </c>
      <c r="L113" s="9" t="str">
        <f t="shared" si="40"/>
        <v>Yes</v>
      </c>
    </row>
    <row r="114" spans="1:12" x14ac:dyDescent="0.2">
      <c r="A114" s="3" t="s">
        <v>986</v>
      </c>
      <c r="B114" s="50" t="s">
        <v>287</v>
      </c>
      <c r="C114" s="8">
        <v>89.979524022000007</v>
      </c>
      <c r="D114" s="46" t="str">
        <f>IF($B114="N/A","N/A",IF(C114&gt;=80,"Yes","No"))</f>
        <v>Yes</v>
      </c>
      <c r="E114" s="8">
        <v>90.728041464</v>
      </c>
      <c r="F114" s="46" t="str">
        <f>IF($B114="N/A","N/A",IF(E114&gt;=80,"Yes","No"))</f>
        <v>Yes</v>
      </c>
      <c r="G114" s="8">
        <v>91.419693574999997</v>
      </c>
      <c r="H114" s="46" t="str">
        <f>IF($B114="N/A","N/A",IF(G114&gt;=80,"Yes","No"))</f>
        <v>Yes</v>
      </c>
      <c r="I114" s="12">
        <v>0.83189999999999997</v>
      </c>
      <c r="J114" s="12">
        <v>0.76229999999999998</v>
      </c>
      <c r="K114" s="47" t="s">
        <v>740</v>
      </c>
      <c r="L114" s="9" t="str">
        <f t="shared" si="40"/>
        <v>Yes</v>
      </c>
    </row>
    <row r="115" spans="1:12" ht="25.5" x14ac:dyDescent="0.2">
      <c r="A115" s="2" t="s">
        <v>987</v>
      </c>
      <c r="B115" s="50" t="s">
        <v>288</v>
      </c>
      <c r="C115" s="13" t="s">
        <v>1747</v>
      </c>
      <c r="D115" s="46" t="str">
        <f>IF($B115="N/A","N/A",IF(C115&gt;=100,"Yes","No"))</f>
        <v>Yes</v>
      </c>
      <c r="E115" s="13" t="s">
        <v>1747</v>
      </c>
      <c r="F115" s="46" t="str">
        <f t="shared" ref="F115:F116" si="41">IF($B115="N/A","N/A",IF(E115&gt;=100,"Yes","No"))</f>
        <v>Yes</v>
      </c>
      <c r="G115" s="13" t="s">
        <v>1747</v>
      </c>
      <c r="H115" s="46" t="str">
        <f t="shared" ref="H115:H116" si="42">IF($B115="N/A","N/A",IF(G115&gt;=100,"Yes","No"))</f>
        <v>Yes</v>
      </c>
      <c r="I115" s="12" t="s">
        <v>1747</v>
      </c>
      <c r="J115" s="12" t="s">
        <v>1747</v>
      </c>
      <c r="K115" s="47" t="s">
        <v>739</v>
      </c>
      <c r="L115" s="9" t="str">
        <f t="shared" si="40"/>
        <v>N/A</v>
      </c>
    </row>
    <row r="116" spans="1:12" ht="25.5" x14ac:dyDescent="0.2">
      <c r="A116" s="3" t="s">
        <v>988</v>
      </c>
      <c r="B116" s="50" t="s">
        <v>288</v>
      </c>
      <c r="C116" s="13" t="s">
        <v>1747</v>
      </c>
      <c r="D116" s="46" t="str">
        <f>IF($B116="N/A","N/A",IF(C116&gt;=100,"Yes","No"))</f>
        <v>Yes</v>
      </c>
      <c r="E116" s="13" t="s">
        <v>1747</v>
      </c>
      <c r="F116" s="46" t="str">
        <f t="shared" si="41"/>
        <v>Yes</v>
      </c>
      <c r="G116" s="13" t="s">
        <v>1747</v>
      </c>
      <c r="H116" s="46" t="str">
        <f t="shared" si="42"/>
        <v>Yes</v>
      </c>
      <c r="I116" s="12" t="s">
        <v>1747</v>
      </c>
      <c r="J116" s="12" t="s">
        <v>1747</v>
      </c>
      <c r="K116" s="47" t="s">
        <v>739</v>
      </c>
      <c r="L116" s="9" t="str">
        <f t="shared" si="40"/>
        <v>N/A</v>
      </c>
    </row>
    <row r="117" spans="1:12" ht="25.5" x14ac:dyDescent="0.2">
      <c r="A117" s="2" t="s">
        <v>989</v>
      </c>
      <c r="B117" s="50" t="s">
        <v>213</v>
      </c>
      <c r="C117" s="13">
        <v>0</v>
      </c>
      <c r="D117" s="38" t="s">
        <v>742</v>
      </c>
      <c r="E117" s="13">
        <v>0</v>
      </c>
      <c r="F117" s="38" t="s">
        <v>742</v>
      </c>
      <c r="G117" s="13">
        <v>0</v>
      </c>
      <c r="H117" s="46" t="str">
        <f>IF($B117="N/A","N/A",IF(G117&lt;100,"No",IF(G117=100,"No","Yes")))</f>
        <v>N/A</v>
      </c>
      <c r="I117" s="12" t="s">
        <v>1747</v>
      </c>
      <c r="J117" s="12" t="s">
        <v>1747</v>
      </c>
      <c r="K117" s="47" t="s">
        <v>739</v>
      </c>
      <c r="L117" s="9" t="str">
        <f t="shared" si="40"/>
        <v>N/A</v>
      </c>
    </row>
    <row r="118" spans="1:12" ht="25.5" x14ac:dyDescent="0.2">
      <c r="A118" s="2" t="s">
        <v>990</v>
      </c>
      <c r="B118" s="37" t="s">
        <v>213</v>
      </c>
      <c r="C118" s="13">
        <v>0</v>
      </c>
      <c r="D118" s="46" t="str">
        <f>IF($B118="N/A","N/A",IF(C118&gt;10,"No",IF(C118&lt;-10,"No","Yes")))</f>
        <v>N/A</v>
      </c>
      <c r="E118" s="13">
        <v>0</v>
      </c>
      <c r="F118" s="46" t="str">
        <f>IF($B118="N/A","N/A",IF(E118&gt;10,"No",IF(E118&lt;-10,"No","Yes")))</f>
        <v>N/A</v>
      </c>
      <c r="G118" s="13">
        <v>0</v>
      </c>
      <c r="H118" s="46" t="str">
        <f>IF($B118="N/A","N/A",IF(G118&gt;10,"No",IF(G118&lt;-10,"No","Yes")))</f>
        <v>N/A</v>
      </c>
      <c r="I118" s="12" t="s">
        <v>1747</v>
      </c>
      <c r="J118" s="12" t="s">
        <v>1747</v>
      </c>
      <c r="K118" s="47" t="s">
        <v>739</v>
      </c>
      <c r="L118" s="9" t="str">
        <f>IF(J118="Div by 0", "N/A", IF(OR(J118="N/A",K118="N/A"),"N/A", IF(J118&gt;VALUE(MID(K118,1,2)), "No", IF(J118&lt;-1*VALUE(MID(K118,1,2)), "No", "Yes"))))</f>
        <v>N/A</v>
      </c>
    </row>
    <row r="119" spans="1:12" x14ac:dyDescent="0.2">
      <c r="A119" s="7" t="s">
        <v>100</v>
      </c>
      <c r="B119" s="37" t="s">
        <v>213</v>
      </c>
      <c r="C119" s="38">
        <v>96037</v>
      </c>
      <c r="D119" s="46" t="str">
        <f t="shared" ref="D119:D145" si="43">IF($B119="N/A","N/A",IF(C119&gt;10,"No",IF(C119&lt;-10,"No","Yes")))</f>
        <v>N/A</v>
      </c>
      <c r="E119" s="38">
        <v>96950</v>
      </c>
      <c r="F119" s="46" t="str">
        <f t="shared" ref="F119:F145" si="44">IF($B119="N/A","N/A",IF(E119&gt;10,"No",IF(E119&lt;-10,"No","Yes")))</f>
        <v>N/A</v>
      </c>
      <c r="G119" s="38">
        <v>98568</v>
      </c>
      <c r="H119" s="46" t="str">
        <f t="shared" ref="H119:H145" si="45">IF($B119="N/A","N/A",IF(G119&gt;10,"No",IF(G119&lt;-10,"No","Yes")))</f>
        <v>N/A</v>
      </c>
      <c r="I119" s="12">
        <v>0.95069999999999999</v>
      </c>
      <c r="J119" s="12">
        <v>1.669</v>
      </c>
      <c r="K119" s="47" t="s">
        <v>740</v>
      </c>
      <c r="L119" s="9" t="str">
        <f t="shared" si="40"/>
        <v>Yes</v>
      </c>
    </row>
    <row r="120" spans="1:12" x14ac:dyDescent="0.2">
      <c r="A120" s="2" t="s">
        <v>991</v>
      </c>
      <c r="B120" s="37" t="s">
        <v>213</v>
      </c>
      <c r="C120" s="38">
        <v>36723</v>
      </c>
      <c r="D120" s="46" t="str">
        <f t="shared" si="43"/>
        <v>N/A</v>
      </c>
      <c r="E120" s="38">
        <v>36320</v>
      </c>
      <c r="F120" s="46" t="str">
        <f t="shared" si="44"/>
        <v>N/A</v>
      </c>
      <c r="G120" s="38">
        <v>36225</v>
      </c>
      <c r="H120" s="46" t="str">
        <f t="shared" si="45"/>
        <v>N/A</v>
      </c>
      <c r="I120" s="12">
        <v>-1.1000000000000001</v>
      </c>
      <c r="J120" s="12">
        <v>-0.26200000000000001</v>
      </c>
      <c r="K120" s="47" t="s">
        <v>740</v>
      </c>
      <c r="L120" s="9" t="str">
        <f t="shared" si="40"/>
        <v>Yes</v>
      </c>
    </row>
    <row r="121" spans="1:12" x14ac:dyDescent="0.2">
      <c r="A121" s="2" t="s">
        <v>992</v>
      </c>
      <c r="B121" s="37" t="s">
        <v>213</v>
      </c>
      <c r="C121" s="38">
        <v>1380</v>
      </c>
      <c r="D121" s="46" t="str">
        <f t="shared" si="43"/>
        <v>N/A</v>
      </c>
      <c r="E121" s="38">
        <v>1377</v>
      </c>
      <c r="F121" s="46" t="str">
        <f t="shared" si="44"/>
        <v>N/A</v>
      </c>
      <c r="G121" s="38">
        <v>1362</v>
      </c>
      <c r="H121" s="46" t="str">
        <f t="shared" si="45"/>
        <v>N/A</v>
      </c>
      <c r="I121" s="12">
        <v>-0.217</v>
      </c>
      <c r="J121" s="12">
        <v>-1.0900000000000001</v>
      </c>
      <c r="K121" s="47" t="s">
        <v>740</v>
      </c>
      <c r="L121" s="9" t="str">
        <f t="shared" si="40"/>
        <v>Yes</v>
      </c>
    </row>
    <row r="122" spans="1:12" x14ac:dyDescent="0.2">
      <c r="A122" s="2" t="s">
        <v>993</v>
      </c>
      <c r="B122" s="37" t="s">
        <v>213</v>
      </c>
      <c r="C122" s="38">
        <v>36365</v>
      </c>
      <c r="D122" s="46" t="str">
        <f t="shared" si="43"/>
        <v>N/A</v>
      </c>
      <c r="E122" s="38">
        <v>38120</v>
      </c>
      <c r="F122" s="46" t="str">
        <f t="shared" si="44"/>
        <v>N/A</v>
      </c>
      <c r="G122" s="38">
        <v>40265</v>
      </c>
      <c r="H122" s="46" t="str">
        <f t="shared" si="45"/>
        <v>N/A</v>
      </c>
      <c r="I122" s="12">
        <v>4.8259999999999996</v>
      </c>
      <c r="J122" s="12">
        <v>5.6269999999999998</v>
      </c>
      <c r="K122" s="47" t="s">
        <v>740</v>
      </c>
      <c r="L122" s="9" t="str">
        <f t="shared" si="40"/>
        <v>Yes</v>
      </c>
    </row>
    <row r="123" spans="1:12" x14ac:dyDescent="0.2">
      <c r="A123" s="2" t="s">
        <v>994</v>
      </c>
      <c r="B123" s="37" t="s">
        <v>213</v>
      </c>
      <c r="C123" s="38">
        <v>21569</v>
      </c>
      <c r="D123" s="46" t="str">
        <f t="shared" si="43"/>
        <v>N/A</v>
      </c>
      <c r="E123" s="38">
        <v>21133</v>
      </c>
      <c r="F123" s="46" t="str">
        <f t="shared" si="44"/>
        <v>N/A</v>
      </c>
      <c r="G123" s="38">
        <v>20716</v>
      </c>
      <c r="H123" s="46" t="str">
        <f t="shared" si="45"/>
        <v>N/A</v>
      </c>
      <c r="I123" s="12">
        <v>-2.02</v>
      </c>
      <c r="J123" s="12">
        <v>-1.97</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231696</v>
      </c>
      <c r="D125" s="46" t="str">
        <f t="shared" si="43"/>
        <v>N/A</v>
      </c>
      <c r="E125" s="38">
        <v>238358</v>
      </c>
      <c r="F125" s="46" t="str">
        <f t="shared" si="44"/>
        <v>N/A</v>
      </c>
      <c r="G125" s="38">
        <v>241533</v>
      </c>
      <c r="H125" s="46" t="str">
        <f t="shared" si="45"/>
        <v>N/A</v>
      </c>
      <c r="I125" s="12">
        <v>2.875</v>
      </c>
      <c r="J125" s="12">
        <v>1.3320000000000001</v>
      </c>
      <c r="K125" s="47" t="s">
        <v>740</v>
      </c>
      <c r="L125" s="9" t="str">
        <f t="shared" si="40"/>
        <v>Yes</v>
      </c>
    </row>
    <row r="126" spans="1:12" x14ac:dyDescent="0.2">
      <c r="A126" s="2" t="s">
        <v>996</v>
      </c>
      <c r="B126" s="37" t="s">
        <v>213</v>
      </c>
      <c r="C126" s="38">
        <v>182941</v>
      </c>
      <c r="D126" s="46" t="str">
        <f t="shared" si="43"/>
        <v>N/A</v>
      </c>
      <c r="E126" s="38">
        <v>185143</v>
      </c>
      <c r="F126" s="46" t="str">
        <f t="shared" si="44"/>
        <v>N/A</v>
      </c>
      <c r="G126" s="38">
        <v>183454</v>
      </c>
      <c r="H126" s="46" t="str">
        <f t="shared" si="45"/>
        <v>N/A</v>
      </c>
      <c r="I126" s="12">
        <v>1.204</v>
      </c>
      <c r="J126" s="12">
        <v>-0.91200000000000003</v>
      </c>
      <c r="K126" s="47" t="s">
        <v>740</v>
      </c>
      <c r="L126" s="9" t="str">
        <f t="shared" si="40"/>
        <v>Yes</v>
      </c>
    </row>
    <row r="127" spans="1:12" x14ac:dyDescent="0.2">
      <c r="A127" s="2" t="s">
        <v>997</v>
      </c>
      <c r="B127" s="37" t="s">
        <v>213</v>
      </c>
      <c r="C127" s="38">
        <v>3709</v>
      </c>
      <c r="D127" s="46" t="str">
        <f t="shared" si="43"/>
        <v>N/A</v>
      </c>
      <c r="E127" s="38">
        <v>3869</v>
      </c>
      <c r="F127" s="46" t="str">
        <f t="shared" si="44"/>
        <v>N/A</v>
      </c>
      <c r="G127" s="38">
        <v>4092</v>
      </c>
      <c r="H127" s="46" t="str">
        <f t="shared" si="45"/>
        <v>N/A</v>
      </c>
      <c r="I127" s="12">
        <v>4.3140000000000001</v>
      </c>
      <c r="J127" s="12">
        <v>5.7640000000000002</v>
      </c>
      <c r="K127" s="47" t="s">
        <v>740</v>
      </c>
      <c r="L127" s="9" t="str">
        <f t="shared" si="40"/>
        <v>Yes</v>
      </c>
    </row>
    <row r="128" spans="1:12" x14ac:dyDescent="0.2">
      <c r="A128" s="2" t="s">
        <v>998</v>
      </c>
      <c r="B128" s="37" t="s">
        <v>213</v>
      </c>
      <c r="C128" s="38">
        <v>36254</v>
      </c>
      <c r="D128" s="46" t="str">
        <f t="shared" si="43"/>
        <v>N/A</v>
      </c>
      <c r="E128" s="38">
        <v>39883</v>
      </c>
      <c r="F128" s="46" t="str">
        <f t="shared" si="44"/>
        <v>N/A</v>
      </c>
      <c r="G128" s="38">
        <v>44046</v>
      </c>
      <c r="H128" s="46" t="str">
        <f t="shared" si="45"/>
        <v>N/A</v>
      </c>
      <c r="I128" s="12">
        <v>10.01</v>
      </c>
      <c r="J128" s="12">
        <v>10.44</v>
      </c>
      <c r="K128" s="47" t="s">
        <v>740</v>
      </c>
      <c r="L128" s="9" t="str">
        <f t="shared" si="40"/>
        <v>No</v>
      </c>
    </row>
    <row r="129" spans="1:12" x14ac:dyDescent="0.2">
      <c r="A129" s="2" t="s">
        <v>999</v>
      </c>
      <c r="B129" s="37" t="s">
        <v>213</v>
      </c>
      <c r="C129" s="38">
        <v>8792</v>
      </c>
      <c r="D129" s="46" t="str">
        <f t="shared" si="43"/>
        <v>N/A</v>
      </c>
      <c r="E129" s="38">
        <v>9463</v>
      </c>
      <c r="F129" s="46" t="str">
        <f t="shared" si="44"/>
        <v>N/A</v>
      </c>
      <c r="G129" s="38">
        <v>9941</v>
      </c>
      <c r="H129" s="46" t="str">
        <f t="shared" si="45"/>
        <v>N/A</v>
      </c>
      <c r="I129" s="12">
        <v>7.6319999999999997</v>
      </c>
      <c r="J129" s="12">
        <v>5.0510000000000002</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466129</v>
      </c>
      <c r="D131" s="46" t="str">
        <f t="shared" si="43"/>
        <v>N/A</v>
      </c>
      <c r="E131" s="38">
        <v>510554</v>
      </c>
      <c r="F131" s="46" t="str">
        <f t="shared" si="44"/>
        <v>N/A</v>
      </c>
      <c r="G131" s="38">
        <v>494482</v>
      </c>
      <c r="H131" s="46" t="str">
        <f t="shared" si="45"/>
        <v>N/A</v>
      </c>
      <c r="I131" s="12">
        <v>9.5310000000000006</v>
      </c>
      <c r="J131" s="12">
        <v>-3.15</v>
      </c>
      <c r="K131" s="47" t="s">
        <v>740</v>
      </c>
      <c r="L131" s="9" t="str">
        <f t="shared" si="40"/>
        <v>Yes</v>
      </c>
    </row>
    <row r="132" spans="1:12" x14ac:dyDescent="0.2">
      <c r="A132" s="2" t="s">
        <v>1001</v>
      </c>
      <c r="B132" s="37" t="s">
        <v>213</v>
      </c>
      <c r="C132" s="38">
        <v>125376</v>
      </c>
      <c r="D132" s="46" t="str">
        <f t="shared" si="43"/>
        <v>N/A</v>
      </c>
      <c r="E132" s="38">
        <v>127626</v>
      </c>
      <c r="F132" s="46" t="str">
        <f t="shared" si="44"/>
        <v>N/A</v>
      </c>
      <c r="G132" s="38">
        <v>116348</v>
      </c>
      <c r="H132" s="46" t="str">
        <f t="shared" si="45"/>
        <v>N/A</v>
      </c>
      <c r="I132" s="12">
        <v>1.7949999999999999</v>
      </c>
      <c r="J132" s="12">
        <v>-8.84</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7356</v>
      </c>
      <c r="D134" s="46" t="str">
        <f t="shared" si="43"/>
        <v>N/A</v>
      </c>
      <c r="E134" s="38">
        <v>7220</v>
      </c>
      <c r="F134" s="46" t="str">
        <f t="shared" si="44"/>
        <v>N/A</v>
      </c>
      <c r="G134" s="38">
        <v>6633</v>
      </c>
      <c r="H134" s="46" t="str">
        <f t="shared" si="45"/>
        <v>N/A</v>
      </c>
      <c r="I134" s="12">
        <v>-1.85</v>
      </c>
      <c r="J134" s="12">
        <v>-8.1300000000000008</v>
      </c>
      <c r="K134" s="47" t="s">
        <v>740</v>
      </c>
      <c r="L134" s="9" t="str">
        <f t="shared" si="40"/>
        <v>Yes</v>
      </c>
    </row>
    <row r="135" spans="1:12" x14ac:dyDescent="0.2">
      <c r="A135" s="2" t="s">
        <v>1004</v>
      </c>
      <c r="B135" s="37" t="s">
        <v>213</v>
      </c>
      <c r="C135" s="38">
        <v>303834</v>
      </c>
      <c r="D135" s="46" t="str">
        <f t="shared" si="43"/>
        <v>N/A</v>
      </c>
      <c r="E135" s="38">
        <v>343598</v>
      </c>
      <c r="F135" s="46" t="str">
        <f t="shared" si="44"/>
        <v>N/A</v>
      </c>
      <c r="G135" s="38">
        <v>332530</v>
      </c>
      <c r="H135" s="46" t="str">
        <f t="shared" si="45"/>
        <v>N/A</v>
      </c>
      <c r="I135" s="12">
        <v>13.09</v>
      </c>
      <c r="J135" s="12">
        <v>-3.22</v>
      </c>
      <c r="K135" s="47" t="s">
        <v>740</v>
      </c>
      <c r="L135" s="9" t="str">
        <f t="shared" si="40"/>
        <v>Yes</v>
      </c>
    </row>
    <row r="136" spans="1:12" x14ac:dyDescent="0.2">
      <c r="A136" s="2" t="s">
        <v>1005</v>
      </c>
      <c r="B136" s="37" t="s">
        <v>213</v>
      </c>
      <c r="C136" s="38">
        <v>15121</v>
      </c>
      <c r="D136" s="46" t="str">
        <f t="shared" si="43"/>
        <v>N/A</v>
      </c>
      <c r="E136" s="38">
        <v>15855</v>
      </c>
      <c r="F136" s="46" t="str">
        <f t="shared" si="44"/>
        <v>N/A</v>
      </c>
      <c r="G136" s="38">
        <v>23785</v>
      </c>
      <c r="H136" s="46" t="str">
        <f t="shared" si="45"/>
        <v>N/A</v>
      </c>
      <c r="I136" s="12">
        <v>4.8540000000000001</v>
      </c>
      <c r="J136" s="12">
        <v>50.02</v>
      </c>
      <c r="K136" s="47" t="s">
        <v>740</v>
      </c>
      <c r="L136" s="9" t="str">
        <f t="shared" si="40"/>
        <v>No</v>
      </c>
    </row>
    <row r="137" spans="1:12" x14ac:dyDescent="0.2">
      <c r="A137" s="2" t="s">
        <v>1006</v>
      </c>
      <c r="B137" s="37" t="s">
        <v>213</v>
      </c>
      <c r="C137" s="38">
        <v>14442</v>
      </c>
      <c r="D137" s="46" t="str">
        <f t="shared" si="43"/>
        <v>N/A</v>
      </c>
      <c r="E137" s="38">
        <v>16255</v>
      </c>
      <c r="F137" s="46" t="str">
        <f t="shared" si="44"/>
        <v>N/A</v>
      </c>
      <c r="G137" s="38">
        <v>15186</v>
      </c>
      <c r="H137" s="46" t="str">
        <f t="shared" si="45"/>
        <v>N/A</v>
      </c>
      <c r="I137" s="12">
        <v>12.55</v>
      </c>
      <c r="J137" s="12">
        <v>-6.58</v>
      </c>
      <c r="K137" s="47" t="s">
        <v>740</v>
      </c>
      <c r="L137" s="9" t="str">
        <f t="shared" si="40"/>
        <v>Yes</v>
      </c>
    </row>
    <row r="138" spans="1:12" x14ac:dyDescent="0.2">
      <c r="A138" s="2" t="s">
        <v>1007</v>
      </c>
      <c r="B138" s="37" t="s">
        <v>213</v>
      </c>
      <c r="C138" s="38">
        <v>0</v>
      </c>
      <c r="D138" s="46" t="str">
        <f t="shared" si="43"/>
        <v>N/A</v>
      </c>
      <c r="E138" s="38">
        <v>0</v>
      </c>
      <c r="F138" s="46" t="str">
        <f t="shared" si="44"/>
        <v>N/A</v>
      </c>
      <c r="G138" s="38">
        <v>0</v>
      </c>
      <c r="H138" s="46" t="str">
        <f t="shared" si="45"/>
        <v>N/A</v>
      </c>
      <c r="I138" s="12" t="s">
        <v>1747</v>
      </c>
      <c r="J138" s="12" t="s">
        <v>1747</v>
      </c>
      <c r="K138" s="47" t="s">
        <v>740</v>
      </c>
      <c r="L138" s="9" t="str">
        <f t="shared" si="40"/>
        <v>N/A</v>
      </c>
    </row>
    <row r="139" spans="1:12" x14ac:dyDescent="0.2">
      <c r="A139" s="7" t="s">
        <v>105</v>
      </c>
      <c r="B139" s="37" t="s">
        <v>213</v>
      </c>
      <c r="C139" s="38">
        <v>141141</v>
      </c>
      <c r="D139" s="46" t="str">
        <f t="shared" si="43"/>
        <v>N/A</v>
      </c>
      <c r="E139" s="38">
        <v>144511</v>
      </c>
      <c r="F139" s="46" t="str">
        <f t="shared" si="44"/>
        <v>N/A</v>
      </c>
      <c r="G139" s="38">
        <v>144179</v>
      </c>
      <c r="H139" s="46" t="str">
        <f t="shared" si="45"/>
        <v>N/A</v>
      </c>
      <c r="I139" s="12">
        <v>2.3879999999999999</v>
      </c>
      <c r="J139" s="12">
        <v>-0.23</v>
      </c>
      <c r="K139" s="47" t="s">
        <v>740</v>
      </c>
      <c r="L139" s="9" t="str">
        <f t="shared" si="40"/>
        <v>Yes</v>
      </c>
    </row>
    <row r="140" spans="1:12" x14ac:dyDescent="0.2">
      <c r="A140" s="2" t="s">
        <v>1008</v>
      </c>
      <c r="B140" s="37" t="s">
        <v>213</v>
      </c>
      <c r="C140" s="38">
        <v>70614</v>
      </c>
      <c r="D140" s="46" t="str">
        <f t="shared" si="43"/>
        <v>N/A</v>
      </c>
      <c r="E140" s="38">
        <v>73000</v>
      </c>
      <c r="F140" s="46" t="str">
        <f t="shared" si="44"/>
        <v>N/A</v>
      </c>
      <c r="G140" s="38">
        <v>67499</v>
      </c>
      <c r="H140" s="46" t="str">
        <f t="shared" si="45"/>
        <v>N/A</v>
      </c>
      <c r="I140" s="12">
        <v>3.379</v>
      </c>
      <c r="J140" s="12">
        <v>-7.54</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15253</v>
      </c>
      <c r="D142" s="46" t="str">
        <f t="shared" si="43"/>
        <v>N/A</v>
      </c>
      <c r="E142" s="38">
        <v>15371</v>
      </c>
      <c r="F142" s="46" t="str">
        <f t="shared" si="44"/>
        <v>N/A</v>
      </c>
      <c r="G142" s="38">
        <v>15967</v>
      </c>
      <c r="H142" s="46" t="str">
        <f t="shared" si="45"/>
        <v>N/A</v>
      </c>
      <c r="I142" s="12">
        <v>0.77359999999999995</v>
      </c>
      <c r="J142" s="12">
        <v>3.8769999999999998</v>
      </c>
      <c r="K142" s="47" t="s">
        <v>740</v>
      </c>
      <c r="L142" s="9" t="str">
        <f t="shared" si="40"/>
        <v>Yes</v>
      </c>
    </row>
    <row r="143" spans="1:12" x14ac:dyDescent="0.2">
      <c r="A143" s="2" t="s">
        <v>1011</v>
      </c>
      <c r="B143" s="37" t="s">
        <v>213</v>
      </c>
      <c r="C143" s="38">
        <v>35510</v>
      </c>
      <c r="D143" s="46" t="str">
        <f t="shared" si="43"/>
        <v>N/A</v>
      </c>
      <c r="E143" s="38">
        <v>36143</v>
      </c>
      <c r="F143" s="46" t="str">
        <f t="shared" si="44"/>
        <v>N/A</v>
      </c>
      <c r="G143" s="38">
        <v>36430</v>
      </c>
      <c r="H143" s="46" t="str">
        <f t="shared" si="45"/>
        <v>N/A</v>
      </c>
      <c r="I143" s="12">
        <v>1.7829999999999999</v>
      </c>
      <c r="J143" s="12">
        <v>0.79410000000000003</v>
      </c>
      <c r="K143" s="47" t="s">
        <v>740</v>
      </c>
      <c r="L143" s="9" t="str">
        <f t="shared" si="40"/>
        <v>Yes</v>
      </c>
    </row>
    <row r="144" spans="1:12" x14ac:dyDescent="0.2">
      <c r="A144" s="2" t="s">
        <v>1012</v>
      </c>
      <c r="B144" s="37" t="s">
        <v>213</v>
      </c>
      <c r="C144" s="38">
        <v>19764</v>
      </c>
      <c r="D144" s="46" t="str">
        <f t="shared" si="43"/>
        <v>N/A</v>
      </c>
      <c r="E144" s="38">
        <v>19997</v>
      </c>
      <c r="F144" s="46" t="str">
        <f t="shared" si="44"/>
        <v>N/A</v>
      </c>
      <c r="G144" s="38">
        <v>24283</v>
      </c>
      <c r="H144" s="46" t="str">
        <f t="shared" si="45"/>
        <v>N/A</v>
      </c>
      <c r="I144" s="12">
        <v>1.179</v>
      </c>
      <c r="J144" s="12">
        <v>21.43</v>
      </c>
      <c r="K144" s="47" t="s">
        <v>740</v>
      </c>
      <c r="L144" s="9" t="str">
        <f t="shared" si="40"/>
        <v>No</v>
      </c>
    </row>
    <row r="145" spans="1:12" x14ac:dyDescent="0.2">
      <c r="A145" s="2" t="s">
        <v>1013</v>
      </c>
      <c r="B145" s="37" t="s">
        <v>213</v>
      </c>
      <c r="C145" s="38">
        <v>0</v>
      </c>
      <c r="D145" s="46" t="str">
        <f t="shared" si="43"/>
        <v>N/A</v>
      </c>
      <c r="E145" s="38">
        <v>0</v>
      </c>
      <c r="F145" s="46" t="str">
        <f t="shared" si="44"/>
        <v>N/A</v>
      </c>
      <c r="G145" s="38">
        <v>0</v>
      </c>
      <c r="H145" s="46" t="str">
        <f t="shared" si="45"/>
        <v>N/A</v>
      </c>
      <c r="I145" s="12" t="s">
        <v>1747</v>
      </c>
      <c r="J145" s="12" t="s">
        <v>1747</v>
      </c>
      <c r="K145" s="47" t="s">
        <v>740</v>
      </c>
      <c r="L145" s="9" t="str">
        <f t="shared" si="40"/>
        <v>N/A</v>
      </c>
    </row>
    <row r="146" spans="1:12" ht="25.5" x14ac:dyDescent="0.2">
      <c r="A146" s="18" t="s">
        <v>1014</v>
      </c>
      <c r="B146" s="1" t="s">
        <v>213</v>
      </c>
      <c r="C146" s="1">
        <v>31164</v>
      </c>
      <c r="D146" s="11" t="str">
        <f t="shared" ref="D146:D151" si="46">IF($B146="N/A","N/A",IF(C146&gt;10,"No",IF(C146&lt;-10,"No","Yes")))</f>
        <v>N/A</v>
      </c>
      <c r="E146" s="1">
        <v>31390</v>
      </c>
      <c r="F146" s="11" t="str">
        <f t="shared" ref="F146:F151" si="47">IF($B146="N/A","N/A",IF(E146&gt;10,"No",IF(E146&lt;-10,"No","Yes")))</f>
        <v>N/A</v>
      </c>
      <c r="G146" s="1">
        <v>30751</v>
      </c>
      <c r="H146" s="11" t="str">
        <f t="shared" ref="H146:H151" si="48">IF($B146="N/A","N/A",IF(G146&gt;10,"No",IF(G146&lt;-10,"No","Yes")))</f>
        <v>N/A</v>
      </c>
      <c r="I146" s="59">
        <v>0.72519999999999996</v>
      </c>
      <c r="J146" s="59">
        <v>-2.04</v>
      </c>
      <c r="K146" s="47" t="s">
        <v>739</v>
      </c>
      <c r="L146" s="9" t="str">
        <f t="shared" ref="L146:L151" si="49">IF(J146="Div by 0", "N/A", IF(K146="N/A","N/A", IF(J146&gt;VALUE(MID(K146,1,2)), "No", IF(J146&lt;-1*VALUE(MID(K146,1,2)), "No", "Yes"))))</f>
        <v>Yes</v>
      </c>
    </row>
    <row r="147" spans="1:12" x14ac:dyDescent="0.2">
      <c r="A147" s="6" t="s">
        <v>326</v>
      </c>
      <c r="B147" s="50" t="s">
        <v>213</v>
      </c>
      <c r="C147" s="13">
        <v>3.3330374341</v>
      </c>
      <c r="D147" s="11" t="str">
        <f t="shared" si="46"/>
        <v>N/A</v>
      </c>
      <c r="E147" s="13">
        <v>3.1695129007</v>
      </c>
      <c r="F147" s="11" t="str">
        <f t="shared" si="47"/>
        <v>N/A</v>
      </c>
      <c r="G147" s="13">
        <v>3.1418261028000001</v>
      </c>
      <c r="H147" s="11" t="str">
        <f t="shared" si="48"/>
        <v>N/A</v>
      </c>
      <c r="I147" s="59">
        <v>-4.91</v>
      </c>
      <c r="J147" s="59">
        <v>-0.874</v>
      </c>
      <c r="K147" s="47" t="s">
        <v>739</v>
      </c>
      <c r="L147" s="9" t="str">
        <f t="shared" si="49"/>
        <v>Yes</v>
      </c>
    </row>
    <row r="148" spans="1:12" x14ac:dyDescent="0.2">
      <c r="A148" s="2" t="s">
        <v>327</v>
      </c>
      <c r="B148" s="50" t="s">
        <v>213</v>
      </c>
      <c r="C148" s="13">
        <v>20.935681039999999</v>
      </c>
      <c r="D148" s="11" t="str">
        <f t="shared" si="46"/>
        <v>N/A</v>
      </c>
      <c r="E148" s="13">
        <v>20.642599277999999</v>
      </c>
      <c r="F148" s="11" t="str">
        <f t="shared" si="47"/>
        <v>N/A</v>
      </c>
      <c r="G148" s="13">
        <v>20.282444606999999</v>
      </c>
      <c r="H148" s="11" t="str">
        <f t="shared" si="48"/>
        <v>N/A</v>
      </c>
      <c r="I148" s="59">
        <v>-1.4</v>
      </c>
      <c r="J148" s="59">
        <v>-1.74</v>
      </c>
      <c r="K148" s="47" t="s">
        <v>739</v>
      </c>
      <c r="L148" s="9" t="str">
        <f t="shared" si="49"/>
        <v>Yes</v>
      </c>
    </row>
    <row r="149" spans="1:12" x14ac:dyDescent="0.2">
      <c r="A149" s="2" t="s">
        <v>328</v>
      </c>
      <c r="B149" s="50" t="s">
        <v>213</v>
      </c>
      <c r="C149" s="13">
        <v>3.4178406187000001</v>
      </c>
      <c r="D149" s="11" t="str">
        <f t="shared" si="46"/>
        <v>N/A</v>
      </c>
      <c r="E149" s="13">
        <v>3.3797900636999998</v>
      </c>
      <c r="F149" s="11" t="str">
        <f t="shared" si="47"/>
        <v>N/A</v>
      </c>
      <c r="G149" s="13">
        <v>3.1821738644000002</v>
      </c>
      <c r="H149" s="11" t="str">
        <f t="shared" si="48"/>
        <v>N/A</v>
      </c>
      <c r="I149" s="59">
        <v>-1.1100000000000001</v>
      </c>
      <c r="J149" s="59">
        <v>-5.85</v>
      </c>
      <c r="K149" s="47" t="s">
        <v>739</v>
      </c>
      <c r="L149" s="9" t="str">
        <f t="shared" si="49"/>
        <v>Yes</v>
      </c>
    </row>
    <row r="150" spans="1:12" x14ac:dyDescent="0.2">
      <c r="A150" s="2" t="s">
        <v>329</v>
      </c>
      <c r="B150" s="50" t="s">
        <v>213</v>
      </c>
      <c r="C150" s="13">
        <v>0.49835989609999998</v>
      </c>
      <c r="D150" s="11" t="str">
        <f t="shared" si="46"/>
        <v>N/A</v>
      </c>
      <c r="E150" s="13">
        <v>0.48731378069999998</v>
      </c>
      <c r="F150" s="11" t="str">
        <f t="shared" si="47"/>
        <v>N/A</v>
      </c>
      <c r="G150" s="13">
        <v>0.46533544189999998</v>
      </c>
      <c r="H150" s="11" t="str">
        <f t="shared" si="48"/>
        <v>N/A</v>
      </c>
      <c r="I150" s="59">
        <v>-2.2200000000000002</v>
      </c>
      <c r="J150" s="59">
        <v>-4.51</v>
      </c>
      <c r="K150" s="47" t="s">
        <v>739</v>
      </c>
      <c r="L150" s="9" t="str">
        <f t="shared" si="49"/>
        <v>Yes</v>
      </c>
    </row>
    <row r="151" spans="1:12" x14ac:dyDescent="0.2">
      <c r="A151" s="2" t="s">
        <v>330</v>
      </c>
      <c r="B151" s="50" t="s">
        <v>213</v>
      </c>
      <c r="C151" s="13">
        <v>0.57814525900000002</v>
      </c>
      <c r="D151" s="11" t="str">
        <f t="shared" si="46"/>
        <v>N/A</v>
      </c>
      <c r="E151" s="13">
        <v>0.57642670799999995</v>
      </c>
      <c r="F151" s="11" t="str">
        <f t="shared" si="47"/>
        <v>N/A</v>
      </c>
      <c r="G151" s="13">
        <v>0.5354455226</v>
      </c>
      <c r="H151" s="11" t="str">
        <f t="shared" si="48"/>
        <v>N/A</v>
      </c>
      <c r="I151" s="59">
        <v>-0.29699999999999999</v>
      </c>
      <c r="J151" s="59">
        <v>-7.11</v>
      </c>
      <c r="K151" s="47" t="s">
        <v>739</v>
      </c>
      <c r="L151" s="9" t="str">
        <f t="shared" si="49"/>
        <v>Yes</v>
      </c>
    </row>
    <row r="152" spans="1:12" x14ac:dyDescent="0.2">
      <c r="A152" s="18" t="s">
        <v>1015</v>
      </c>
      <c r="B152" s="37" t="s">
        <v>213</v>
      </c>
      <c r="C152" s="38">
        <v>23387</v>
      </c>
      <c r="D152" s="46" t="str">
        <f t="shared" ref="D152:D158" si="50">IF($B152="N/A","N/A",IF(C152&gt;10,"No",IF(C152&lt;-10,"No","Yes")))</f>
        <v>N/A</v>
      </c>
      <c r="E152" s="38">
        <v>24557</v>
      </c>
      <c r="F152" s="46" t="str">
        <f t="shared" ref="F152:F158" si="51">IF($B152="N/A","N/A",IF(E152&gt;10,"No",IF(E152&lt;-10,"No","Yes")))</f>
        <v>N/A</v>
      </c>
      <c r="G152" s="38">
        <v>25441</v>
      </c>
      <c r="H152" s="46" t="str">
        <f t="shared" ref="H152:H158" si="52">IF($B152="N/A","N/A",IF(G152&gt;10,"No",IF(G152&lt;-10,"No","Yes")))</f>
        <v>N/A</v>
      </c>
      <c r="I152" s="12">
        <v>5.0030000000000001</v>
      </c>
      <c r="J152" s="12">
        <v>3.6</v>
      </c>
      <c r="K152" s="47" t="s">
        <v>739</v>
      </c>
      <c r="L152" s="9" t="str">
        <f t="shared" ref="L152:L159" si="53">IF(J152="Div by 0", "N/A", IF(K152="N/A","N/A", IF(J152&gt;VALUE(MID(K152,1,2)), "No", IF(J152&lt;-1*VALUE(MID(K152,1,2)), "No", "Yes"))))</f>
        <v>Yes</v>
      </c>
    </row>
    <row r="153" spans="1:12" x14ac:dyDescent="0.2">
      <c r="A153" s="6" t="s">
        <v>1016</v>
      </c>
      <c r="B153" s="37" t="s">
        <v>213</v>
      </c>
      <c r="C153" s="8">
        <v>2.5012753970000001</v>
      </c>
      <c r="D153" s="46" t="str">
        <f t="shared" si="50"/>
        <v>N/A</v>
      </c>
      <c r="E153" s="8">
        <v>2.4795708284</v>
      </c>
      <c r="F153" s="46" t="str">
        <f t="shared" si="51"/>
        <v>N/A</v>
      </c>
      <c r="G153" s="8">
        <v>2.5993040187999998</v>
      </c>
      <c r="H153" s="46" t="str">
        <f t="shared" si="52"/>
        <v>N/A</v>
      </c>
      <c r="I153" s="12">
        <v>-0.86799999999999999</v>
      </c>
      <c r="J153" s="12">
        <v>4.8289999999999997</v>
      </c>
      <c r="K153" s="47" t="s">
        <v>739</v>
      </c>
      <c r="L153" s="9" t="str">
        <f t="shared" si="53"/>
        <v>Yes</v>
      </c>
    </row>
    <row r="154" spans="1:12" x14ac:dyDescent="0.2">
      <c r="A154" s="18" t="s">
        <v>1017</v>
      </c>
      <c r="B154" s="37" t="s">
        <v>213</v>
      </c>
      <c r="C154" s="8">
        <v>6.2121890521000003</v>
      </c>
      <c r="D154" s="46" t="str">
        <f t="shared" si="50"/>
        <v>N/A</v>
      </c>
      <c r="E154" s="8">
        <v>5.8638473439999999</v>
      </c>
      <c r="F154" s="46" t="str">
        <f t="shared" si="51"/>
        <v>N/A</v>
      </c>
      <c r="G154" s="8">
        <v>5.7533885237</v>
      </c>
      <c r="H154" s="46" t="str">
        <f t="shared" si="52"/>
        <v>N/A</v>
      </c>
      <c r="I154" s="12">
        <v>-5.61</v>
      </c>
      <c r="J154" s="12">
        <v>-1.88</v>
      </c>
      <c r="K154" s="47" t="s">
        <v>739</v>
      </c>
      <c r="L154" s="9" t="str">
        <f t="shared" si="53"/>
        <v>Yes</v>
      </c>
    </row>
    <row r="155" spans="1:12" x14ac:dyDescent="0.2">
      <c r="A155" s="18" t="s">
        <v>1018</v>
      </c>
      <c r="B155" s="37" t="s">
        <v>213</v>
      </c>
      <c r="C155" s="8">
        <v>6.8158276361999999</v>
      </c>
      <c r="D155" s="46" t="str">
        <f t="shared" si="50"/>
        <v>N/A</v>
      </c>
      <c r="E155" s="8">
        <v>7.2466625832</v>
      </c>
      <c r="F155" s="46" t="str">
        <f t="shared" si="51"/>
        <v>N/A</v>
      </c>
      <c r="G155" s="8">
        <v>7.6250450249000004</v>
      </c>
      <c r="H155" s="46" t="str">
        <f t="shared" si="52"/>
        <v>N/A</v>
      </c>
      <c r="I155" s="12">
        <v>6.3209999999999997</v>
      </c>
      <c r="J155" s="12">
        <v>5.2210000000000001</v>
      </c>
      <c r="K155" s="47" t="s">
        <v>739</v>
      </c>
      <c r="L155" s="9" t="str">
        <f t="shared" si="53"/>
        <v>Yes</v>
      </c>
    </row>
    <row r="156" spans="1:12" x14ac:dyDescent="0.2">
      <c r="A156" s="18" t="s">
        <v>1019</v>
      </c>
      <c r="B156" s="37" t="s">
        <v>213</v>
      </c>
      <c r="C156" s="8">
        <v>0.2278339258</v>
      </c>
      <c r="D156" s="46" t="str">
        <f t="shared" si="50"/>
        <v>N/A</v>
      </c>
      <c r="E156" s="8">
        <v>0.2021333689</v>
      </c>
      <c r="F156" s="46" t="str">
        <f t="shared" si="51"/>
        <v>N/A</v>
      </c>
      <c r="G156" s="8">
        <v>0.1814019519</v>
      </c>
      <c r="H156" s="46" t="str">
        <f t="shared" si="52"/>
        <v>N/A</v>
      </c>
      <c r="I156" s="12">
        <v>-11.3</v>
      </c>
      <c r="J156" s="12">
        <v>-10.3</v>
      </c>
      <c r="K156" s="47" t="s">
        <v>739</v>
      </c>
      <c r="L156" s="9" t="str">
        <f t="shared" si="53"/>
        <v>Yes</v>
      </c>
    </row>
    <row r="157" spans="1:12" x14ac:dyDescent="0.2">
      <c r="A157" s="18" t="s">
        <v>1020</v>
      </c>
      <c r="B157" s="37" t="s">
        <v>213</v>
      </c>
      <c r="C157" s="8">
        <v>0.40172593359999997</v>
      </c>
      <c r="D157" s="46" t="str">
        <f t="shared" si="50"/>
        <v>N/A</v>
      </c>
      <c r="E157" s="8">
        <v>0.39235767519999998</v>
      </c>
      <c r="F157" s="46" t="str">
        <f t="shared" si="51"/>
        <v>N/A</v>
      </c>
      <c r="G157" s="8">
        <v>0.31627352110000001</v>
      </c>
      <c r="H157" s="46" t="str">
        <f t="shared" si="52"/>
        <v>N/A</v>
      </c>
      <c r="I157" s="12">
        <v>-2.33</v>
      </c>
      <c r="J157" s="12">
        <v>-19.399999999999999</v>
      </c>
      <c r="K157" s="47" t="s">
        <v>739</v>
      </c>
      <c r="L157" s="9" t="str">
        <f t="shared" si="53"/>
        <v>Yes</v>
      </c>
    </row>
    <row r="158" spans="1:12" x14ac:dyDescent="0.2">
      <c r="A158" s="2" t="s">
        <v>1021</v>
      </c>
      <c r="B158" s="37" t="s">
        <v>213</v>
      </c>
      <c r="C158" s="38">
        <v>1619</v>
      </c>
      <c r="D158" s="46" t="str">
        <f t="shared" si="50"/>
        <v>N/A</v>
      </c>
      <c r="E158" s="38">
        <v>1678</v>
      </c>
      <c r="F158" s="46" t="str">
        <f t="shared" si="51"/>
        <v>N/A</v>
      </c>
      <c r="G158" s="38">
        <v>1614</v>
      </c>
      <c r="H158" s="46" t="str">
        <f t="shared" si="52"/>
        <v>N/A</v>
      </c>
      <c r="I158" s="12">
        <v>3.6440000000000001</v>
      </c>
      <c r="J158" s="12">
        <v>-3.81</v>
      </c>
      <c r="K158" s="47" t="s">
        <v>739</v>
      </c>
      <c r="L158" s="9" t="str">
        <f t="shared" si="53"/>
        <v>Yes</v>
      </c>
    </row>
    <row r="159" spans="1:12" ht="25.5" x14ac:dyDescent="0.2">
      <c r="A159" s="18" t="s">
        <v>1022</v>
      </c>
      <c r="B159" s="37" t="s">
        <v>213</v>
      </c>
      <c r="C159" s="38">
        <v>24809</v>
      </c>
      <c r="D159" s="46" t="str">
        <f>IF($B159="N/A","N/A",IF(C159&gt;10,"No",IF(C159&lt;-10,"No","Yes")))</f>
        <v>N/A</v>
      </c>
      <c r="E159" s="38">
        <v>26107</v>
      </c>
      <c r="F159" s="46" t="str">
        <f>IF($B159="N/A","N/A",IF(E159&gt;10,"No",IF(E159&lt;-10,"No","Yes")))</f>
        <v>N/A</v>
      </c>
      <c r="G159" s="38">
        <v>27197</v>
      </c>
      <c r="H159" s="46" t="str">
        <f>IF($B159="N/A","N/A",IF(G159&gt;10,"No",IF(G159&lt;-10,"No","Yes")))</f>
        <v>N/A</v>
      </c>
      <c r="I159" s="12">
        <v>5.2320000000000002</v>
      </c>
      <c r="J159" s="12">
        <v>4.1749999999999998</v>
      </c>
      <c r="K159" s="47" t="s">
        <v>739</v>
      </c>
      <c r="L159" s="9" t="str">
        <f t="shared" si="53"/>
        <v>Yes</v>
      </c>
    </row>
    <row r="160" spans="1:12" x14ac:dyDescent="0.2">
      <c r="A160" s="4" t="s">
        <v>1023</v>
      </c>
      <c r="B160" s="37" t="s">
        <v>213</v>
      </c>
      <c r="C160" s="38">
        <v>18082</v>
      </c>
      <c r="D160" s="46" t="str">
        <f t="shared" ref="D160:D234" si="54">IF($B160="N/A","N/A",IF(C160&gt;10,"No",IF(C160&lt;-10,"No","Yes")))</f>
        <v>N/A</v>
      </c>
      <c r="E160" s="38">
        <v>20173</v>
      </c>
      <c r="F160" s="46" t="str">
        <f t="shared" ref="F160:F234" si="55">IF($B160="N/A","N/A",IF(E160&gt;10,"No",IF(E160&lt;-10,"No","Yes")))</f>
        <v>N/A</v>
      </c>
      <c r="G160" s="38">
        <v>22050</v>
      </c>
      <c r="H160" s="46" t="str">
        <f t="shared" ref="H160:H223" si="56">IF($B160="N/A","N/A",IF(G160&gt;10,"No",IF(G160&lt;-10,"No","Yes")))</f>
        <v>N/A</v>
      </c>
      <c r="I160" s="12">
        <v>11.56</v>
      </c>
      <c r="J160" s="12">
        <v>9.3049999999999997</v>
      </c>
      <c r="K160" s="47" t="s">
        <v>739</v>
      </c>
      <c r="L160" s="9" t="str">
        <f t="shared" ref="L160:L223" si="57">IF(J160="Div by 0", "N/A", IF(K160="N/A","N/A", IF(J160&gt;VALUE(MID(K160,1,2)), "No", IF(J160&lt;-1*VALUE(MID(K160,1,2)), "No", "Yes"))))</f>
        <v>Yes</v>
      </c>
    </row>
    <row r="161" spans="1:12" x14ac:dyDescent="0.2">
      <c r="A161" s="65" t="s">
        <v>71</v>
      </c>
      <c r="B161" s="37" t="s">
        <v>213</v>
      </c>
      <c r="C161" s="8">
        <v>1.9338975383000001</v>
      </c>
      <c r="D161" s="46" t="str">
        <f t="shared" si="54"/>
        <v>N/A</v>
      </c>
      <c r="E161" s="8">
        <v>2.0369093261</v>
      </c>
      <c r="F161" s="46" t="str">
        <f t="shared" si="55"/>
        <v>N/A</v>
      </c>
      <c r="G161" s="8">
        <v>2.2528459421</v>
      </c>
      <c r="H161" s="46" t="str">
        <f t="shared" si="56"/>
        <v>N/A</v>
      </c>
      <c r="I161" s="12">
        <v>5.327</v>
      </c>
      <c r="J161" s="12">
        <v>10.6</v>
      </c>
      <c r="K161" s="47" t="s">
        <v>739</v>
      </c>
      <c r="L161" s="9" t="str">
        <f t="shared" si="57"/>
        <v>Yes</v>
      </c>
    </row>
    <row r="162" spans="1:12" x14ac:dyDescent="0.2">
      <c r="A162" s="4" t="s">
        <v>111</v>
      </c>
      <c r="B162" s="37" t="s">
        <v>213</v>
      </c>
      <c r="C162" s="8">
        <v>5.6571946228999996</v>
      </c>
      <c r="D162" s="46" t="str">
        <f t="shared" si="54"/>
        <v>N/A</v>
      </c>
      <c r="E162" s="8">
        <v>5.6431150076999996</v>
      </c>
      <c r="F162" s="46" t="str">
        <f t="shared" si="55"/>
        <v>N/A</v>
      </c>
      <c r="G162" s="8">
        <v>5.7959987014000003</v>
      </c>
      <c r="H162" s="46" t="str">
        <f t="shared" si="56"/>
        <v>N/A</v>
      </c>
      <c r="I162" s="12">
        <v>-0.249</v>
      </c>
      <c r="J162" s="12">
        <v>2.7090000000000001</v>
      </c>
      <c r="K162" s="47" t="s">
        <v>739</v>
      </c>
      <c r="L162" s="9" t="str">
        <f t="shared" si="57"/>
        <v>Yes</v>
      </c>
    </row>
    <row r="163" spans="1:12" x14ac:dyDescent="0.2">
      <c r="A163" s="4" t="s">
        <v>112</v>
      </c>
      <c r="B163" s="37" t="s">
        <v>213</v>
      </c>
      <c r="C163" s="8">
        <v>5.3820523444999999</v>
      </c>
      <c r="D163" s="46" t="str">
        <f t="shared" si="54"/>
        <v>N/A</v>
      </c>
      <c r="E163" s="8">
        <v>6.0149019542</v>
      </c>
      <c r="F163" s="46" t="str">
        <f t="shared" si="55"/>
        <v>N/A</v>
      </c>
      <c r="G163" s="8">
        <v>6.5891617294999998</v>
      </c>
      <c r="H163" s="46" t="str">
        <f t="shared" si="56"/>
        <v>N/A</v>
      </c>
      <c r="I163" s="12">
        <v>11.76</v>
      </c>
      <c r="J163" s="12">
        <v>9.5470000000000006</v>
      </c>
      <c r="K163" s="47" t="s">
        <v>739</v>
      </c>
      <c r="L163" s="9" t="str">
        <f t="shared" si="57"/>
        <v>Yes</v>
      </c>
    </row>
    <row r="164" spans="1:12" x14ac:dyDescent="0.2">
      <c r="A164" s="4" t="s">
        <v>113</v>
      </c>
      <c r="B164" s="37" t="s">
        <v>213</v>
      </c>
      <c r="C164" s="8">
        <v>3.3467130300000002E-2</v>
      </c>
      <c r="D164" s="46" t="str">
        <f t="shared" si="54"/>
        <v>N/A</v>
      </c>
      <c r="E164" s="8">
        <v>6.7377789600000002E-2</v>
      </c>
      <c r="F164" s="46" t="str">
        <f t="shared" si="55"/>
        <v>N/A</v>
      </c>
      <c r="G164" s="8">
        <v>8.2106123200000006E-2</v>
      </c>
      <c r="H164" s="46" t="str">
        <f t="shared" si="56"/>
        <v>N/A</v>
      </c>
      <c r="I164" s="12">
        <v>101.3</v>
      </c>
      <c r="J164" s="12">
        <v>21.86</v>
      </c>
      <c r="K164" s="47" t="s">
        <v>739</v>
      </c>
      <c r="L164" s="9" t="str">
        <f t="shared" si="57"/>
        <v>Yes</v>
      </c>
    </row>
    <row r="165" spans="1:12" x14ac:dyDescent="0.2">
      <c r="A165" s="4" t="s">
        <v>114</v>
      </c>
      <c r="B165" s="37" t="s">
        <v>213</v>
      </c>
      <c r="C165" s="8">
        <v>1.6295760999999999E-2</v>
      </c>
      <c r="D165" s="46" t="str">
        <f t="shared" si="54"/>
        <v>N/A</v>
      </c>
      <c r="E165" s="8">
        <v>1.4531765699999999E-2</v>
      </c>
      <c r="F165" s="46" t="str">
        <f t="shared" si="55"/>
        <v>N/A</v>
      </c>
      <c r="G165" s="8">
        <v>1.1097316499999999E-2</v>
      </c>
      <c r="H165" s="46" t="str">
        <f t="shared" si="56"/>
        <v>N/A</v>
      </c>
      <c r="I165" s="12">
        <v>-10.8</v>
      </c>
      <c r="J165" s="12">
        <v>-23.6</v>
      </c>
      <c r="K165" s="47" t="s">
        <v>739</v>
      </c>
      <c r="L165" s="9" t="str">
        <f t="shared" si="57"/>
        <v>Yes</v>
      </c>
    </row>
    <row r="166" spans="1:12" x14ac:dyDescent="0.2">
      <c r="A166" s="4" t="s">
        <v>428</v>
      </c>
      <c r="B166" s="37" t="s">
        <v>213</v>
      </c>
      <c r="C166" s="38">
        <v>5296</v>
      </c>
      <c r="D166" s="46" t="str">
        <f>IF($B166="N/A","N/A",IF(C166&gt;10,"No",IF(C166&lt;-10,"No","Yes")))</f>
        <v>N/A</v>
      </c>
      <c r="E166" s="38">
        <v>5368</v>
      </c>
      <c r="F166" s="46" t="str">
        <f>IF($B166="N/A","N/A",IF(E166&gt;10,"No",IF(E166&lt;-10,"No","Yes")))</f>
        <v>N/A</v>
      </c>
      <c r="G166" s="38">
        <v>5577</v>
      </c>
      <c r="H166" s="46" t="str">
        <f>IF($B166="N/A","N/A",IF(G166&gt;10,"No",IF(G166&lt;-10,"No","Yes")))</f>
        <v>N/A</v>
      </c>
      <c r="I166" s="12">
        <v>1.36</v>
      </c>
      <c r="J166" s="12">
        <v>3.8929999999999998</v>
      </c>
      <c r="K166" s="47" t="s">
        <v>739</v>
      </c>
      <c r="L166" s="9" t="str">
        <f t="shared" si="57"/>
        <v>Yes</v>
      </c>
    </row>
    <row r="167" spans="1:12" x14ac:dyDescent="0.2">
      <c r="A167" s="4" t="s">
        <v>429</v>
      </c>
      <c r="B167" s="37" t="s">
        <v>213</v>
      </c>
      <c r="C167" s="38">
        <v>137</v>
      </c>
      <c r="D167" s="46" t="str">
        <f>IF($B167="N/A","N/A",IF(C167&gt;10,"No",IF(C167&lt;-10,"No","Yes")))</f>
        <v>N/A</v>
      </c>
      <c r="E167" s="38">
        <v>103</v>
      </c>
      <c r="F167" s="46" t="str">
        <f>IF($B167="N/A","N/A",IF(E167&gt;10,"No",IF(E167&lt;-10,"No","Yes")))</f>
        <v>N/A</v>
      </c>
      <c r="G167" s="38">
        <v>136</v>
      </c>
      <c r="H167" s="46" t="str">
        <f>IF($B167="N/A","N/A",IF(G167&gt;10,"No",IF(G167&lt;-10,"No","Yes")))</f>
        <v>N/A</v>
      </c>
      <c r="I167" s="12">
        <v>-24.8</v>
      </c>
      <c r="J167" s="12">
        <v>32.04</v>
      </c>
      <c r="K167" s="47" t="s">
        <v>739</v>
      </c>
      <c r="L167" s="9" t="str">
        <f t="shared" si="57"/>
        <v>No</v>
      </c>
    </row>
    <row r="168" spans="1:12" x14ac:dyDescent="0.2">
      <c r="A168" s="4" t="s">
        <v>430</v>
      </c>
      <c r="B168" s="37" t="s">
        <v>213</v>
      </c>
      <c r="C168" s="38">
        <v>5705</v>
      </c>
      <c r="D168" s="46" t="str">
        <f>IF($B168="N/A","N/A",IF(C168&gt;10,"No",IF(C168&lt;-10,"No","Yes")))</f>
        <v>N/A</v>
      </c>
      <c r="E168" s="38">
        <v>6278</v>
      </c>
      <c r="F168" s="46" t="str">
        <f>IF($B168="N/A","N/A",IF(E168&gt;10,"No",IF(E168&lt;-10,"No","Yes")))</f>
        <v>N/A</v>
      </c>
      <c r="G168" s="38">
        <v>6652</v>
      </c>
      <c r="H168" s="46" t="str">
        <f>IF($B168="N/A","N/A",IF(G168&gt;10,"No",IF(G168&lt;-10,"No","Yes")))</f>
        <v>N/A</v>
      </c>
      <c r="I168" s="12">
        <v>10.039999999999999</v>
      </c>
      <c r="J168" s="12">
        <v>5.9569999999999999</v>
      </c>
      <c r="K168" s="47" t="s">
        <v>739</v>
      </c>
      <c r="L168" s="9" t="str">
        <f t="shared" si="57"/>
        <v>Yes</v>
      </c>
    </row>
    <row r="169" spans="1:12" x14ac:dyDescent="0.2">
      <c r="A169" s="4" t="s">
        <v>431</v>
      </c>
      <c r="B169" s="37" t="s">
        <v>213</v>
      </c>
      <c r="C169" s="38">
        <v>6765</v>
      </c>
      <c r="D169" s="46" t="str">
        <f>IF($B169="N/A","N/A",IF(C169&gt;10,"No",IF(C169&lt;-10,"No","Yes")))</f>
        <v>N/A</v>
      </c>
      <c r="E169" s="38">
        <v>8059</v>
      </c>
      <c r="F169" s="46" t="str">
        <f>IF($B169="N/A","N/A",IF(E169&gt;10,"No",IF(E169&lt;-10,"No","Yes")))</f>
        <v>N/A</v>
      </c>
      <c r="G169" s="38">
        <v>9263</v>
      </c>
      <c r="H169" s="46" t="str">
        <f>IF($B169="N/A","N/A",IF(G169&gt;10,"No",IF(G169&lt;-10,"No","Yes")))</f>
        <v>N/A</v>
      </c>
      <c r="I169" s="12">
        <v>19.13</v>
      </c>
      <c r="J169" s="12">
        <v>14.94</v>
      </c>
      <c r="K169" s="47" t="s">
        <v>739</v>
      </c>
      <c r="L169" s="9" t="str">
        <f t="shared" si="57"/>
        <v>Yes</v>
      </c>
    </row>
    <row r="170" spans="1:12" x14ac:dyDescent="0.2">
      <c r="A170" s="4" t="s">
        <v>432</v>
      </c>
      <c r="B170" s="37" t="s">
        <v>213</v>
      </c>
      <c r="C170" s="38">
        <v>179</v>
      </c>
      <c r="D170" s="46" t="str">
        <f>IF($B170="N/A","N/A",IF(C170&gt;10,"No",IF(C170&lt;-10,"No","Yes")))</f>
        <v>N/A</v>
      </c>
      <c r="E170" s="38">
        <v>365</v>
      </c>
      <c r="F170" s="46" t="str">
        <f>IF($B170="N/A","N/A",IF(E170&gt;10,"No",IF(E170&lt;-10,"No","Yes")))</f>
        <v>N/A</v>
      </c>
      <c r="G170" s="38">
        <v>422</v>
      </c>
      <c r="H170" s="46" t="str">
        <f>IF($B170="N/A","N/A",IF(G170&gt;10,"No",IF(G170&lt;-10,"No","Yes")))</f>
        <v>N/A</v>
      </c>
      <c r="I170" s="12">
        <v>103.9</v>
      </c>
      <c r="J170" s="12">
        <v>15.62</v>
      </c>
      <c r="K170" s="47" t="s">
        <v>739</v>
      </c>
      <c r="L170" s="9" t="str">
        <f t="shared" si="57"/>
        <v>Yes</v>
      </c>
    </row>
    <row r="171" spans="1:12" x14ac:dyDescent="0.2">
      <c r="A171" s="6" t="s">
        <v>1024</v>
      </c>
      <c r="B171" s="37" t="s">
        <v>213</v>
      </c>
      <c r="C171" s="38">
        <v>12755</v>
      </c>
      <c r="D171" s="46" t="str">
        <f t="shared" si="54"/>
        <v>N/A</v>
      </c>
      <c r="E171" s="38">
        <v>12442</v>
      </c>
      <c r="F171" s="46" t="str">
        <f t="shared" si="55"/>
        <v>N/A</v>
      </c>
      <c r="G171" s="38">
        <v>12414</v>
      </c>
      <c r="H171" s="46" t="str">
        <f t="shared" si="56"/>
        <v>N/A</v>
      </c>
      <c r="I171" s="12">
        <v>-2.4500000000000002</v>
      </c>
      <c r="J171" s="12">
        <v>-0.22500000000000001</v>
      </c>
      <c r="K171" s="47" t="s">
        <v>739</v>
      </c>
      <c r="L171" s="9" t="str">
        <f t="shared" si="57"/>
        <v>Yes</v>
      </c>
    </row>
    <row r="172" spans="1:12" x14ac:dyDescent="0.2">
      <c r="A172" s="4" t="s">
        <v>1025</v>
      </c>
      <c r="B172" s="37" t="s">
        <v>213</v>
      </c>
      <c r="C172" s="38">
        <v>5092</v>
      </c>
      <c r="D172" s="46" t="str">
        <f>IF($B172="N/A","N/A",IF(C172&gt;10,"No",IF(C172&lt;-10,"No","Yes")))</f>
        <v>N/A</v>
      </c>
      <c r="E172" s="38">
        <v>5123</v>
      </c>
      <c r="F172" s="46" t="str">
        <f>IF($B172="N/A","N/A",IF(E172&gt;10,"No",IF(E172&lt;-10,"No","Yes")))</f>
        <v>N/A</v>
      </c>
      <c r="G172" s="38">
        <v>5301</v>
      </c>
      <c r="H172" s="46" t="str">
        <f>IF($B172="N/A","N/A",IF(G172&gt;10,"No",IF(G172&lt;-10,"No","Yes")))</f>
        <v>N/A</v>
      </c>
      <c r="I172" s="12">
        <v>0.60880000000000001</v>
      </c>
      <c r="J172" s="12">
        <v>3.4750000000000001</v>
      </c>
      <c r="K172" s="47" t="s">
        <v>739</v>
      </c>
      <c r="L172" s="9" t="str">
        <f t="shared" si="57"/>
        <v>Yes</v>
      </c>
    </row>
    <row r="173" spans="1:12" x14ac:dyDescent="0.2">
      <c r="A173" s="4" t="s">
        <v>1026</v>
      </c>
      <c r="B173" s="37" t="s">
        <v>213</v>
      </c>
      <c r="C173" s="38">
        <v>128</v>
      </c>
      <c r="D173" s="46" t="str">
        <f>IF($B173="N/A","N/A",IF(C173&gt;10,"No",IF(C173&lt;-10,"No","Yes")))</f>
        <v>N/A</v>
      </c>
      <c r="E173" s="38">
        <v>97</v>
      </c>
      <c r="F173" s="46" t="str">
        <f>IF($B173="N/A","N/A",IF(E173&gt;10,"No",IF(E173&lt;-10,"No","Yes")))</f>
        <v>N/A</v>
      </c>
      <c r="G173" s="38">
        <v>124</v>
      </c>
      <c r="H173" s="46" t="str">
        <f>IF($B173="N/A","N/A",IF(G173&gt;10,"No",IF(G173&lt;-10,"No","Yes")))</f>
        <v>N/A</v>
      </c>
      <c r="I173" s="12">
        <v>-24.2</v>
      </c>
      <c r="J173" s="12">
        <v>27.84</v>
      </c>
      <c r="K173" s="47" t="s">
        <v>739</v>
      </c>
      <c r="L173" s="9" t="str">
        <f t="shared" si="57"/>
        <v>Yes</v>
      </c>
    </row>
    <row r="174" spans="1:12" ht="25.5" x14ac:dyDescent="0.2">
      <c r="A174" s="4" t="s">
        <v>1027</v>
      </c>
      <c r="B174" s="37" t="s">
        <v>213</v>
      </c>
      <c r="C174" s="38">
        <v>2975</v>
      </c>
      <c r="D174" s="46" t="str">
        <f>IF($B174="N/A","N/A",IF(C174&gt;10,"No",IF(C174&lt;-10,"No","Yes")))</f>
        <v>N/A</v>
      </c>
      <c r="E174" s="38">
        <v>2993</v>
      </c>
      <c r="F174" s="46" t="str">
        <f>IF($B174="N/A","N/A",IF(E174&gt;10,"No",IF(E174&lt;-10,"No","Yes")))</f>
        <v>N/A</v>
      </c>
      <c r="G174" s="38">
        <v>3006</v>
      </c>
      <c r="H174" s="46" t="str">
        <f>IF($B174="N/A","N/A",IF(G174&gt;10,"No",IF(G174&lt;-10,"No","Yes")))</f>
        <v>N/A</v>
      </c>
      <c r="I174" s="12">
        <v>0.60499999999999998</v>
      </c>
      <c r="J174" s="12">
        <v>0.43430000000000002</v>
      </c>
      <c r="K174" s="47" t="s">
        <v>739</v>
      </c>
      <c r="L174" s="9" t="str">
        <f t="shared" si="57"/>
        <v>Yes</v>
      </c>
    </row>
    <row r="175" spans="1:12" ht="25.5" x14ac:dyDescent="0.2">
      <c r="A175" s="4" t="s">
        <v>1028</v>
      </c>
      <c r="B175" s="37" t="s">
        <v>213</v>
      </c>
      <c r="C175" s="38">
        <v>4428</v>
      </c>
      <c r="D175" s="46" t="str">
        <f>IF($B175="N/A","N/A",IF(C175&gt;10,"No",IF(C175&lt;-10,"No","Yes")))</f>
        <v>N/A</v>
      </c>
      <c r="E175" s="38">
        <v>4066</v>
      </c>
      <c r="F175" s="46" t="str">
        <f>IF($B175="N/A","N/A",IF(E175&gt;10,"No",IF(E175&lt;-10,"No","Yes")))</f>
        <v>N/A</v>
      </c>
      <c r="G175" s="38">
        <v>3873</v>
      </c>
      <c r="H175" s="46" t="str">
        <f>IF($B175="N/A","N/A",IF(G175&gt;10,"No",IF(G175&lt;-10,"No","Yes")))</f>
        <v>N/A</v>
      </c>
      <c r="I175" s="12">
        <v>-8.18</v>
      </c>
      <c r="J175" s="12">
        <v>-4.75</v>
      </c>
      <c r="K175" s="47" t="s">
        <v>739</v>
      </c>
      <c r="L175" s="9" t="str">
        <f t="shared" si="57"/>
        <v>Yes</v>
      </c>
    </row>
    <row r="176" spans="1:12" ht="25.5" x14ac:dyDescent="0.2">
      <c r="A176" s="4" t="s">
        <v>1029</v>
      </c>
      <c r="B176" s="37" t="s">
        <v>213</v>
      </c>
      <c r="C176" s="38">
        <v>132</v>
      </c>
      <c r="D176" s="46" t="str">
        <f>IF($B176="N/A","N/A",IF(C176&gt;10,"No",IF(C176&lt;-10,"No","Yes")))</f>
        <v>N/A</v>
      </c>
      <c r="E176" s="38">
        <v>163</v>
      </c>
      <c r="F176" s="46" t="str">
        <f>IF($B176="N/A","N/A",IF(E176&gt;10,"No",IF(E176&lt;-10,"No","Yes")))</f>
        <v>N/A</v>
      </c>
      <c r="G176" s="38">
        <v>110</v>
      </c>
      <c r="H176" s="46" t="str">
        <f>IF($B176="N/A","N/A",IF(G176&gt;10,"No",IF(G176&lt;-10,"No","Yes")))</f>
        <v>N/A</v>
      </c>
      <c r="I176" s="12">
        <v>23.48</v>
      </c>
      <c r="J176" s="12">
        <v>-32.5</v>
      </c>
      <c r="K176" s="47" t="s">
        <v>739</v>
      </c>
      <c r="L176" s="9" t="str">
        <f t="shared" si="57"/>
        <v>No</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280</v>
      </c>
      <c r="D189" s="11" t="str">
        <f t="shared" si="54"/>
        <v>N/A</v>
      </c>
      <c r="E189" s="1">
        <v>381</v>
      </c>
      <c r="F189" s="11" t="str">
        <f t="shared" si="55"/>
        <v>N/A</v>
      </c>
      <c r="G189" s="1">
        <v>394</v>
      </c>
      <c r="H189" s="11" t="str">
        <f t="shared" si="56"/>
        <v>N/A</v>
      </c>
      <c r="I189" s="59">
        <v>36.07</v>
      </c>
      <c r="J189" s="59">
        <v>3.4119999999999999</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0</v>
      </c>
      <c r="H190" s="46" t="str">
        <f t="shared" si="56"/>
        <v>N/A</v>
      </c>
      <c r="I190" s="12">
        <v>0</v>
      </c>
      <c r="J190" s="12">
        <v>-100</v>
      </c>
      <c r="K190" s="47" t="s">
        <v>739</v>
      </c>
      <c r="L190" s="9" t="str">
        <f t="shared" si="57"/>
        <v>No</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161</v>
      </c>
      <c r="D192" s="46" t="str">
        <f t="shared" si="54"/>
        <v>N/A</v>
      </c>
      <c r="E192" s="38">
        <v>216</v>
      </c>
      <c r="F192" s="46" t="str">
        <f t="shared" si="55"/>
        <v>N/A</v>
      </c>
      <c r="G192" s="38">
        <v>237</v>
      </c>
      <c r="H192" s="46" t="str">
        <f t="shared" si="56"/>
        <v>N/A</v>
      </c>
      <c r="I192" s="12">
        <v>34.159999999999997</v>
      </c>
      <c r="J192" s="12">
        <v>9.7219999999999995</v>
      </c>
      <c r="K192" s="47" t="s">
        <v>739</v>
      </c>
      <c r="L192" s="9" t="str">
        <f t="shared" si="57"/>
        <v>Yes</v>
      </c>
    </row>
    <row r="193" spans="1:12" ht="25.5" x14ac:dyDescent="0.2">
      <c r="A193" s="4" t="s">
        <v>1046</v>
      </c>
      <c r="B193" s="37" t="s">
        <v>213</v>
      </c>
      <c r="C193" s="38">
        <v>116</v>
      </c>
      <c r="D193" s="46" t="str">
        <f t="shared" si="54"/>
        <v>N/A</v>
      </c>
      <c r="E193" s="38">
        <v>163</v>
      </c>
      <c r="F193" s="46" t="str">
        <f t="shared" si="55"/>
        <v>N/A</v>
      </c>
      <c r="G193" s="38">
        <v>157</v>
      </c>
      <c r="H193" s="46" t="str">
        <f t="shared" si="56"/>
        <v>N/A</v>
      </c>
      <c r="I193" s="12">
        <v>40.520000000000003</v>
      </c>
      <c r="J193" s="12">
        <v>-3.68</v>
      </c>
      <c r="K193" s="47" t="s">
        <v>739</v>
      </c>
      <c r="L193" s="9" t="str">
        <f t="shared" si="57"/>
        <v>Yes</v>
      </c>
    </row>
    <row r="194" spans="1:12" ht="25.5" x14ac:dyDescent="0.2">
      <c r="A194" s="4" t="s">
        <v>1047</v>
      </c>
      <c r="B194" s="37" t="s">
        <v>213</v>
      </c>
      <c r="C194" s="38">
        <v>11</v>
      </c>
      <c r="D194" s="46" t="str">
        <f t="shared" si="54"/>
        <v>N/A</v>
      </c>
      <c r="E194" s="38">
        <v>11</v>
      </c>
      <c r="F194" s="46" t="str">
        <f t="shared" si="55"/>
        <v>N/A</v>
      </c>
      <c r="G194" s="38">
        <v>0</v>
      </c>
      <c r="H194" s="46" t="str">
        <f t="shared" si="56"/>
        <v>N/A</v>
      </c>
      <c r="I194" s="12">
        <v>-50</v>
      </c>
      <c r="J194" s="12">
        <v>-100</v>
      </c>
      <c r="K194" s="47" t="s">
        <v>739</v>
      </c>
      <c r="L194" s="9" t="str">
        <f t="shared" si="57"/>
        <v>No</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4986</v>
      </c>
      <c r="D201" s="11" t="str">
        <f t="shared" si="54"/>
        <v>N/A</v>
      </c>
      <c r="E201" s="1">
        <v>7291</v>
      </c>
      <c r="F201" s="11" t="str">
        <f t="shared" si="55"/>
        <v>N/A</v>
      </c>
      <c r="G201" s="1">
        <v>9175</v>
      </c>
      <c r="H201" s="11" t="str">
        <f t="shared" si="56"/>
        <v>N/A</v>
      </c>
      <c r="I201" s="59">
        <v>46.23</v>
      </c>
      <c r="J201" s="59">
        <v>25.84</v>
      </c>
      <c r="K201" s="50" t="s">
        <v>739</v>
      </c>
      <c r="L201" s="11" t="str">
        <f t="shared" si="57"/>
        <v>Yes</v>
      </c>
    </row>
    <row r="202" spans="1:12" x14ac:dyDescent="0.2">
      <c r="A202" s="4" t="s">
        <v>1055</v>
      </c>
      <c r="B202" s="37" t="s">
        <v>213</v>
      </c>
      <c r="C202" s="38">
        <v>195</v>
      </c>
      <c r="D202" s="46" t="str">
        <f t="shared" si="54"/>
        <v>N/A</v>
      </c>
      <c r="E202" s="38">
        <v>237</v>
      </c>
      <c r="F202" s="46" t="str">
        <f t="shared" si="55"/>
        <v>N/A</v>
      </c>
      <c r="G202" s="38">
        <v>270</v>
      </c>
      <c r="H202" s="46" t="str">
        <f t="shared" si="56"/>
        <v>N/A</v>
      </c>
      <c r="I202" s="12">
        <v>21.54</v>
      </c>
      <c r="J202" s="12">
        <v>13.92</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12</v>
      </c>
      <c r="H203" s="46" t="str">
        <f t="shared" si="56"/>
        <v>N/A</v>
      </c>
      <c r="I203" s="12">
        <v>-33.299999999999997</v>
      </c>
      <c r="J203" s="12">
        <v>100</v>
      </c>
      <c r="K203" s="47" t="s">
        <v>739</v>
      </c>
      <c r="L203" s="9" t="str">
        <f t="shared" si="57"/>
        <v>No</v>
      </c>
    </row>
    <row r="204" spans="1:12" ht="25.5" x14ac:dyDescent="0.2">
      <c r="A204" s="4" t="s">
        <v>1057</v>
      </c>
      <c r="B204" s="37" t="s">
        <v>213</v>
      </c>
      <c r="C204" s="38">
        <v>2560</v>
      </c>
      <c r="D204" s="46" t="str">
        <f t="shared" si="54"/>
        <v>N/A</v>
      </c>
      <c r="E204" s="38">
        <v>3061</v>
      </c>
      <c r="F204" s="46" t="str">
        <f t="shared" si="55"/>
        <v>N/A</v>
      </c>
      <c r="G204" s="38">
        <v>3398</v>
      </c>
      <c r="H204" s="46" t="str">
        <f t="shared" si="56"/>
        <v>N/A</v>
      </c>
      <c r="I204" s="12">
        <v>19.57</v>
      </c>
      <c r="J204" s="12">
        <v>11.01</v>
      </c>
      <c r="K204" s="47" t="s">
        <v>739</v>
      </c>
      <c r="L204" s="9" t="str">
        <f t="shared" si="57"/>
        <v>Yes</v>
      </c>
    </row>
    <row r="205" spans="1:12" ht="25.5" x14ac:dyDescent="0.2">
      <c r="A205" s="4" t="s">
        <v>1058</v>
      </c>
      <c r="B205" s="37" t="s">
        <v>213</v>
      </c>
      <c r="C205" s="38">
        <v>2178</v>
      </c>
      <c r="D205" s="46" t="str">
        <f t="shared" si="54"/>
        <v>N/A</v>
      </c>
      <c r="E205" s="38">
        <v>3787</v>
      </c>
      <c r="F205" s="46" t="str">
        <f t="shared" si="55"/>
        <v>N/A</v>
      </c>
      <c r="G205" s="38">
        <v>5184</v>
      </c>
      <c r="H205" s="46" t="str">
        <f t="shared" si="56"/>
        <v>N/A</v>
      </c>
      <c r="I205" s="12">
        <v>73.88</v>
      </c>
      <c r="J205" s="12">
        <v>36.89</v>
      </c>
      <c r="K205" s="47" t="s">
        <v>739</v>
      </c>
      <c r="L205" s="9" t="str">
        <f t="shared" si="57"/>
        <v>No</v>
      </c>
    </row>
    <row r="206" spans="1:12" ht="25.5" x14ac:dyDescent="0.2">
      <c r="A206" s="4" t="s">
        <v>1059</v>
      </c>
      <c r="B206" s="37" t="s">
        <v>213</v>
      </c>
      <c r="C206" s="38">
        <v>44</v>
      </c>
      <c r="D206" s="46" t="str">
        <f t="shared" si="54"/>
        <v>N/A</v>
      </c>
      <c r="E206" s="38">
        <v>200</v>
      </c>
      <c r="F206" s="46" t="str">
        <f t="shared" si="55"/>
        <v>N/A</v>
      </c>
      <c r="G206" s="38">
        <v>311</v>
      </c>
      <c r="H206" s="46" t="str">
        <f t="shared" si="56"/>
        <v>N/A</v>
      </c>
      <c r="I206" s="12">
        <v>354.5</v>
      </c>
      <c r="J206" s="12">
        <v>55.5</v>
      </c>
      <c r="K206" s="47" t="s">
        <v>739</v>
      </c>
      <c r="L206" s="9" t="str">
        <f t="shared" si="57"/>
        <v>No</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61</v>
      </c>
      <c r="D213" s="46" t="str">
        <f t="shared" si="54"/>
        <v>N/A</v>
      </c>
      <c r="E213" s="38">
        <v>59</v>
      </c>
      <c r="F213" s="46" t="str">
        <f t="shared" si="55"/>
        <v>N/A</v>
      </c>
      <c r="G213" s="38">
        <v>67</v>
      </c>
      <c r="H213" s="46" t="str">
        <f t="shared" si="56"/>
        <v>N/A</v>
      </c>
      <c r="I213" s="12">
        <v>-3.28</v>
      </c>
      <c r="J213" s="12">
        <v>13.56</v>
      </c>
      <c r="K213" s="47" t="s">
        <v>739</v>
      </c>
      <c r="L213" s="9" t="str">
        <f t="shared" si="57"/>
        <v>Yes</v>
      </c>
    </row>
    <row r="214" spans="1:12" ht="25.5" x14ac:dyDescent="0.2">
      <c r="A214" s="4" t="s">
        <v>1067</v>
      </c>
      <c r="B214" s="37" t="s">
        <v>213</v>
      </c>
      <c r="C214" s="38">
        <v>11</v>
      </c>
      <c r="D214" s="46" t="str">
        <f t="shared" si="54"/>
        <v>N/A</v>
      </c>
      <c r="E214" s="38">
        <v>11</v>
      </c>
      <c r="F214" s="46" t="str">
        <f t="shared" si="55"/>
        <v>N/A</v>
      </c>
      <c r="G214" s="38">
        <v>11</v>
      </c>
      <c r="H214" s="46" t="str">
        <f t="shared" si="56"/>
        <v>N/A</v>
      </c>
      <c r="I214" s="12">
        <v>-12.5</v>
      </c>
      <c r="J214" s="12">
        <v>-14.3</v>
      </c>
      <c r="K214" s="47" t="s">
        <v>739</v>
      </c>
      <c r="L214" s="9" t="str">
        <f t="shared" si="57"/>
        <v>Yes</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-11.1</v>
      </c>
      <c r="J216" s="12">
        <v>37.5</v>
      </c>
      <c r="K216" s="47" t="s">
        <v>739</v>
      </c>
      <c r="L216" s="9" t="str">
        <f t="shared" si="57"/>
        <v>No</v>
      </c>
    </row>
    <row r="217" spans="1:12" ht="25.5" x14ac:dyDescent="0.2">
      <c r="A217" s="4" t="s">
        <v>1070</v>
      </c>
      <c r="B217" s="37" t="s">
        <v>213</v>
      </c>
      <c r="C217" s="38">
        <v>43</v>
      </c>
      <c r="D217" s="46" t="str">
        <f t="shared" si="54"/>
        <v>N/A</v>
      </c>
      <c r="E217" s="38">
        <v>43</v>
      </c>
      <c r="F217" s="46" t="str">
        <f t="shared" si="55"/>
        <v>N/A</v>
      </c>
      <c r="G217" s="38">
        <v>49</v>
      </c>
      <c r="H217" s="46" t="str">
        <f t="shared" si="56"/>
        <v>N/A</v>
      </c>
      <c r="I217" s="12">
        <v>0</v>
      </c>
      <c r="J217" s="12">
        <v>13.95</v>
      </c>
      <c r="K217" s="47" t="s">
        <v>739</v>
      </c>
      <c r="L217" s="9" t="str">
        <f t="shared" si="57"/>
        <v>Yes</v>
      </c>
    </row>
    <row r="218" spans="1:12" ht="25.5" x14ac:dyDescent="0.2">
      <c r="A218" s="4" t="s">
        <v>1071</v>
      </c>
      <c r="B218" s="37" t="s">
        <v>213</v>
      </c>
      <c r="C218" s="38">
        <v>11</v>
      </c>
      <c r="D218" s="46" t="str">
        <f t="shared" si="54"/>
        <v>N/A</v>
      </c>
      <c r="E218" s="38">
        <v>11</v>
      </c>
      <c r="F218" s="46" t="str">
        <f t="shared" si="55"/>
        <v>N/A</v>
      </c>
      <c r="G218" s="38">
        <v>11</v>
      </c>
      <c r="H218" s="46" t="str">
        <f t="shared" si="56"/>
        <v>N/A</v>
      </c>
      <c r="I218" s="12">
        <v>0</v>
      </c>
      <c r="J218" s="12">
        <v>0</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8.8541090587000006</v>
      </c>
      <c r="D231" s="46" t="str">
        <f>IF($B231="N/A","N/A",IF(C231&lt;15,"Yes","No"))</f>
        <v>Yes</v>
      </c>
      <c r="E231" s="8">
        <v>8.4717196252000004</v>
      </c>
      <c r="F231" s="46" t="str">
        <f>IF($B231="N/A","N/A",IF(E231&lt;15,"Yes","No"))</f>
        <v>Yes</v>
      </c>
      <c r="G231" s="8">
        <v>8.4671201814000003</v>
      </c>
      <c r="H231" s="46" t="str">
        <f>IF($B231="N/A","N/A",IF(G231&lt;15,"Yes","No"))</f>
        <v>Yes</v>
      </c>
      <c r="I231" s="12">
        <v>-4.32</v>
      </c>
      <c r="J231" s="12">
        <v>-5.3999999999999999E-2</v>
      </c>
      <c r="K231" s="47" t="s">
        <v>739</v>
      </c>
      <c r="L231" s="9" t="str">
        <f t="shared" si="59"/>
        <v>Yes</v>
      </c>
    </row>
    <row r="232" spans="1:12" x14ac:dyDescent="0.2">
      <c r="A232" s="18" t="s">
        <v>1085</v>
      </c>
      <c r="B232" s="37" t="s">
        <v>213</v>
      </c>
      <c r="C232" s="38" t="s">
        <v>213</v>
      </c>
      <c r="D232" s="46" t="str">
        <f t="shared" ref="D232" si="60">IF($B232="N/A","N/A",IF(C232&gt;10,"No",IF(C232&lt;-10,"No","Yes")))</f>
        <v>N/A</v>
      </c>
      <c r="E232" s="38">
        <v>43</v>
      </c>
      <c r="F232" s="46" t="str">
        <f t="shared" ref="F232" si="61">IF($B232="N/A","N/A",IF(E232&gt;10,"No",IF(E232&lt;-10,"No","Yes")))</f>
        <v>N/A</v>
      </c>
      <c r="G232" s="38">
        <v>14</v>
      </c>
      <c r="H232" s="46" t="str">
        <f t="shared" ref="H232" si="62">IF($B232="N/A","N/A",IF(G232&gt;10,"No",IF(G232&lt;-10,"No","Yes")))</f>
        <v>N/A</v>
      </c>
      <c r="I232" s="12" t="s">
        <v>213</v>
      </c>
      <c r="J232" s="12">
        <v>-67.400000000000006</v>
      </c>
      <c r="K232" s="47" t="s">
        <v>739</v>
      </c>
      <c r="L232" s="9" t="str">
        <f t="shared" si="59"/>
        <v>No</v>
      </c>
    </row>
    <row r="233" spans="1:12" ht="25.5" x14ac:dyDescent="0.2">
      <c r="A233" s="18" t="s">
        <v>1086</v>
      </c>
      <c r="B233" s="37" t="s">
        <v>279</v>
      </c>
      <c r="C233" s="8">
        <v>1.5824674549</v>
      </c>
      <c r="D233" s="46" t="str">
        <f>IF($B233="N/A","N/A",IF(C233&lt;10,"Yes","No"))</f>
        <v>Yes</v>
      </c>
      <c r="E233" s="8">
        <v>0.2323445183</v>
      </c>
      <c r="F233" s="46" t="str">
        <f>IF($B233="N/A","N/A",IF(E233&lt;10,"Yes","No"))</f>
        <v>Yes</v>
      </c>
      <c r="G233" s="8">
        <v>6.9317225299999993E-2</v>
      </c>
      <c r="H233" s="46" t="str">
        <f>IF($B233="N/A","N/A",IF(G233&lt;10,"Yes","No"))</f>
        <v>Yes</v>
      </c>
      <c r="I233" s="12">
        <v>-85.3</v>
      </c>
      <c r="J233" s="12">
        <v>-70.2</v>
      </c>
      <c r="K233" s="47" t="s">
        <v>739</v>
      </c>
      <c r="L233" s="9" t="str">
        <f t="shared" si="59"/>
        <v>No</v>
      </c>
    </row>
    <row r="234" spans="1:12" x14ac:dyDescent="0.2">
      <c r="A234" s="2" t="s">
        <v>72</v>
      </c>
      <c r="B234" s="37" t="s">
        <v>213</v>
      </c>
      <c r="C234" s="8">
        <v>2.8370755446999998</v>
      </c>
      <c r="D234" s="46" t="str">
        <f t="shared" si="54"/>
        <v>N/A</v>
      </c>
      <c r="E234" s="8">
        <v>4.6249938035999998</v>
      </c>
      <c r="F234" s="46" t="str">
        <f t="shared" si="55"/>
        <v>N/A</v>
      </c>
      <c r="G234" s="8">
        <v>13.473922902</v>
      </c>
      <c r="H234" s="46" t="str">
        <f>IF($B234="N/A","N/A",IF(G234&gt;10,"No",IF(G234&lt;-10,"No","Yes")))</f>
        <v>N/A</v>
      </c>
      <c r="I234" s="12">
        <v>63.02</v>
      </c>
      <c r="J234" s="12">
        <v>191.3</v>
      </c>
      <c r="K234" s="47" t="s">
        <v>739</v>
      </c>
      <c r="L234" s="9" t="str">
        <f t="shared" si="59"/>
        <v>No</v>
      </c>
    </row>
    <row r="235" spans="1:12" ht="25.5" x14ac:dyDescent="0.2">
      <c r="A235" s="18" t="s">
        <v>1087</v>
      </c>
      <c r="B235" s="37" t="s">
        <v>289</v>
      </c>
      <c r="C235" s="9">
        <v>8.6273642295999995</v>
      </c>
      <c r="D235" s="46" t="str">
        <f>IF($B235="N/A","N/A",IF(C235&lt;15,"Yes","No"))</f>
        <v>Yes</v>
      </c>
      <c r="E235" s="9">
        <v>7.9264363258000001</v>
      </c>
      <c r="F235" s="46" t="str">
        <f>IF($B235="N/A","N/A",IF(E235&lt;15,"Yes","No"))</f>
        <v>Yes</v>
      </c>
      <c r="G235" s="9">
        <v>5.8911564625999997</v>
      </c>
      <c r="H235" s="46" t="str">
        <f>IF($B235="N/A","N/A",IF(G235&lt;15,"Yes","No"))</f>
        <v>Yes</v>
      </c>
      <c r="I235" s="12">
        <v>-8.1199999999999992</v>
      </c>
      <c r="J235" s="12">
        <v>-25.7</v>
      </c>
      <c r="K235" s="47" t="s">
        <v>739</v>
      </c>
      <c r="L235" s="9" t="str">
        <f t="shared" si="59"/>
        <v>Yes</v>
      </c>
    </row>
    <row r="236" spans="1:12" ht="25.5" x14ac:dyDescent="0.2">
      <c r="A236" s="18" t="s">
        <v>152</v>
      </c>
      <c r="B236" s="37" t="s">
        <v>213</v>
      </c>
      <c r="C236" s="38">
        <v>539</v>
      </c>
      <c r="D236" s="46" t="str">
        <f>IF($B236="N/A","N/A",IF(C236&gt;10,"No",IF(C236&lt;-10,"No","Yes")))</f>
        <v>N/A</v>
      </c>
      <c r="E236" s="38">
        <v>676</v>
      </c>
      <c r="F236" s="46" t="str">
        <f>IF($B236="N/A","N/A",IF(E236&gt;10,"No",IF(E236&lt;-10,"No","Yes")))</f>
        <v>N/A</v>
      </c>
      <c r="G236" s="38">
        <v>457</v>
      </c>
      <c r="H236" s="46" t="str">
        <f>IF($B236="N/A","N/A",IF(G236&gt;10,"No",IF(G236&lt;-10,"No","Yes")))</f>
        <v>N/A</v>
      </c>
      <c r="I236" s="12">
        <v>25.42</v>
      </c>
      <c r="J236" s="12">
        <v>-32.4</v>
      </c>
      <c r="K236" s="47" t="s">
        <v>739</v>
      </c>
      <c r="L236" s="9" t="str">
        <f>IF(J236="Div by 0", "N/A", IF(K236="N/A","N/A", IF(J236&gt;VALUE(MID(K236,1,2)), "No", IF(J236&lt;-1*VALUE(MID(K236,1,2)), "No", "Yes"))))</f>
        <v>No</v>
      </c>
    </row>
    <row r="237" spans="1:12" x14ac:dyDescent="0.2">
      <c r="A237" s="18" t="s">
        <v>1088</v>
      </c>
      <c r="B237" s="37" t="s">
        <v>213</v>
      </c>
      <c r="C237" s="38">
        <v>16746</v>
      </c>
      <c r="D237" s="46" t="str">
        <f t="shared" ref="D237:D242" si="63">IF($B237="N/A","N/A",IF(C237&gt;10,"No",IF(C237&lt;-10,"No","Yes")))</f>
        <v>N/A</v>
      </c>
      <c r="E237" s="38">
        <v>18507</v>
      </c>
      <c r="F237" s="46" t="str">
        <f t="shared" ref="F237:F242" si="64">IF($B237="N/A","N/A",IF(E237&gt;10,"No",IF(E237&lt;-10,"No","Yes")))</f>
        <v>N/A</v>
      </c>
      <c r="G237" s="38">
        <v>20197</v>
      </c>
      <c r="H237" s="46" t="str">
        <f>IF($B237="N/A","N/A",IF(G237&gt;10,"No",IF(G237&lt;-10,"No","Yes")))</f>
        <v>N/A</v>
      </c>
      <c r="I237" s="12">
        <v>10.52</v>
      </c>
      <c r="J237" s="12">
        <v>9.1319999999999997</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99.913832200000002</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2468</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99.236027342</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2487</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8.4535147391999992</v>
      </c>
      <c r="H242" s="46" t="str">
        <f t="shared" si="65"/>
        <v>N/A</v>
      </c>
      <c r="I242" s="12" t="s">
        <v>213</v>
      </c>
      <c r="J242" s="12" t="s">
        <v>213</v>
      </c>
      <c r="K242" s="47" t="s">
        <v>213</v>
      </c>
      <c r="L242" s="9" t="str">
        <f t="shared" si="66"/>
        <v>N/A</v>
      </c>
    </row>
    <row r="243" spans="1:12" x14ac:dyDescent="0.2">
      <c r="A243" s="6" t="s">
        <v>1094</v>
      </c>
      <c r="B243" s="37" t="s">
        <v>213</v>
      </c>
      <c r="C243" s="38">
        <v>193249</v>
      </c>
      <c r="D243" s="46" t="str">
        <f>IF($B243="N/A","N/A",IF(C243&gt;10,"No",IF(C243&lt;-10,"No","Yes")))</f>
        <v>N/A</v>
      </c>
      <c r="E243" s="38">
        <v>208371</v>
      </c>
      <c r="F243" s="46" t="str">
        <f>IF($B243="N/A","N/A",IF(E243&gt;10,"No",IF(E243&lt;-10,"No","Yes")))</f>
        <v>N/A</v>
      </c>
      <c r="G243" s="38">
        <v>204924</v>
      </c>
      <c r="H243" s="46" t="str">
        <f>IF($B243="N/A","N/A",IF(G243&gt;10,"No",IF(G243&lt;-10,"No","Yes")))</f>
        <v>N/A</v>
      </c>
      <c r="I243" s="12">
        <v>7.8250000000000002</v>
      </c>
      <c r="J243" s="12">
        <v>-1.65</v>
      </c>
      <c r="K243" s="47" t="s">
        <v>739</v>
      </c>
      <c r="L243" s="9" t="str">
        <f t="shared" ref="L243:L276" si="67">IF(J243="Div by 0", "N/A", IF(K243="N/A","N/A", IF(J243&gt;VALUE(MID(K243,1,2)), "No", IF(J243&lt;-1*VALUE(MID(K243,1,2)), "No", "Yes"))))</f>
        <v>Yes</v>
      </c>
    </row>
    <row r="244" spans="1:12" x14ac:dyDescent="0.2">
      <c r="A244" s="2" t="s">
        <v>1095</v>
      </c>
      <c r="B244" s="37" t="s">
        <v>213</v>
      </c>
      <c r="C244" s="8">
        <v>6.5089496756000003</v>
      </c>
      <c r="D244" s="46" t="str">
        <f>IF($B244="N/A","N/A",IF(C244&gt;10,"No",IF(C244&lt;-10,"No","Yes")))</f>
        <v>N/A</v>
      </c>
      <c r="E244" s="8">
        <v>6.5477050025999999</v>
      </c>
      <c r="F244" s="46" t="str">
        <f>IF($B244="N/A","N/A",IF(E244&gt;10,"No",IF(E244&lt;-10,"No","Yes")))</f>
        <v>N/A</v>
      </c>
      <c r="G244" s="8">
        <v>6.5497930362999996</v>
      </c>
      <c r="H244" s="46" t="str">
        <f>IF($B244="N/A","N/A",IF(G244&gt;10,"No",IF(G244&lt;-10,"No","Yes")))</f>
        <v>N/A</v>
      </c>
      <c r="I244" s="12">
        <v>0.59540000000000004</v>
      </c>
      <c r="J244" s="12">
        <v>3.1899999999999998E-2</v>
      </c>
      <c r="K244" s="47" t="s">
        <v>739</v>
      </c>
      <c r="L244" s="9" t="str">
        <f t="shared" si="67"/>
        <v>Yes</v>
      </c>
    </row>
    <row r="245" spans="1:12" x14ac:dyDescent="0.2">
      <c r="A245" s="2" t="s">
        <v>1096</v>
      </c>
      <c r="B245" s="37" t="s">
        <v>213</v>
      </c>
      <c r="C245" s="8">
        <v>15.943736619999999</v>
      </c>
      <c r="D245" s="46" t="str">
        <f>IF($B245="N/A","N/A",IF(C245&gt;10,"No",IF(C245&lt;-10,"No","Yes")))</f>
        <v>N/A</v>
      </c>
      <c r="E245" s="8">
        <v>16.059876320000001</v>
      </c>
      <c r="F245" s="46" t="str">
        <f>IF($B245="N/A","N/A",IF(E245&gt;10,"No",IF(E245&lt;-10,"No","Yes")))</f>
        <v>N/A</v>
      </c>
      <c r="G245" s="8">
        <v>15.960551973999999</v>
      </c>
      <c r="H245" s="46" t="str">
        <f>IF($B245="N/A","N/A",IF(G245&gt;10,"No",IF(G245&lt;-10,"No","Yes")))</f>
        <v>N/A</v>
      </c>
      <c r="I245" s="12">
        <v>0.72840000000000005</v>
      </c>
      <c r="J245" s="12">
        <v>-0.61799999999999999</v>
      </c>
      <c r="K245" s="47" t="s">
        <v>739</v>
      </c>
      <c r="L245" s="9" t="str">
        <f t="shared" si="67"/>
        <v>Yes</v>
      </c>
    </row>
    <row r="246" spans="1:12" x14ac:dyDescent="0.2">
      <c r="A246" s="2" t="s">
        <v>1097</v>
      </c>
      <c r="B246" s="37" t="s">
        <v>213</v>
      </c>
      <c r="C246" s="8">
        <v>25.611794159999999</v>
      </c>
      <c r="D246" s="46" t="str">
        <f t="shared" ref="D246:D274" si="68">IF($B246="N/A","N/A",IF(C246&gt;10,"No",IF(C246&lt;-10,"No","Yes")))</f>
        <v>N/A</v>
      </c>
      <c r="E246" s="8">
        <v>25.914203003000001</v>
      </c>
      <c r="F246" s="46" t="str">
        <f t="shared" ref="F246:F274" si="69">IF($B246="N/A","N/A",IF(E246&gt;10,"No",IF(E246&lt;-10,"No","Yes")))</f>
        <v>N/A</v>
      </c>
      <c r="G246" s="8">
        <v>25.974656307</v>
      </c>
      <c r="H246" s="46" t="str">
        <f t="shared" ref="H246:H274" si="70">IF($B246="N/A","N/A",IF(G246&gt;10,"No",IF(G246&lt;-10,"No","Yes")))</f>
        <v>N/A</v>
      </c>
      <c r="I246" s="12">
        <v>1.181</v>
      </c>
      <c r="J246" s="12">
        <v>0.23330000000000001</v>
      </c>
      <c r="K246" s="47" t="s">
        <v>739</v>
      </c>
      <c r="L246" s="9" t="str">
        <f t="shared" si="67"/>
        <v>Yes</v>
      </c>
    </row>
    <row r="247" spans="1:12" x14ac:dyDescent="0.2">
      <c r="A247" s="2" t="s">
        <v>1098</v>
      </c>
      <c r="B247" s="37" t="s">
        <v>213</v>
      </c>
      <c r="C247" s="8">
        <v>21.732168541</v>
      </c>
      <c r="D247" s="46" t="str">
        <f t="shared" si="68"/>
        <v>N/A</v>
      </c>
      <c r="E247" s="8">
        <v>21.754053325000001</v>
      </c>
      <c r="F247" s="46" t="str">
        <f t="shared" si="69"/>
        <v>N/A</v>
      </c>
      <c r="G247" s="8">
        <v>21.832583108000001</v>
      </c>
      <c r="H247" s="46" t="str">
        <f t="shared" si="70"/>
        <v>N/A</v>
      </c>
      <c r="I247" s="12">
        <v>0.1007</v>
      </c>
      <c r="J247" s="12">
        <v>0.36099999999999999</v>
      </c>
      <c r="K247" s="47" t="s">
        <v>739</v>
      </c>
      <c r="L247" s="9" t="str">
        <f t="shared" si="67"/>
        <v>Yes</v>
      </c>
    </row>
    <row r="248" spans="1:12" x14ac:dyDescent="0.2">
      <c r="A248" s="2" t="s">
        <v>1099</v>
      </c>
      <c r="B248" s="37" t="s">
        <v>213</v>
      </c>
      <c r="C248" s="8">
        <v>100</v>
      </c>
      <c r="D248" s="46" t="str">
        <f t="shared" si="68"/>
        <v>N/A</v>
      </c>
      <c r="E248" s="8">
        <v>99.960647115</v>
      </c>
      <c r="F248" s="46" t="str">
        <f t="shared" si="69"/>
        <v>N/A</v>
      </c>
      <c r="G248" s="8">
        <v>99.951201420999993</v>
      </c>
      <c r="H248" s="46" t="str">
        <f t="shared" si="70"/>
        <v>N/A</v>
      </c>
      <c r="I248" s="12">
        <v>-3.9E-2</v>
      </c>
      <c r="J248" s="12">
        <v>-8.9999999999999993E-3</v>
      </c>
      <c r="K248" s="47" t="s">
        <v>739</v>
      </c>
      <c r="L248" s="9" t="str">
        <f t="shared" si="67"/>
        <v>Yes</v>
      </c>
    </row>
    <row r="249" spans="1:12" x14ac:dyDescent="0.2">
      <c r="A249" s="6" t="s">
        <v>1100</v>
      </c>
      <c r="B249" s="37" t="s">
        <v>213</v>
      </c>
      <c r="C249" s="38">
        <v>0</v>
      </c>
      <c r="D249" s="46" t="str">
        <f t="shared" si="68"/>
        <v>N/A</v>
      </c>
      <c r="E249" s="38">
        <v>748821</v>
      </c>
      <c r="F249" s="46" t="str">
        <f t="shared" si="69"/>
        <v>N/A</v>
      </c>
      <c r="G249" s="38">
        <v>896533</v>
      </c>
      <c r="H249" s="46" t="str">
        <f t="shared" si="70"/>
        <v>N/A</v>
      </c>
      <c r="I249" s="12" t="s">
        <v>1747</v>
      </c>
      <c r="J249" s="12">
        <v>19.73</v>
      </c>
      <c r="K249" s="47" t="s">
        <v>739</v>
      </c>
      <c r="L249" s="9" t="str">
        <f t="shared" si="67"/>
        <v>Yes</v>
      </c>
    </row>
    <row r="250" spans="1:12" x14ac:dyDescent="0.2">
      <c r="A250" s="2" t="s">
        <v>1101</v>
      </c>
      <c r="B250" s="37" t="s">
        <v>213</v>
      </c>
      <c r="C250" s="8">
        <v>0</v>
      </c>
      <c r="D250" s="46" t="str">
        <f t="shared" si="68"/>
        <v>N/A</v>
      </c>
      <c r="E250" s="8">
        <v>52.502320783999998</v>
      </c>
      <c r="F250" s="46" t="str">
        <f t="shared" si="69"/>
        <v>N/A</v>
      </c>
      <c r="G250" s="8">
        <v>60.054987420000003</v>
      </c>
      <c r="H250" s="46" t="str">
        <f t="shared" si="70"/>
        <v>N/A</v>
      </c>
      <c r="I250" s="12" t="s">
        <v>1747</v>
      </c>
      <c r="J250" s="12">
        <v>14.39</v>
      </c>
      <c r="K250" s="47" t="s">
        <v>739</v>
      </c>
      <c r="L250" s="9" t="str">
        <f t="shared" si="67"/>
        <v>Yes</v>
      </c>
    </row>
    <row r="251" spans="1:12" x14ac:dyDescent="0.2">
      <c r="A251" s="2" t="s">
        <v>1102</v>
      </c>
      <c r="B251" s="37" t="s">
        <v>213</v>
      </c>
      <c r="C251" s="8">
        <v>0</v>
      </c>
      <c r="D251" s="46" t="str">
        <f t="shared" si="68"/>
        <v>N/A</v>
      </c>
      <c r="E251" s="8">
        <v>75.745727016000004</v>
      </c>
      <c r="F251" s="46" t="str">
        <f t="shared" si="69"/>
        <v>N/A</v>
      </c>
      <c r="G251" s="8">
        <v>82.66448063</v>
      </c>
      <c r="H251" s="46" t="str">
        <f t="shared" si="70"/>
        <v>N/A</v>
      </c>
      <c r="I251" s="12" t="s">
        <v>1747</v>
      </c>
      <c r="J251" s="12">
        <v>9.1340000000000003</v>
      </c>
      <c r="K251" s="47" t="s">
        <v>739</v>
      </c>
      <c r="L251" s="9" t="str">
        <f t="shared" si="67"/>
        <v>Yes</v>
      </c>
    </row>
    <row r="252" spans="1:12" x14ac:dyDescent="0.2">
      <c r="A252" s="2" t="s">
        <v>1103</v>
      </c>
      <c r="B252" s="37" t="s">
        <v>213</v>
      </c>
      <c r="C252" s="8">
        <v>0</v>
      </c>
      <c r="D252" s="46" t="str">
        <f t="shared" si="68"/>
        <v>N/A</v>
      </c>
      <c r="E252" s="8">
        <v>82.083188066000005</v>
      </c>
      <c r="F252" s="46" t="str">
        <f t="shared" si="69"/>
        <v>N/A</v>
      </c>
      <c r="G252" s="8">
        <v>99.897063997999993</v>
      </c>
      <c r="H252" s="46" t="str">
        <f t="shared" si="70"/>
        <v>N/A</v>
      </c>
      <c r="I252" s="12" t="s">
        <v>1747</v>
      </c>
      <c r="J252" s="12">
        <v>21.7</v>
      </c>
      <c r="K252" s="47" t="s">
        <v>739</v>
      </c>
      <c r="L252" s="9" t="str">
        <f t="shared" si="67"/>
        <v>Yes</v>
      </c>
    </row>
    <row r="253" spans="1:12" x14ac:dyDescent="0.2">
      <c r="A253" s="2" t="s">
        <v>1104</v>
      </c>
      <c r="B253" s="37" t="s">
        <v>213</v>
      </c>
      <c r="C253" s="8">
        <v>0</v>
      </c>
      <c r="D253" s="46" t="str">
        <f t="shared" si="68"/>
        <v>N/A</v>
      </c>
      <c r="E253" s="8">
        <v>68.019043533000001</v>
      </c>
      <c r="F253" s="46" t="str">
        <f t="shared" si="69"/>
        <v>N/A</v>
      </c>
      <c r="G253" s="8">
        <v>99.669854833000002</v>
      </c>
      <c r="H253" s="46" t="str">
        <f t="shared" si="70"/>
        <v>N/A</v>
      </c>
      <c r="I253" s="12" t="s">
        <v>1747</v>
      </c>
      <c r="J253" s="12">
        <v>46.53</v>
      </c>
      <c r="K253" s="47" t="s">
        <v>739</v>
      </c>
      <c r="L253" s="9" t="str">
        <f t="shared" si="67"/>
        <v>No</v>
      </c>
    </row>
    <row r="254" spans="1:12" x14ac:dyDescent="0.2">
      <c r="A254" s="2" t="s">
        <v>1105</v>
      </c>
      <c r="B254" s="37" t="s">
        <v>213</v>
      </c>
      <c r="C254" s="8" t="s">
        <v>1747</v>
      </c>
      <c r="D254" s="46" t="str">
        <f t="shared" si="68"/>
        <v>N/A</v>
      </c>
      <c r="E254" s="8">
        <v>22.758843569</v>
      </c>
      <c r="F254" s="46" t="str">
        <f t="shared" si="69"/>
        <v>N/A</v>
      </c>
      <c r="G254" s="8">
        <v>83.199391433000002</v>
      </c>
      <c r="H254" s="46" t="str">
        <f t="shared" si="70"/>
        <v>N/A</v>
      </c>
      <c r="I254" s="12" t="s">
        <v>1747</v>
      </c>
      <c r="J254" s="12">
        <v>265.60000000000002</v>
      </c>
      <c r="K254" s="47" t="s">
        <v>739</v>
      </c>
      <c r="L254" s="9" t="str">
        <f t="shared" si="67"/>
        <v>No</v>
      </c>
    </row>
    <row r="255" spans="1:12" x14ac:dyDescent="0.2">
      <c r="A255" s="2" t="s">
        <v>1106</v>
      </c>
      <c r="B255" s="37" t="s">
        <v>213</v>
      </c>
      <c r="C255" s="8" t="s">
        <v>1747</v>
      </c>
      <c r="D255" s="46" t="str">
        <f t="shared" si="68"/>
        <v>N/A</v>
      </c>
      <c r="E255" s="8">
        <v>99.969952766000006</v>
      </c>
      <c r="F255" s="46" t="str">
        <f t="shared" si="69"/>
        <v>N/A</v>
      </c>
      <c r="G255" s="8">
        <v>99.948691236000002</v>
      </c>
      <c r="H255" s="46" t="str">
        <f t="shared" si="70"/>
        <v>N/A</v>
      </c>
      <c r="I255" s="12" t="s">
        <v>1747</v>
      </c>
      <c r="J255" s="12">
        <v>-2.1000000000000001E-2</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1</v>
      </c>
      <c r="F276" s="46" t="str">
        <f t="shared" si="72"/>
        <v>No</v>
      </c>
      <c r="G276" s="1">
        <v>1</v>
      </c>
      <c r="H276" s="46" t="str">
        <f t="shared" si="73"/>
        <v>No</v>
      </c>
      <c r="I276" s="12" t="s">
        <v>1747</v>
      </c>
      <c r="J276" s="12">
        <v>0</v>
      </c>
      <c r="K276" s="47" t="s">
        <v>739</v>
      </c>
      <c r="L276" s="9" t="str">
        <f t="shared" si="67"/>
        <v>Yes</v>
      </c>
    </row>
    <row r="277" spans="1:12" x14ac:dyDescent="0.2">
      <c r="A277" s="18" t="s">
        <v>693</v>
      </c>
      <c r="B277" s="1" t="s">
        <v>213</v>
      </c>
      <c r="C277" s="1">
        <v>863445</v>
      </c>
      <c r="D277" s="11" t="str">
        <f t="shared" ref="D277:D284" si="74">IF($B277="N/A","N/A",IF(C277&gt;10,"No",IF(C277&lt;-10,"No","Yes")))</f>
        <v>N/A</v>
      </c>
      <c r="E277" s="1">
        <v>912204</v>
      </c>
      <c r="F277" s="11" t="str">
        <f t="shared" ref="F277:F278" si="75">IF($B277="N/A","N/A",IF(E277&gt;10,"No",IF(E277&lt;-10,"No","Yes")))</f>
        <v>N/A</v>
      </c>
      <c r="G277" s="1">
        <v>894946</v>
      </c>
      <c r="H277" s="11" t="str">
        <f t="shared" ref="H277:H278" si="76">IF($B277="N/A","N/A",IF(G277&gt;10,"No",IF(G277&lt;-10,"No","Yes")))</f>
        <v>N/A</v>
      </c>
      <c r="I277" s="12">
        <v>5.6470000000000002</v>
      </c>
      <c r="J277" s="12">
        <v>-1.89</v>
      </c>
      <c r="K277" s="1" t="s">
        <v>213</v>
      </c>
      <c r="L277" s="9" t="str">
        <f t="shared" ref="L277:L278" si="77">IF(J277="Div by 0", "N/A", IF(K277="N/A","N/A", IF(J277&gt;VALUE(MID(K277,1,2)), "No", IF(J277&lt;-1*VALUE(MID(K277,1,2)), "No", "Yes"))))</f>
        <v>N/A</v>
      </c>
    </row>
    <row r="278" spans="1:12" x14ac:dyDescent="0.2">
      <c r="A278" s="18" t="s">
        <v>694</v>
      </c>
      <c r="B278" s="1" t="s">
        <v>213</v>
      </c>
      <c r="C278" s="1">
        <v>702453.66666999995</v>
      </c>
      <c r="D278" s="11" t="str">
        <f t="shared" si="74"/>
        <v>N/A</v>
      </c>
      <c r="E278" s="1">
        <v>726952.16666999995</v>
      </c>
      <c r="F278" s="11" t="str">
        <f t="shared" si="75"/>
        <v>N/A</v>
      </c>
      <c r="G278" s="1">
        <v>736346.41666999995</v>
      </c>
      <c r="H278" s="11" t="str">
        <f t="shared" si="76"/>
        <v>N/A</v>
      </c>
      <c r="I278" s="12">
        <v>3.488</v>
      </c>
      <c r="J278" s="12">
        <v>1.292</v>
      </c>
      <c r="K278" s="1" t="s">
        <v>213</v>
      </c>
      <c r="L278" s="9" t="str">
        <f t="shared" si="77"/>
        <v>N/A</v>
      </c>
    </row>
    <row r="279" spans="1:12" x14ac:dyDescent="0.2">
      <c r="A279" s="18" t="s">
        <v>695</v>
      </c>
      <c r="B279" s="1" t="s">
        <v>213</v>
      </c>
      <c r="C279" s="1">
        <v>1086</v>
      </c>
      <c r="D279" s="11" t="str">
        <f t="shared" si="74"/>
        <v>N/A</v>
      </c>
      <c r="E279" s="1">
        <v>1371</v>
      </c>
      <c r="F279" s="11" t="str">
        <f t="shared" ref="F279:F284" si="78">IF($B279="N/A","N/A",IF(E279&gt;10,"No",IF(E279&lt;-10,"No","Yes")))</f>
        <v>N/A</v>
      </c>
      <c r="G279" s="1">
        <v>1013</v>
      </c>
      <c r="H279" s="11" t="str">
        <f t="shared" ref="H279:H284" si="79">IF($B279="N/A","N/A",IF(G279&gt;10,"No",IF(G279&lt;-10,"No","Yes")))</f>
        <v>N/A</v>
      </c>
      <c r="I279" s="12">
        <v>26.24</v>
      </c>
      <c r="J279" s="12">
        <v>-26.1</v>
      </c>
      <c r="K279" s="1" t="s">
        <v>213</v>
      </c>
      <c r="L279" s="9" t="str">
        <f t="shared" ref="L279:L285" si="80">IF(J279="Div by 0", "N/A", IF(K279="N/A","N/A", IF(J279&gt;VALUE(MID(K279,1,2)), "No", IF(J279&lt;-1*VALUE(MID(K279,1,2)), "No", "Yes"))))</f>
        <v>N/A</v>
      </c>
    </row>
    <row r="280" spans="1:12" x14ac:dyDescent="0.2">
      <c r="A280" s="18" t="s">
        <v>696</v>
      </c>
      <c r="B280" s="1" t="s">
        <v>213</v>
      </c>
      <c r="C280" s="1">
        <v>1631</v>
      </c>
      <c r="D280" s="11" t="str">
        <f t="shared" si="74"/>
        <v>N/A</v>
      </c>
      <c r="E280" s="1">
        <v>1828</v>
      </c>
      <c r="F280" s="11" t="str">
        <f t="shared" si="78"/>
        <v>N/A</v>
      </c>
      <c r="G280" s="1">
        <v>1863</v>
      </c>
      <c r="H280" s="11" t="str">
        <f t="shared" si="79"/>
        <v>N/A</v>
      </c>
      <c r="I280" s="12">
        <v>12.08</v>
      </c>
      <c r="J280" s="12">
        <v>1.915</v>
      </c>
      <c r="K280" s="1" t="s">
        <v>213</v>
      </c>
      <c r="L280" s="9" t="str">
        <f t="shared" si="80"/>
        <v>N/A</v>
      </c>
    </row>
    <row r="281" spans="1:12" x14ac:dyDescent="0.2">
      <c r="A281" s="18" t="s">
        <v>697</v>
      </c>
      <c r="B281" s="1" t="s">
        <v>213</v>
      </c>
      <c r="C281" s="1">
        <v>261.33333333000002</v>
      </c>
      <c r="D281" s="11" t="str">
        <f t="shared" si="74"/>
        <v>N/A</v>
      </c>
      <c r="E281" s="1">
        <v>297.08333333000002</v>
      </c>
      <c r="F281" s="11" t="str">
        <f t="shared" si="78"/>
        <v>N/A</v>
      </c>
      <c r="G281" s="1">
        <v>335.83333333000002</v>
      </c>
      <c r="H281" s="11" t="str">
        <f t="shared" si="79"/>
        <v>N/A</v>
      </c>
      <c r="I281" s="12">
        <v>13.68</v>
      </c>
      <c r="J281" s="12">
        <v>13.04</v>
      </c>
      <c r="K281" s="1" t="s">
        <v>213</v>
      </c>
      <c r="L281" s="9" t="str">
        <f t="shared" si="80"/>
        <v>N/A</v>
      </c>
    </row>
    <row r="282" spans="1:12" x14ac:dyDescent="0.2">
      <c r="A282" s="18" t="s">
        <v>698</v>
      </c>
      <c r="B282" s="1" t="s">
        <v>213</v>
      </c>
      <c r="C282" s="1">
        <v>65595</v>
      </c>
      <c r="D282" s="11" t="str">
        <f t="shared" si="74"/>
        <v>N/A</v>
      </c>
      <c r="E282" s="1">
        <v>72146</v>
      </c>
      <c r="F282" s="11" t="str">
        <f t="shared" si="78"/>
        <v>N/A</v>
      </c>
      <c r="G282" s="1">
        <v>78592</v>
      </c>
      <c r="H282" s="11" t="str">
        <f t="shared" si="79"/>
        <v>N/A</v>
      </c>
      <c r="I282" s="12">
        <v>9.9870000000000001</v>
      </c>
      <c r="J282" s="12">
        <v>8.9350000000000005</v>
      </c>
      <c r="K282" s="1" t="s">
        <v>213</v>
      </c>
      <c r="L282" s="9" t="str">
        <f t="shared" si="80"/>
        <v>N/A</v>
      </c>
    </row>
    <row r="283" spans="1:12" x14ac:dyDescent="0.2">
      <c r="A283" s="18" t="s">
        <v>699</v>
      </c>
      <c r="B283" s="1" t="s">
        <v>213</v>
      </c>
      <c r="C283" s="1">
        <v>72989</v>
      </c>
      <c r="D283" s="11" t="str">
        <f t="shared" si="74"/>
        <v>N/A</v>
      </c>
      <c r="E283" s="1">
        <v>79249</v>
      </c>
      <c r="F283" s="11" t="str">
        <f t="shared" si="78"/>
        <v>N/A</v>
      </c>
      <c r="G283" s="1">
        <v>84632</v>
      </c>
      <c r="H283" s="11" t="str">
        <f t="shared" si="79"/>
        <v>N/A</v>
      </c>
      <c r="I283" s="12">
        <v>8.577</v>
      </c>
      <c r="J283" s="12">
        <v>6.7930000000000001</v>
      </c>
      <c r="K283" s="1" t="s">
        <v>213</v>
      </c>
      <c r="L283" s="9" t="str">
        <f t="shared" si="80"/>
        <v>N/A</v>
      </c>
    </row>
    <row r="284" spans="1:12" ht="25.5" x14ac:dyDescent="0.2">
      <c r="A284" s="18" t="s">
        <v>700</v>
      </c>
      <c r="B284" s="1" t="s">
        <v>213</v>
      </c>
      <c r="C284" s="1">
        <v>62276.25</v>
      </c>
      <c r="D284" s="11" t="str">
        <f t="shared" si="74"/>
        <v>N/A</v>
      </c>
      <c r="E284" s="1">
        <v>67211.916666999998</v>
      </c>
      <c r="F284" s="11" t="str">
        <f t="shared" si="78"/>
        <v>N/A</v>
      </c>
      <c r="G284" s="1">
        <v>72653.666666999998</v>
      </c>
      <c r="H284" s="11" t="str">
        <f t="shared" si="79"/>
        <v>N/A</v>
      </c>
      <c r="I284" s="12">
        <v>7.9249999999999998</v>
      </c>
      <c r="J284" s="12">
        <v>8.0960000000000001</v>
      </c>
      <c r="K284" s="1" t="s">
        <v>213</v>
      </c>
      <c r="L284" s="9" t="str">
        <f t="shared" si="80"/>
        <v>N/A</v>
      </c>
    </row>
    <row r="285" spans="1:12" x14ac:dyDescent="0.2">
      <c r="A285" s="18" t="s">
        <v>404</v>
      </c>
      <c r="B285" s="37" t="s">
        <v>290</v>
      </c>
      <c r="C285" s="8">
        <v>36.876191118999998</v>
      </c>
      <c r="D285" s="46" t="str">
        <f>IF($B285="N/A","N/A",IF(C285&lt;=40,"Yes","No"))</f>
        <v>Yes</v>
      </c>
      <c r="E285" s="8">
        <v>39.125153201000003</v>
      </c>
      <c r="F285" s="46" t="str">
        <f>IF($B285="N/A","N/A",IF(E285&lt;=40,"Yes","No"))</f>
        <v>Yes</v>
      </c>
      <c r="G285" s="8">
        <v>41.211294932000001</v>
      </c>
      <c r="H285" s="46" t="str">
        <f>IF($B285="N/A","N/A",IF(G285&lt;=40,"Yes","No"))</f>
        <v>No</v>
      </c>
      <c r="I285" s="12">
        <v>6.0990000000000002</v>
      </c>
      <c r="J285" s="12">
        <v>5.3319999999999999</v>
      </c>
      <c r="K285" s="47" t="s">
        <v>741</v>
      </c>
      <c r="L285" s="9" t="str">
        <f t="shared" si="80"/>
        <v>Yes</v>
      </c>
    </row>
    <row r="286" spans="1:12" x14ac:dyDescent="0.2">
      <c r="A286" s="18" t="s">
        <v>701</v>
      </c>
      <c r="B286" s="1" t="s">
        <v>213</v>
      </c>
      <c r="C286" s="1">
        <v>8368</v>
      </c>
      <c r="D286" s="11" t="str">
        <f t="shared" ref="D286:D304" si="81">IF($B286="N/A","N/A",IF(C286&gt;10,"No",IF(C286&lt;-10,"No","Yes")))</f>
        <v>N/A</v>
      </c>
      <c r="E286" s="1">
        <v>8467</v>
      </c>
      <c r="F286" s="11" t="str">
        <f t="shared" ref="F286:F287" si="82">IF($B286="N/A","N/A",IF(E286&gt;10,"No",IF(E286&lt;-10,"No","Yes")))</f>
        <v>N/A</v>
      </c>
      <c r="G286" s="1">
        <v>8095</v>
      </c>
      <c r="H286" s="11" t="str">
        <f t="shared" ref="H286:H287" si="83">IF($B286="N/A","N/A",IF(G286&gt;10,"No",IF(G286&lt;-10,"No","Yes")))</f>
        <v>N/A</v>
      </c>
      <c r="I286" s="12">
        <v>1.1830000000000001</v>
      </c>
      <c r="J286" s="12">
        <v>-4.3899999999999997</v>
      </c>
      <c r="K286" s="1" t="s">
        <v>213</v>
      </c>
      <c r="L286" s="9" t="str">
        <f t="shared" ref="L286:L287" si="84">IF(J286="Div by 0", "N/A", IF(K286="N/A","N/A", IF(J286&gt;VALUE(MID(K286,1,2)), "No", IF(J286&lt;-1*VALUE(MID(K286,1,2)), "No", "Yes"))))</f>
        <v>N/A</v>
      </c>
    </row>
    <row r="287" spans="1:12" x14ac:dyDescent="0.2">
      <c r="A287" s="18" t="s">
        <v>702</v>
      </c>
      <c r="B287" s="1" t="s">
        <v>213</v>
      </c>
      <c r="C287" s="1">
        <v>1503.5</v>
      </c>
      <c r="D287" s="11" t="str">
        <f t="shared" si="81"/>
        <v>N/A</v>
      </c>
      <c r="E287" s="1">
        <v>1459</v>
      </c>
      <c r="F287" s="11" t="str">
        <f t="shared" si="82"/>
        <v>N/A</v>
      </c>
      <c r="G287" s="1">
        <v>1412.4166667</v>
      </c>
      <c r="H287" s="11" t="str">
        <f t="shared" si="83"/>
        <v>N/A</v>
      </c>
      <c r="I287" s="12">
        <v>-2.96</v>
      </c>
      <c r="J287" s="12">
        <v>-3.19</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41</v>
      </c>
      <c r="D296" s="11" t="str">
        <f t="shared" si="81"/>
        <v>N/A</v>
      </c>
      <c r="E296" s="1">
        <v>146</v>
      </c>
      <c r="F296" s="11" t="str">
        <f t="shared" si="88"/>
        <v>N/A</v>
      </c>
      <c r="G296" s="1">
        <v>260</v>
      </c>
      <c r="H296" s="11" t="str">
        <f t="shared" si="89"/>
        <v>N/A</v>
      </c>
      <c r="I296" s="12">
        <v>256.10000000000002</v>
      </c>
      <c r="J296" s="12">
        <v>78.08</v>
      </c>
      <c r="K296" s="1" t="s">
        <v>213</v>
      </c>
      <c r="L296" s="9" t="str">
        <f t="shared" si="90"/>
        <v>N/A</v>
      </c>
    </row>
    <row r="297" spans="1:12" x14ac:dyDescent="0.2">
      <c r="A297" s="18" t="s">
        <v>718</v>
      </c>
      <c r="B297" s="1" t="s">
        <v>213</v>
      </c>
      <c r="C297" s="1">
        <v>16.25</v>
      </c>
      <c r="D297" s="11" t="str">
        <f t="shared" si="81"/>
        <v>N/A</v>
      </c>
      <c r="E297" s="1">
        <v>75.833333332999999</v>
      </c>
      <c r="F297" s="11" t="str">
        <f t="shared" si="88"/>
        <v>N/A</v>
      </c>
      <c r="G297" s="1">
        <v>135.33333332999999</v>
      </c>
      <c r="H297" s="11" t="str">
        <f t="shared" si="89"/>
        <v>N/A</v>
      </c>
      <c r="I297" s="12">
        <v>366.7</v>
      </c>
      <c r="J297" s="12">
        <v>78.459999999999994</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67593</v>
      </c>
      <c r="D309" s="1" t="s">
        <v>213</v>
      </c>
      <c r="E309" s="1">
        <v>73993</v>
      </c>
      <c r="F309" s="1" t="s">
        <v>213</v>
      </c>
      <c r="G309" s="1">
        <v>80106</v>
      </c>
      <c r="H309" s="1" t="s">
        <v>213</v>
      </c>
      <c r="I309" s="12">
        <v>9.468</v>
      </c>
      <c r="J309" s="12">
        <v>8.2620000000000005</v>
      </c>
      <c r="K309" s="1" t="s">
        <v>213</v>
      </c>
      <c r="L309" s="9" t="str">
        <f>IF(J309="Div by 0", "N/A", IF(K309="N/A","N/A", IF(J309&gt;VALUE(MID(K309,1,2)), "No", IF(J309&lt;-1*VALUE(MID(K309,1,2)), "No", "Yes"))))</f>
        <v>N/A</v>
      </c>
    </row>
    <row r="310" spans="1:12" x14ac:dyDescent="0.2">
      <c r="A310" s="82" t="s">
        <v>73</v>
      </c>
      <c r="B310" s="37" t="s">
        <v>213</v>
      </c>
      <c r="C310" s="38">
        <v>766078</v>
      </c>
      <c r="D310" s="46" t="str">
        <f>IF($B310="N/A","N/A",IF(C310&gt;10,"No",IF(C310&lt;-10,"No","Yes")))</f>
        <v>N/A</v>
      </c>
      <c r="E310" s="38">
        <v>793822</v>
      </c>
      <c r="F310" s="46" t="str">
        <f>IF($B310="N/A","N/A",IF(E310&gt;10,"No",IF(E310&lt;-10,"No","Yes")))</f>
        <v>N/A</v>
      </c>
      <c r="G310" s="38">
        <v>810874</v>
      </c>
      <c r="H310" s="46" t="str">
        <f>IF($B310="N/A","N/A",IF(G310&gt;10,"No",IF(G310&lt;-10,"No","Yes")))</f>
        <v>N/A</v>
      </c>
      <c r="I310" s="12">
        <v>3.6219999999999999</v>
      </c>
      <c r="J310" s="12">
        <v>2.1480000000000001</v>
      </c>
      <c r="K310" s="47" t="s">
        <v>741</v>
      </c>
      <c r="L310" s="9" t="str">
        <f t="shared" ref="L310:L339" si="92">IF(J310="Div by 0", "N/A", IF(K310="N/A","N/A", IF(J310&gt;VALUE(MID(K310,1,2)), "No", IF(J310&lt;-1*VALUE(MID(K310,1,2)), "No", "Yes"))))</f>
        <v>Yes</v>
      </c>
    </row>
    <row r="311" spans="1:12" x14ac:dyDescent="0.2">
      <c r="A311" s="60" t="s">
        <v>182</v>
      </c>
      <c r="B311" s="37" t="s">
        <v>213</v>
      </c>
      <c r="C311" s="38">
        <v>84846</v>
      </c>
      <c r="D311" s="11" t="str">
        <f t="shared" ref="D311:D314" si="93">IF($B311="N/A","N/A",IF(C311&gt;10,"No",IF(C311&lt;-10,"No","Yes")))</f>
        <v>N/A</v>
      </c>
      <c r="E311" s="38">
        <v>85767</v>
      </c>
      <c r="F311" s="11" t="str">
        <f t="shared" ref="F311:F314" si="94">IF($B311="N/A","N/A",IF(E311&gt;10,"No",IF(E311&lt;-10,"No","Yes")))</f>
        <v>N/A</v>
      </c>
      <c r="G311" s="38">
        <v>87687</v>
      </c>
      <c r="H311" s="11" t="str">
        <f t="shared" ref="H311:H314" si="95">IF($B311="N/A","N/A",IF(G311&gt;10,"No",IF(G311&lt;-10,"No","Yes")))</f>
        <v>N/A</v>
      </c>
      <c r="I311" s="12">
        <v>1.085</v>
      </c>
      <c r="J311" s="12">
        <v>2.2389999999999999</v>
      </c>
      <c r="K311" s="47" t="s">
        <v>741</v>
      </c>
      <c r="L311" s="9" t="str">
        <f>IF(J311="Div by 0", "N/A", IF(OR(J311="N/A",K311="N/A"),"N/A", IF(J311&gt;VALUE(MID(K311,1,2)), "No", IF(J311&lt;-1*VALUE(MID(K311,1,2)), "No", "Yes"))))</f>
        <v>Yes</v>
      </c>
    </row>
    <row r="312" spans="1:12" x14ac:dyDescent="0.2">
      <c r="A312" s="60" t="s">
        <v>183</v>
      </c>
      <c r="B312" s="37" t="s">
        <v>213</v>
      </c>
      <c r="C312" s="38">
        <v>206422</v>
      </c>
      <c r="D312" s="11" t="str">
        <f t="shared" si="93"/>
        <v>N/A</v>
      </c>
      <c r="E312" s="38">
        <v>209196</v>
      </c>
      <c r="F312" s="11" t="str">
        <f t="shared" si="94"/>
        <v>N/A</v>
      </c>
      <c r="G312" s="38">
        <v>217067</v>
      </c>
      <c r="H312" s="11" t="str">
        <f t="shared" si="95"/>
        <v>N/A</v>
      </c>
      <c r="I312" s="12">
        <v>1.3440000000000001</v>
      </c>
      <c r="J312" s="12">
        <v>3.7629999999999999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383495</v>
      </c>
      <c r="D313" s="11" t="str">
        <f t="shared" si="93"/>
        <v>N/A</v>
      </c>
      <c r="E313" s="38">
        <v>406165</v>
      </c>
      <c r="F313" s="11" t="str">
        <f t="shared" si="94"/>
        <v>N/A</v>
      </c>
      <c r="G313" s="38">
        <v>412197</v>
      </c>
      <c r="H313" s="11" t="str">
        <f t="shared" si="95"/>
        <v>N/A</v>
      </c>
      <c r="I313" s="12">
        <v>5.9109999999999996</v>
      </c>
      <c r="J313" s="12">
        <v>1.4850000000000001</v>
      </c>
      <c r="K313" s="47" t="s">
        <v>741</v>
      </c>
      <c r="L313" s="9" t="str">
        <f t="shared" si="96"/>
        <v>Yes</v>
      </c>
    </row>
    <row r="314" spans="1:12" x14ac:dyDescent="0.2">
      <c r="A314" s="7" t="s">
        <v>185</v>
      </c>
      <c r="B314" s="37" t="s">
        <v>213</v>
      </c>
      <c r="C314" s="38">
        <v>91315</v>
      </c>
      <c r="D314" s="11" t="str">
        <f t="shared" si="93"/>
        <v>N/A</v>
      </c>
      <c r="E314" s="38">
        <v>92694</v>
      </c>
      <c r="F314" s="11" t="str">
        <f t="shared" si="94"/>
        <v>N/A</v>
      </c>
      <c r="G314" s="38">
        <v>93923</v>
      </c>
      <c r="H314" s="11" t="str">
        <f t="shared" si="95"/>
        <v>N/A</v>
      </c>
      <c r="I314" s="12">
        <v>1.51</v>
      </c>
      <c r="J314" s="12">
        <v>1.3260000000000001</v>
      </c>
      <c r="K314" s="47" t="s">
        <v>741</v>
      </c>
      <c r="L314" s="9" t="str">
        <f t="shared" si="96"/>
        <v>Yes</v>
      </c>
    </row>
    <row r="315" spans="1:12" x14ac:dyDescent="0.2">
      <c r="A315" s="60" t="s">
        <v>1125</v>
      </c>
      <c r="B315" s="13" t="s">
        <v>213</v>
      </c>
      <c r="C315" s="38">
        <v>409028</v>
      </c>
      <c r="D315" s="9" t="str">
        <f t="shared" ref="D315:F318" si="97">IF($B315="N/A","N/A",IF(C315&lt;0,"No","Yes"))</f>
        <v>N/A</v>
      </c>
      <c r="E315" s="38">
        <v>430424</v>
      </c>
      <c r="F315" s="9" t="str">
        <f t="shared" si="97"/>
        <v>N/A</v>
      </c>
      <c r="G315" s="38">
        <v>437069</v>
      </c>
      <c r="H315" s="9" t="str">
        <f t="shared" ref="H315:H318" si="98">IF($B315="N/A","N/A",IF(G315&lt;0,"No","Yes"))</f>
        <v>N/A</v>
      </c>
      <c r="I315" s="12">
        <v>5.2309999999999999</v>
      </c>
      <c r="J315" s="12">
        <v>1.544</v>
      </c>
      <c r="K315" s="1" t="s">
        <v>740</v>
      </c>
      <c r="L315" s="9" t="str">
        <f>IF(J315="Div by 0", "N/A", IF(OR(J315="N/A",K315="N/A"),"N/A", IF(J315&gt;VALUE(MID(K315,1,2)), "No", IF(J315&lt;-1*VALUE(MID(K315,1,2)), "No", "Yes"))))</f>
        <v>Yes</v>
      </c>
    </row>
    <row r="316" spans="1:12" x14ac:dyDescent="0.2">
      <c r="A316" s="60" t="s">
        <v>433</v>
      </c>
      <c r="B316" s="13" t="s">
        <v>213</v>
      </c>
      <c r="C316" s="38">
        <v>17482</v>
      </c>
      <c r="D316" s="9" t="str">
        <f t="shared" si="97"/>
        <v>N/A</v>
      </c>
      <c r="E316" s="38">
        <v>17924</v>
      </c>
      <c r="F316" s="9" t="str">
        <f t="shared" si="97"/>
        <v>N/A</v>
      </c>
      <c r="G316" s="38">
        <v>17406</v>
      </c>
      <c r="H316" s="9" t="str">
        <f t="shared" si="98"/>
        <v>N/A</v>
      </c>
      <c r="I316" s="12">
        <v>2.528</v>
      </c>
      <c r="J316" s="12">
        <v>-2.89</v>
      </c>
      <c r="K316" s="1" t="s">
        <v>740</v>
      </c>
      <c r="L316" s="9" t="str">
        <f t="shared" ref="L316:L318" si="99">IF(J316="Div by 0", "N/A", IF(OR(J316="N/A",K316="N/A"),"N/A", IF(J316&gt;VALUE(MID(K316,1,2)), "No", IF(J316&lt;-1*VALUE(MID(K316,1,2)), "No", "Yes"))))</f>
        <v>Yes</v>
      </c>
    </row>
    <row r="317" spans="1:12" x14ac:dyDescent="0.2">
      <c r="A317" s="60" t="s">
        <v>434</v>
      </c>
      <c r="B317" s="13" t="s">
        <v>213</v>
      </c>
      <c r="C317" s="38">
        <v>244527</v>
      </c>
      <c r="D317" s="9" t="str">
        <f t="shared" si="97"/>
        <v>N/A</v>
      </c>
      <c r="E317" s="38">
        <v>249322</v>
      </c>
      <c r="F317" s="9" t="str">
        <f t="shared" si="97"/>
        <v>N/A</v>
      </c>
      <c r="G317" s="38">
        <v>258265</v>
      </c>
      <c r="H317" s="9" t="str">
        <f t="shared" si="98"/>
        <v>N/A</v>
      </c>
      <c r="I317" s="12">
        <v>1.9610000000000001</v>
      </c>
      <c r="J317" s="12">
        <v>3.5870000000000002</v>
      </c>
      <c r="K317" s="1" t="s">
        <v>740</v>
      </c>
      <c r="L317" s="9" t="str">
        <f t="shared" si="99"/>
        <v>Yes</v>
      </c>
    </row>
    <row r="318" spans="1:12" x14ac:dyDescent="0.2">
      <c r="A318" s="60" t="s">
        <v>1126</v>
      </c>
      <c r="B318" s="13" t="s">
        <v>213</v>
      </c>
      <c r="C318" s="38">
        <v>67996</v>
      </c>
      <c r="D318" s="9" t="str">
        <f t="shared" si="97"/>
        <v>N/A</v>
      </c>
      <c r="E318" s="38">
        <v>69273</v>
      </c>
      <c r="F318" s="9" t="str">
        <f t="shared" si="97"/>
        <v>N/A</v>
      </c>
      <c r="G318" s="38">
        <v>71016</v>
      </c>
      <c r="H318" s="9" t="str">
        <f t="shared" si="98"/>
        <v>N/A</v>
      </c>
      <c r="I318" s="12">
        <v>1.8779999999999999</v>
      </c>
      <c r="J318" s="12">
        <v>2.516</v>
      </c>
      <c r="K318" s="1" t="s">
        <v>740</v>
      </c>
      <c r="L318" s="9" t="str">
        <f t="shared" si="99"/>
        <v>Yes</v>
      </c>
    </row>
    <row r="319" spans="1:12" x14ac:dyDescent="0.2">
      <c r="A319" s="60" t="s">
        <v>98</v>
      </c>
      <c r="B319" s="37" t="s">
        <v>291</v>
      </c>
      <c r="C319" s="8">
        <v>91.590151395000007</v>
      </c>
      <c r="D319" s="46" t="str">
        <f>IF($B319="N/A","N/A",IF(C319&gt;80,"Yes","No"))</f>
        <v>Yes</v>
      </c>
      <c r="E319" s="8">
        <v>91.305985473000007</v>
      </c>
      <c r="F319" s="46" t="str">
        <f>IF($B319="N/A","N/A",IF(E319&gt;80,"Yes","No"))</f>
        <v>Yes</v>
      </c>
      <c r="G319" s="8">
        <v>90.753187302000001</v>
      </c>
      <c r="H319" s="46" t="str">
        <f>IF($B319="N/A","N/A",IF(G319&gt;80,"Yes","No"))</f>
        <v>Yes</v>
      </c>
      <c r="I319" s="12">
        <v>-0.31</v>
      </c>
      <c r="J319" s="12">
        <v>-0.60499999999999998</v>
      </c>
      <c r="K319" s="47" t="s">
        <v>741</v>
      </c>
      <c r="L319" s="9" t="str">
        <f t="shared" si="92"/>
        <v>Yes</v>
      </c>
    </row>
    <row r="320" spans="1:12" x14ac:dyDescent="0.2">
      <c r="A320" s="60" t="s">
        <v>332</v>
      </c>
      <c r="B320" s="37" t="s">
        <v>278</v>
      </c>
      <c r="C320" s="8">
        <v>2.98925175E-2</v>
      </c>
      <c r="D320" s="46" t="str">
        <f>IF($B320="N/A","N/A",IF(C320&gt;=5,"No",IF(C320&lt;0,"No","Yes")))</f>
        <v>Yes</v>
      </c>
      <c r="E320" s="8">
        <v>3.8043793200000002E-2</v>
      </c>
      <c r="F320" s="46" t="str">
        <f>IF($B320="N/A","N/A",IF(E320&gt;=5,"No",IF(E320&lt;0,"No","Yes")))</f>
        <v>Yes</v>
      </c>
      <c r="G320" s="8">
        <v>3.78603827E-2</v>
      </c>
      <c r="H320" s="46" t="str">
        <f>IF($B320="N/A","N/A",IF(G320&gt;=5,"No",IF(G320&lt;0,"No","Yes")))</f>
        <v>Yes</v>
      </c>
      <c r="I320" s="12">
        <v>27.27</v>
      </c>
      <c r="J320" s="12">
        <v>-0.48199999999999998</v>
      </c>
      <c r="K320" s="47" t="s">
        <v>741</v>
      </c>
      <c r="L320" s="9" t="str">
        <f t="shared" si="92"/>
        <v>Yes</v>
      </c>
    </row>
    <row r="321" spans="1:12" x14ac:dyDescent="0.2">
      <c r="A321" s="60" t="s">
        <v>340</v>
      </c>
      <c r="B321" s="50" t="s">
        <v>278</v>
      </c>
      <c r="C321" s="8">
        <v>8.1825871516999999</v>
      </c>
      <c r="D321" s="46" t="str">
        <f>IF($B321="N/A","N/A",IF(C321&gt;=5,"No",IF(C321&lt;0,"No","Yes")))</f>
        <v>No</v>
      </c>
      <c r="E321" s="8">
        <v>8.4634842571999993</v>
      </c>
      <c r="F321" s="46" t="str">
        <f>IF($B321="N/A","N/A",IF(E321&gt;=5,"No",IF(E321&lt;0,"No","Yes")))</f>
        <v>No</v>
      </c>
      <c r="G321" s="8">
        <v>9.0158273664999999</v>
      </c>
      <c r="H321" s="46" t="str">
        <f>IF($B321="N/A","N/A",IF(G321&gt;=5,"No",IF(G321&lt;0,"No","Yes")))</f>
        <v>No</v>
      </c>
      <c r="I321" s="12">
        <v>3.4329999999999998</v>
      </c>
      <c r="J321" s="12">
        <v>6.5259999999999998</v>
      </c>
      <c r="K321" s="47" t="s">
        <v>741</v>
      </c>
      <c r="L321" s="9" t="str">
        <f t="shared" si="92"/>
        <v>Yes</v>
      </c>
    </row>
    <row r="322" spans="1:12" x14ac:dyDescent="0.2">
      <c r="A322" s="60" t="s">
        <v>333</v>
      </c>
      <c r="B322" s="50" t="s">
        <v>278</v>
      </c>
      <c r="C322" s="8">
        <v>0.19619412119999999</v>
      </c>
      <c r="D322" s="46" t="str">
        <f>IF($B322="N/A","N/A",IF(C322&gt;=5,"No",IF(C322&lt;0,"No","Yes")))</f>
        <v>Yes</v>
      </c>
      <c r="E322" s="8">
        <v>0.18379435190000001</v>
      </c>
      <c r="F322" s="46" t="str">
        <f>IF($B322="N/A","N/A",IF(E322&gt;=5,"No",IF(E322&lt;0,"No","Yes")))</f>
        <v>Yes</v>
      </c>
      <c r="G322" s="8">
        <v>0.17536633309999999</v>
      </c>
      <c r="H322" s="46" t="str">
        <f>IF($B322="N/A","N/A",IF(G322&gt;=5,"No",IF(G322&lt;0,"No","Yes")))</f>
        <v>Yes</v>
      </c>
      <c r="I322" s="12">
        <v>-6.32</v>
      </c>
      <c r="J322" s="12">
        <v>-4.59</v>
      </c>
      <c r="K322" s="47" t="s">
        <v>741</v>
      </c>
      <c r="L322" s="9" t="str">
        <f t="shared" si="92"/>
        <v>Yes</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1747</v>
      </c>
      <c r="J323" s="12" t="s">
        <v>1747</v>
      </c>
      <c r="K323" s="47" t="s">
        <v>741</v>
      </c>
      <c r="L323" s="9" t="str">
        <f t="shared" si="92"/>
        <v>N/A</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1.1748151000000001E-3</v>
      </c>
      <c r="D326" s="46" t="str">
        <f t="shared" si="100"/>
        <v>No</v>
      </c>
      <c r="E326" s="8">
        <v>8.6921249000000006E-3</v>
      </c>
      <c r="F326" s="46" t="str">
        <f t="shared" si="101"/>
        <v>No</v>
      </c>
      <c r="G326" s="8">
        <v>1.7758616000000001E-2</v>
      </c>
      <c r="H326" s="46" t="str">
        <f t="shared" si="102"/>
        <v>No</v>
      </c>
      <c r="I326" s="12">
        <v>639.9</v>
      </c>
      <c r="J326" s="12">
        <v>104.3</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9.5316664883000009</v>
      </c>
      <c r="D334" s="46" t="str">
        <f>IF($B334="N/A","N/A",IF(C334&gt;15,"No",IF(C334&lt;2,"No","Yes")))</f>
        <v>Yes</v>
      </c>
      <c r="E334" s="8">
        <v>8.8446780261000004</v>
      </c>
      <c r="F334" s="46" t="str">
        <f>IF($B334="N/A","N/A",IF(E334&gt;15,"No",IF(E334&lt;2,"No","Yes")))</f>
        <v>Yes</v>
      </c>
      <c r="G334" s="8">
        <v>9.9588838709999994</v>
      </c>
      <c r="H334" s="46" t="str">
        <f>IF($B334="N/A","N/A",IF(G334&gt;15,"No",IF(G334&lt;2,"No","Yes")))</f>
        <v>Yes</v>
      </c>
      <c r="I334" s="12">
        <v>-7.21</v>
      </c>
      <c r="J334" s="12">
        <v>12.6</v>
      </c>
      <c r="K334" s="47" t="s">
        <v>741</v>
      </c>
      <c r="L334" s="9" t="str">
        <f t="shared" si="92"/>
        <v>Yes</v>
      </c>
    </row>
    <row r="335" spans="1:12" x14ac:dyDescent="0.2">
      <c r="A335" s="60" t="s">
        <v>1132</v>
      </c>
      <c r="B335" s="37" t="s">
        <v>213</v>
      </c>
      <c r="C335" s="38">
        <v>54656</v>
      </c>
      <c r="D335" s="46" t="str">
        <f>IF($B335="N/A","N/A",IF(C335&gt;10,"No",IF(C335&lt;-10,"No","Yes")))</f>
        <v>N/A</v>
      </c>
      <c r="E335" s="38">
        <v>53744</v>
      </c>
      <c r="F335" s="46" t="str">
        <f>IF($B335="N/A","N/A",IF(E335&gt;10,"No",IF(E335&lt;-10,"No","Yes")))</f>
        <v>N/A</v>
      </c>
      <c r="G335" s="38">
        <v>54991</v>
      </c>
      <c r="H335" s="46" t="str">
        <f>IF($B335="N/A","N/A",IF(G335&gt;10,"No",IF(G335&lt;-10,"No","Yes")))</f>
        <v>N/A</v>
      </c>
      <c r="I335" s="12">
        <v>-1.67</v>
      </c>
      <c r="J335" s="12">
        <v>2.3199999999999998</v>
      </c>
      <c r="K335" s="47" t="s">
        <v>741</v>
      </c>
      <c r="L335" s="9" t="str">
        <f t="shared" si="92"/>
        <v>Yes</v>
      </c>
    </row>
    <row r="336" spans="1:12" x14ac:dyDescent="0.2">
      <c r="A336" s="60" t="s">
        <v>1687</v>
      </c>
      <c r="B336" s="37" t="s">
        <v>213</v>
      </c>
      <c r="C336" s="38">
        <v>37547</v>
      </c>
      <c r="D336" s="46" t="str">
        <f>IF($B336="N/A","N/A",IF(C336&gt;10,"No",IF(C336&lt;-10,"No","Yes")))</f>
        <v>N/A</v>
      </c>
      <c r="E336" s="38">
        <v>40601</v>
      </c>
      <c r="F336" s="46" t="str">
        <f>IF($B336="N/A","N/A",IF(E336&gt;10,"No",IF(E336&lt;-10,"No","Yes")))</f>
        <v>N/A</v>
      </c>
      <c r="G336" s="38">
        <v>42476</v>
      </c>
      <c r="H336" s="46" t="str">
        <f>IF($B336="N/A","N/A",IF(G336&gt;10,"No",IF(G336&lt;-10,"No","Yes")))</f>
        <v>N/A</v>
      </c>
      <c r="I336" s="12">
        <v>8.1340000000000003</v>
      </c>
      <c r="J336" s="12">
        <v>4.6180000000000003</v>
      </c>
      <c r="K336" s="47" t="s">
        <v>741</v>
      </c>
      <c r="L336" s="9" t="str">
        <f t="shared" si="92"/>
        <v>Yes</v>
      </c>
    </row>
    <row r="337" spans="1:12" x14ac:dyDescent="0.2">
      <c r="A337" s="60" t="s">
        <v>1688</v>
      </c>
      <c r="B337" s="37" t="s">
        <v>213</v>
      </c>
      <c r="C337" s="38">
        <v>1054</v>
      </c>
      <c r="D337" s="46" t="str">
        <f>IF($B337="N/A","N/A",IF(C337&gt;10,"No",IF(C337&lt;-10,"No","Yes")))</f>
        <v>N/A</v>
      </c>
      <c r="E337" s="38">
        <v>1241</v>
      </c>
      <c r="F337" s="46" t="str">
        <f>IF($B337="N/A","N/A",IF(E337&gt;10,"No",IF(E337&lt;-10,"No","Yes")))</f>
        <v>N/A</v>
      </c>
      <c r="G337" s="38">
        <v>1222</v>
      </c>
      <c r="H337" s="46" t="str">
        <f>IF($B337="N/A","N/A",IF(G337&gt;10,"No",IF(G337&lt;-10,"No","Yes")))</f>
        <v>N/A</v>
      </c>
      <c r="I337" s="12">
        <v>17.739999999999998</v>
      </c>
      <c r="J337" s="12">
        <v>-1.53</v>
      </c>
      <c r="K337" s="47" t="s">
        <v>741</v>
      </c>
      <c r="L337" s="9" t="str">
        <f t="shared" si="92"/>
        <v>Yes</v>
      </c>
    </row>
    <row r="338" spans="1:12" x14ac:dyDescent="0.2">
      <c r="A338" s="60" t="s">
        <v>1689</v>
      </c>
      <c r="B338" s="37" t="s">
        <v>213</v>
      </c>
      <c r="C338" s="38">
        <v>4829</v>
      </c>
      <c r="D338" s="46" t="str">
        <f>IF($B338="N/A","N/A",IF(C338&gt;10,"No",IF(C338&lt;-10,"No","Yes")))</f>
        <v>N/A</v>
      </c>
      <c r="E338" s="38">
        <v>6778</v>
      </c>
      <c r="F338" s="46" t="str">
        <f>IF($B338="N/A","N/A",IF(E338&gt;10,"No",IF(E338&lt;-10,"No","Yes")))</f>
        <v>N/A</v>
      </c>
      <c r="G338" s="38">
        <v>6179</v>
      </c>
      <c r="H338" s="46" t="str">
        <f>IF($B338="N/A","N/A",IF(G338&gt;10,"No",IF(G338&lt;-10,"No","Yes")))</f>
        <v>N/A</v>
      </c>
      <c r="I338" s="12">
        <v>40.36</v>
      </c>
      <c r="J338" s="12">
        <v>-8.84</v>
      </c>
      <c r="K338" s="47" t="s">
        <v>741</v>
      </c>
      <c r="L338" s="9" t="str">
        <f t="shared" si="92"/>
        <v>Yes</v>
      </c>
    </row>
    <row r="339" spans="1:12" x14ac:dyDescent="0.2">
      <c r="A339" s="60" t="s">
        <v>1690</v>
      </c>
      <c r="B339" s="37" t="s">
        <v>213</v>
      </c>
      <c r="C339" s="38">
        <v>51</v>
      </c>
      <c r="D339" s="46" t="str">
        <f>IF($B339="N/A","N/A",IF(C339&gt;10,"No",IF(C339&lt;-10,"No","Yes")))</f>
        <v>N/A</v>
      </c>
      <c r="E339" s="38">
        <v>69</v>
      </c>
      <c r="F339" s="46" t="str">
        <f>IF($B339="N/A","N/A",IF(E339&gt;10,"No",IF(E339&lt;-10,"No","Yes")))</f>
        <v>N/A</v>
      </c>
      <c r="G339" s="38">
        <v>63</v>
      </c>
      <c r="H339" s="46" t="str">
        <f>IF($B339="N/A","N/A",IF(G339&gt;10,"No",IF(G339&lt;-10,"No","Yes")))</f>
        <v>N/A</v>
      </c>
      <c r="I339" s="12">
        <v>35.29</v>
      </c>
      <c r="J339" s="12">
        <v>-8.6999999999999993</v>
      </c>
      <c r="K339" s="47" t="s">
        <v>741</v>
      </c>
      <c r="L339" s="9" t="str">
        <f t="shared" si="92"/>
        <v>Yes</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4927297434</v>
      </c>
      <c r="D6" s="11" t="str">
        <f t="shared" ref="D6:D12" si="0">IF($B6="N/A","N/A",IF(C6&gt;10,"No",IF(C6&lt;-10,"No","Yes")))</f>
        <v>N/A</v>
      </c>
      <c r="E6" s="14">
        <v>5178844339</v>
      </c>
      <c r="F6" s="11" t="str">
        <f t="shared" ref="F6:F12" si="1">IF($B6="N/A","N/A",IF(E6&gt;10,"No",IF(E6&lt;-10,"No","Yes")))</f>
        <v>N/A</v>
      </c>
      <c r="G6" s="14">
        <v>5350676760</v>
      </c>
      <c r="H6" s="11" t="str">
        <f t="shared" ref="H6:H12" si="2">IF($B6="N/A","N/A",IF(G6&gt;10,"No",IF(G6&lt;-10,"No","Yes")))</f>
        <v>N/A</v>
      </c>
      <c r="I6" s="12">
        <v>5.1050000000000004</v>
      </c>
      <c r="J6" s="12">
        <v>3.3180000000000001</v>
      </c>
      <c r="K6" s="50" t="s">
        <v>739</v>
      </c>
      <c r="L6" s="9" t="str">
        <f t="shared" ref="L6:L13" si="3">IF(J6="Div by 0", "N/A", IF(K6="N/A","N/A", IF(J6&gt;VALUE(MID(K6,1,2)), "No", IF(J6&lt;-1*VALUE(MID(K6,1,2)), "No", "Yes"))))</f>
        <v>Yes</v>
      </c>
    </row>
    <row r="7" spans="1:12" x14ac:dyDescent="0.2">
      <c r="A7" s="4" t="s">
        <v>1133</v>
      </c>
      <c r="B7" s="50" t="s">
        <v>213</v>
      </c>
      <c r="C7" s="14">
        <v>5269.8199193</v>
      </c>
      <c r="D7" s="11" t="str">
        <f t="shared" si="0"/>
        <v>N/A</v>
      </c>
      <c r="E7" s="14">
        <v>5229.1857098</v>
      </c>
      <c r="F7" s="11" t="str">
        <f t="shared" si="1"/>
        <v>N/A</v>
      </c>
      <c r="G7" s="14">
        <v>5466.7802387000002</v>
      </c>
      <c r="H7" s="11" t="str">
        <f t="shared" si="2"/>
        <v>N/A</v>
      </c>
      <c r="I7" s="12">
        <v>-0.77100000000000002</v>
      </c>
      <c r="J7" s="12">
        <v>4.5439999999999996</v>
      </c>
      <c r="K7" s="50" t="s">
        <v>739</v>
      </c>
      <c r="L7" s="9" t="str">
        <f t="shared" si="3"/>
        <v>Yes</v>
      </c>
    </row>
    <row r="8" spans="1:12" x14ac:dyDescent="0.2">
      <c r="A8" s="4" t="s">
        <v>724</v>
      </c>
      <c r="B8" s="50" t="s">
        <v>213</v>
      </c>
      <c r="C8" s="14">
        <v>545</v>
      </c>
      <c r="D8" s="11" t="str">
        <f t="shared" si="0"/>
        <v>N/A</v>
      </c>
      <c r="E8" s="14">
        <v>500</v>
      </c>
      <c r="F8" s="11" t="str">
        <f t="shared" si="1"/>
        <v>N/A</v>
      </c>
      <c r="G8" s="14">
        <v>774</v>
      </c>
      <c r="H8" s="11" t="str">
        <f t="shared" si="2"/>
        <v>N/A</v>
      </c>
      <c r="I8" s="12">
        <v>-8.26</v>
      </c>
      <c r="J8" s="12">
        <v>54.8</v>
      </c>
      <c r="K8" s="50" t="s">
        <v>739</v>
      </c>
      <c r="L8" s="9" t="str">
        <f t="shared" si="3"/>
        <v>No</v>
      </c>
    </row>
    <row r="9" spans="1:12" x14ac:dyDescent="0.2">
      <c r="A9" s="4" t="s">
        <v>725</v>
      </c>
      <c r="B9" s="50" t="s">
        <v>213</v>
      </c>
      <c r="C9" s="14">
        <v>1830</v>
      </c>
      <c r="D9" s="11" t="str">
        <f t="shared" si="0"/>
        <v>N/A</v>
      </c>
      <c r="E9" s="14">
        <v>1715</v>
      </c>
      <c r="F9" s="11" t="str">
        <f t="shared" si="1"/>
        <v>N/A</v>
      </c>
      <c r="G9" s="14">
        <v>1944</v>
      </c>
      <c r="H9" s="11" t="str">
        <f t="shared" si="2"/>
        <v>N/A</v>
      </c>
      <c r="I9" s="12">
        <v>-6.28</v>
      </c>
      <c r="J9" s="12">
        <v>13.35</v>
      </c>
      <c r="K9" s="50" t="s">
        <v>739</v>
      </c>
      <c r="L9" s="9" t="str">
        <f t="shared" si="3"/>
        <v>Yes</v>
      </c>
    </row>
    <row r="10" spans="1:12" x14ac:dyDescent="0.2">
      <c r="A10" s="4" t="s">
        <v>726</v>
      </c>
      <c r="B10" s="50" t="s">
        <v>213</v>
      </c>
      <c r="C10" s="14">
        <v>4276</v>
      </c>
      <c r="D10" s="11" t="str">
        <f t="shared" si="0"/>
        <v>N/A</v>
      </c>
      <c r="E10" s="14">
        <v>4149</v>
      </c>
      <c r="F10" s="11" t="str">
        <f t="shared" si="1"/>
        <v>N/A</v>
      </c>
      <c r="G10" s="14">
        <v>4411</v>
      </c>
      <c r="H10" s="11" t="str">
        <f t="shared" si="2"/>
        <v>N/A</v>
      </c>
      <c r="I10" s="12">
        <v>-2.97</v>
      </c>
      <c r="J10" s="12">
        <v>6.3150000000000004</v>
      </c>
      <c r="K10" s="50" t="s">
        <v>739</v>
      </c>
      <c r="L10" s="9" t="str">
        <f t="shared" si="3"/>
        <v>Yes</v>
      </c>
    </row>
    <row r="11" spans="1:12" x14ac:dyDescent="0.2">
      <c r="A11" s="4" t="s">
        <v>727</v>
      </c>
      <c r="B11" s="50" t="s">
        <v>213</v>
      </c>
      <c r="C11" s="14">
        <v>19903</v>
      </c>
      <c r="D11" s="11" t="str">
        <f t="shared" si="0"/>
        <v>N/A</v>
      </c>
      <c r="E11" s="14">
        <v>20078</v>
      </c>
      <c r="F11" s="11" t="str">
        <f t="shared" si="1"/>
        <v>N/A</v>
      </c>
      <c r="G11" s="14">
        <v>20579</v>
      </c>
      <c r="H11" s="11" t="str">
        <f t="shared" si="2"/>
        <v>N/A</v>
      </c>
      <c r="I11" s="12">
        <v>0.87929999999999997</v>
      </c>
      <c r="J11" s="12">
        <v>2.4950000000000001</v>
      </c>
      <c r="K11" s="50" t="s">
        <v>739</v>
      </c>
      <c r="L11" s="9" t="str">
        <f t="shared" si="3"/>
        <v>Yes</v>
      </c>
    </row>
    <row r="12" spans="1:12" x14ac:dyDescent="0.2">
      <c r="A12" s="4" t="s">
        <v>728</v>
      </c>
      <c r="B12" s="50" t="s">
        <v>213</v>
      </c>
      <c r="C12" s="14">
        <v>60048</v>
      </c>
      <c r="D12" s="11" t="str">
        <f t="shared" si="0"/>
        <v>N/A</v>
      </c>
      <c r="E12" s="14">
        <v>61379</v>
      </c>
      <c r="F12" s="11" t="str">
        <f t="shared" si="1"/>
        <v>N/A</v>
      </c>
      <c r="G12" s="14">
        <v>61433</v>
      </c>
      <c r="H12" s="11" t="str">
        <f t="shared" si="2"/>
        <v>N/A</v>
      </c>
      <c r="I12" s="12">
        <v>2.2170000000000001</v>
      </c>
      <c r="J12" s="12">
        <v>8.7999999999999995E-2</v>
      </c>
      <c r="K12" s="50" t="s">
        <v>739</v>
      </c>
      <c r="L12" s="9" t="str">
        <f t="shared" si="3"/>
        <v>Yes</v>
      </c>
    </row>
    <row r="13" spans="1:12" x14ac:dyDescent="0.2">
      <c r="A13" s="4" t="s">
        <v>74</v>
      </c>
      <c r="B13" s="50" t="s">
        <v>213</v>
      </c>
      <c r="C13" s="14">
        <v>1538732</v>
      </c>
      <c r="D13" s="11" t="str">
        <f>IF($B13="N/A","N/A",IF(C13&gt;10,"No",IF(C13&lt;-10,"No","Yes")))</f>
        <v>N/A</v>
      </c>
      <c r="E13" s="14">
        <v>2679260</v>
      </c>
      <c r="F13" s="11" t="str">
        <f>IF($B13="N/A","N/A",IF(E13&gt;10,"No",IF(E13&lt;-10,"No","Yes")))</f>
        <v>N/A</v>
      </c>
      <c r="G13" s="14">
        <v>3884646</v>
      </c>
      <c r="H13" s="11" t="str">
        <f>IF($B13="N/A","N/A",IF(G13&gt;10,"No",IF(G13&lt;-10,"No","Yes")))</f>
        <v>N/A</v>
      </c>
      <c r="I13" s="12">
        <v>74.12</v>
      </c>
      <c r="J13" s="12">
        <v>44.99</v>
      </c>
      <c r="K13" s="50" t="s">
        <v>739</v>
      </c>
      <c r="L13" s="9" t="str">
        <f t="shared" si="3"/>
        <v>No</v>
      </c>
    </row>
    <row r="14" spans="1:12" x14ac:dyDescent="0.2">
      <c r="A14" s="65" t="s">
        <v>157</v>
      </c>
      <c r="B14" s="37" t="s">
        <v>213</v>
      </c>
      <c r="C14" s="8">
        <v>4.0726072537000002</v>
      </c>
      <c r="D14" s="46" t="str">
        <f t="shared" ref="D14:D18" si="4">IF($B14="N/A","N/A",IF(C14&gt;10,"No",IF(C14&lt;-10,"No","Yes")))</f>
        <v>N/A</v>
      </c>
      <c r="E14" s="8">
        <v>4.4397413904</v>
      </c>
      <c r="F14" s="46" t="str">
        <f t="shared" ref="F14:F18" si="5">IF($B14="N/A","N/A",IF(E14&gt;10,"No",IF(E14&lt;-10,"No","Yes")))</f>
        <v>N/A</v>
      </c>
      <c r="G14" s="8">
        <v>4.3123864637000002</v>
      </c>
      <c r="H14" s="46" t="str">
        <f t="shared" ref="H14:H18" si="6">IF($B14="N/A","N/A",IF(G14&gt;10,"No",IF(G14&lt;-10,"No","Yes")))</f>
        <v>N/A</v>
      </c>
      <c r="I14" s="12">
        <v>9.0150000000000006</v>
      </c>
      <c r="J14" s="12">
        <v>-2.87</v>
      </c>
      <c r="K14" s="47" t="s">
        <v>739</v>
      </c>
      <c r="L14" s="9" t="str">
        <f t="shared" ref="L14:L18" si="7">IF(J14="Div by 0", "N/A", IF(K14="N/A","N/A", IF(J14&gt;VALUE(MID(K14,1,2)), "No", IF(J14&lt;-1*VALUE(MID(K14,1,2)), "No", "Yes"))))</f>
        <v>Yes</v>
      </c>
    </row>
    <row r="15" spans="1:12" x14ac:dyDescent="0.2">
      <c r="A15" s="4" t="s">
        <v>419</v>
      </c>
      <c r="B15" s="37" t="s">
        <v>213</v>
      </c>
      <c r="C15" s="8">
        <v>19.67158491</v>
      </c>
      <c r="D15" s="46" t="str">
        <f t="shared" si="4"/>
        <v>N/A</v>
      </c>
      <c r="E15" s="8">
        <v>21.143888602000001</v>
      </c>
      <c r="F15" s="46" t="str">
        <f t="shared" si="5"/>
        <v>N/A</v>
      </c>
      <c r="G15" s="8">
        <v>21.873224575999998</v>
      </c>
      <c r="H15" s="46" t="str">
        <f t="shared" si="6"/>
        <v>N/A</v>
      </c>
      <c r="I15" s="12">
        <v>7.484</v>
      </c>
      <c r="J15" s="12">
        <v>3.4489999999999998</v>
      </c>
      <c r="K15" s="47" t="s">
        <v>739</v>
      </c>
      <c r="L15" s="9" t="str">
        <f t="shared" si="7"/>
        <v>Yes</v>
      </c>
    </row>
    <row r="16" spans="1:12" x14ac:dyDescent="0.2">
      <c r="A16" s="4" t="s">
        <v>420</v>
      </c>
      <c r="B16" s="37" t="s">
        <v>213</v>
      </c>
      <c r="C16" s="8">
        <v>7.4386264760999996</v>
      </c>
      <c r="D16" s="46" t="str">
        <f t="shared" si="4"/>
        <v>N/A</v>
      </c>
      <c r="E16" s="8">
        <v>7.7685666098999997</v>
      </c>
      <c r="F16" s="46" t="str">
        <f t="shared" si="5"/>
        <v>N/A</v>
      </c>
      <c r="G16" s="8">
        <v>8.1007564183999996</v>
      </c>
      <c r="H16" s="46" t="str">
        <f t="shared" si="6"/>
        <v>N/A</v>
      </c>
      <c r="I16" s="12">
        <v>4.4349999999999996</v>
      </c>
      <c r="J16" s="12">
        <v>4.2759999999999998</v>
      </c>
      <c r="K16" s="47" t="s">
        <v>739</v>
      </c>
      <c r="L16" s="9" t="str">
        <f t="shared" si="7"/>
        <v>Yes</v>
      </c>
    </row>
    <row r="17" spans="1:12" x14ac:dyDescent="0.2">
      <c r="A17" s="4" t="s">
        <v>421</v>
      </c>
      <c r="B17" s="37" t="s">
        <v>213</v>
      </c>
      <c r="C17" s="8">
        <v>0.26258825349999998</v>
      </c>
      <c r="D17" s="46" t="str">
        <f t="shared" si="4"/>
        <v>N/A</v>
      </c>
      <c r="E17" s="8">
        <v>0.82283166910000005</v>
      </c>
      <c r="F17" s="46" t="str">
        <f t="shared" si="5"/>
        <v>N/A</v>
      </c>
      <c r="G17" s="8">
        <v>0.14338236779999999</v>
      </c>
      <c r="H17" s="46" t="str">
        <f t="shared" si="6"/>
        <v>N/A</v>
      </c>
      <c r="I17" s="12">
        <v>213.4</v>
      </c>
      <c r="J17" s="12">
        <v>-82.6</v>
      </c>
      <c r="K17" s="47" t="s">
        <v>739</v>
      </c>
      <c r="L17" s="9" t="str">
        <f t="shared" si="7"/>
        <v>No</v>
      </c>
    </row>
    <row r="18" spans="1:12" x14ac:dyDescent="0.2">
      <c r="A18" s="4" t="s">
        <v>422</v>
      </c>
      <c r="B18" s="37" t="s">
        <v>213</v>
      </c>
      <c r="C18" s="8">
        <v>0.51579626050000005</v>
      </c>
      <c r="D18" s="46" t="str">
        <f t="shared" si="4"/>
        <v>N/A</v>
      </c>
      <c r="E18" s="8">
        <v>0.5210676004</v>
      </c>
      <c r="F18" s="46" t="str">
        <f t="shared" si="5"/>
        <v>N/A</v>
      </c>
      <c r="G18" s="8">
        <v>0.25870619160000002</v>
      </c>
      <c r="H18" s="46" t="str">
        <f t="shared" si="6"/>
        <v>N/A</v>
      </c>
      <c r="I18" s="12">
        <v>1.022</v>
      </c>
      <c r="J18" s="12">
        <v>-50.4</v>
      </c>
      <c r="K18" s="47" t="s">
        <v>739</v>
      </c>
      <c r="L18" s="9" t="str">
        <f t="shared" si="7"/>
        <v>No</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12</v>
      </c>
      <c r="H19" s="46" t="str">
        <f t="shared" ref="H19:H50" si="10">IF($B19="N/A","N/A",IF(G19&gt;10,"No",IF(G19&lt;-10,"No","Yes")))</f>
        <v>N/A</v>
      </c>
      <c r="I19" s="12">
        <v>-14.3</v>
      </c>
      <c r="J19" s="12">
        <v>100</v>
      </c>
      <c r="K19" s="50" t="s">
        <v>213</v>
      </c>
      <c r="L19" s="9" t="str">
        <f t="shared" ref="L19:L25" si="11">IF(J19="Div by 0", "N/A", IF(K19="N/A","N/A", IF(J19&gt;VALUE(MID(K19,1,2)), "No", IF(J19&lt;-1*VALUE(MID(K19,1,2)), "No", "Yes"))))</f>
        <v>N/A</v>
      </c>
    </row>
    <row r="20" spans="1:12" x14ac:dyDescent="0.2">
      <c r="A20" s="4" t="s">
        <v>76</v>
      </c>
      <c r="B20" s="50" t="s">
        <v>213</v>
      </c>
      <c r="C20" s="38">
        <v>27</v>
      </c>
      <c r="D20" s="46" t="str">
        <f t="shared" si="8"/>
        <v>N/A</v>
      </c>
      <c r="E20" s="38">
        <v>29</v>
      </c>
      <c r="F20" s="46" t="str">
        <f t="shared" si="9"/>
        <v>N/A</v>
      </c>
      <c r="G20" s="38">
        <v>38</v>
      </c>
      <c r="H20" s="46" t="str">
        <f t="shared" si="10"/>
        <v>N/A</v>
      </c>
      <c r="I20" s="12">
        <v>7.407</v>
      </c>
      <c r="J20" s="12">
        <v>31.03</v>
      </c>
      <c r="K20" s="50" t="s">
        <v>213</v>
      </c>
      <c r="L20" s="9" t="str">
        <f t="shared" si="11"/>
        <v>N/A</v>
      </c>
    </row>
    <row r="21" spans="1:12" x14ac:dyDescent="0.2">
      <c r="A21" s="65" t="s">
        <v>1133</v>
      </c>
      <c r="B21" s="50" t="s">
        <v>213</v>
      </c>
      <c r="C21" s="14">
        <v>5269.8199193</v>
      </c>
      <c r="D21" s="11" t="str">
        <f t="shared" si="8"/>
        <v>N/A</v>
      </c>
      <c r="E21" s="14">
        <v>5229.1857098</v>
      </c>
      <c r="F21" s="11" t="str">
        <f t="shared" si="9"/>
        <v>N/A</v>
      </c>
      <c r="G21" s="14">
        <v>5466.7802387000002</v>
      </c>
      <c r="H21" s="11" t="str">
        <f t="shared" si="10"/>
        <v>N/A</v>
      </c>
      <c r="I21" s="12">
        <v>-0.77100000000000002</v>
      </c>
      <c r="J21" s="12">
        <v>4.5439999999999996</v>
      </c>
      <c r="K21" s="50" t="s">
        <v>739</v>
      </c>
      <c r="L21" s="9" t="str">
        <f t="shared" si="11"/>
        <v>Yes</v>
      </c>
    </row>
    <row r="22" spans="1:12" x14ac:dyDescent="0.2">
      <c r="A22" s="4" t="s">
        <v>1716</v>
      </c>
      <c r="B22" s="50" t="s">
        <v>213</v>
      </c>
      <c r="C22" s="14">
        <v>9140.8120620000009</v>
      </c>
      <c r="D22" s="11" t="str">
        <f t="shared" si="8"/>
        <v>N/A</v>
      </c>
      <c r="E22" s="14">
        <v>9242.4783908999998</v>
      </c>
      <c r="F22" s="11" t="str">
        <f t="shared" si="9"/>
        <v>N/A</v>
      </c>
      <c r="G22" s="14">
        <v>9090.1616548999991</v>
      </c>
      <c r="H22" s="11" t="str">
        <f t="shared" si="10"/>
        <v>N/A</v>
      </c>
      <c r="I22" s="12">
        <v>1.1120000000000001</v>
      </c>
      <c r="J22" s="12">
        <v>-1.65</v>
      </c>
      <c r="K22" s="50" t="s">
        <v>739</v>
      </c>
      <c r="L22" s="9" t="str">
        <f t="shared" si="11"/>
        <v>Yes</v>
      </c>
    </row>
    <row r="23" spans="1:12" x14ac:dyDescent="0.2">
      <c r="A23" s="4" t="s">
        <v>1134</v>
      </c>
      <c r="B23" s="50" t="s">
        <v>213</v>
      </c>
      <c r="C23" s="14">
        <v>9512.2169912000008</v>
      </c>
      <c r="D23" s="11" t="str">
        <f t="shared" si="8"/>
        <v>N/A</v>
      </c>
      <c r="E23" s="14">
        <v>9906.3101511000004</v>
      </c>
      <c r="F23" s="11" t="str">
        <f t="shared" si="9"/>
        <v>N/A</v>
      </c>
      <c r="G23" s="14">
        <v>10278.037237</v>
      </c>
      <c r="H23" s="11" t="str">
        <f t="shared" si="10"/>
        <v>N/A</v>
      </c>
      <c r="I23" s="12">
        <v>4.1429999999999998</v>
      </c>
      <c r="J23" s="12">
        <v>3.7519999999999998</v>
      </c>
      <c r="K23" s="50" t="s">
        <v>739</v>
      </c>
      <c r="L23" s="9" t="str">
        <f t="shared" si="11"/>
        <v>Yes</v>
      </c>
    </row>
    <row r="24" spans="1:12" x14ac:dyDescent="0.2">
      <c r="A24" s="4" t="s">
        <v>1135</v>
      </c>
      <c r="B24" s="50" t="s">
        <v>213</v>
      </c>
      <c r="C24" s="14">
        <v>2671.5329061000002</v>
      </c>
      <c r="D24" s="11" t="str">
        <f t="shared" si="8"/>
        <v>N/A</v>
      </c>
      <c r="E24" s="14">
        <v>2540.0120164</v>
      </c>
      <c r="F24" s="11" t="str">
        <f t="shared" si="9"/>
        <v>N/A</v>
      </c>
      <c r="G24" s="14">
        <v>2677.1119190999998</v>
      </c>
      <c r="H24" s="11" t="str">
        <f t="shared" si="10"/>
        <v>N/A</v>
      </c>
      <c r="I24" s="12">
        <v>-4.92</v>
      </c>
      <c r="J24" s="12">
        <v>5.3979999999999997</v>
      </c>
      <c r="K24" s="50" t="s">
        <v>739</v>
      </c>
      <c r="L24" s="9" t="str">
        <f t="shared" si="11"/>
        <v>Yes</v>
      </c>
    </row>
    <row r="25" spans="1:12" x14ac:dyDescent="0.2">
      <c r="A25" s="4" t="s">
        <v>1136</v>
      </c>
      <c r="B25" s="50" t="s">
        <v>213</v>
      </c>
      <c r="C25" s="14">
        <v>4252.6245102000003</v>
      </c>
      <c r="D25" s="11" t="str">
        <f t="shared" si="8"/>
        <v>N/A</v>
      </c>
      <c r="E25" s="14">
        <v>4323.0237766999999</v>
      </c>
      <c r="F25" s="11" t="str">
        <f t="shared" si="9"/>
        <v>N/A</v>
      </c>
      <c r="G25" s="14">
        <v>4497.2491277999998</v>
      </c>
      <c r="H25" s="11" t="str">
        <f t="shared" si="10"/>
        <v>N/A</v>
      </c>
      <c r="I25" s="12">
        <v>1.655</v>
      </c>
      <c r="J25" s="12">
        <v>4.03</v>
      </c>
      <c r="K25" s="50" t="s">
        <v>739</v>
      </c>
      <c r="L25" s="9" t="str">
        <f t="shared" si="11"/>
        <v>Yes</v>
      </c>
    </row>
    <row r="26" spans="1:12" x14ac:dyDescent="0.2">
      <c r="A26" s="2" t="s">
        <v>1137</v>
      </c>
      <c r="B26" s="50" t="s">
        <v>213</v>
      </c>
      <c r="C26" s="14">
        <v>5473.8996131000004</v>
      </c>
      <c r="D26" s="11" t="str">
        <f t="shared" si="8"/>
        <v>N/A</v>
      </c>
      <c r="E26" s="14">
        <v>5440.1778199</v>
      </c>
      <c r="F26" s="11" t="str">
        <f t="shared" si="9"/>
        <v>N/A</v>
      </c>
      <c r="G26" s="14">
        <v>5636.8975210999997</v>
      </c>
      <c r="H26" s="11" t="str">
        <f t="shared" si="10"/>
        <v>N/A</v>
      </c>
      <c r="I26" s="12">
        <v>-0.61599999999999999</v>
      </c>
      <c r="J26" s="12">
        <v>3.6160000000000001</v>
      </c>
      <c r="K26" s="50" t="s">
        <v>739</v>
      </c>
      <c r="L26" s="9" t="str">
        <f>IF(J26="Div by 0", "N/A", IF(OR(J26="N/A",K26="N/A"),"N/A", IF(J26&gt;VALUE(MID(K26,1,2)), "No", IF(J26&lt;-1*VALUE(MID(K26,1,2)), "No", "Yes"))))</f>
        <v>Yes</v>
      </c>
    </row>
    <row r="27" spans="1:12" x14ac:dyDescent="0.2">
      <c r="A27" s="2" t="s">
        <v>1138</v>
      </c>
      <c r="B27" s="50" t="s">
        <v>213</v>
      </c>
      <c r="C27" s="14">
        <v>4998.3579840000002</v>
      </c>
      <c r="D27" s="11" t="str">
        <f t="shared" si="8"/>
        <v>N/A</v>
      </c>
      <c r="E27" s="14">
        <v>4953.2179622000003</v>
      </c>
      <c r="F27" s="11" t="str">
        <f t="shared" si="9"/>
        <v>N/A</v>
      </c>
      <c r="G27" s="14">
        <v>5243.8800804000002</v>
      </c>
      <c r="H27" s="11" t="str">
        <f t="shared" si="10"/>
        <v>N/A</v>
      </c>
      <c r="I27" s="12">
        <v>-0.90300000000000002</v>
      </c>
      <c r="J27" s="12">
        <v>5.8680000000000003</v>
      </c>
      <c r="K27" s="50" t="s">
        <v>739</v>
      </c>
      <c r="L27" s="9" t="str">
        <f>IF(J27="Div by 0", "N/A", IF(OR(J27="N/A",K27="N/A"),"N/A", IF(J27&gt;VALUE(MID(K27,1,2)), "No", IF(J27&lt;-1*VALUE(MID(K27,1,2)), "No", "Yes"))))</f>
        <v>Yes</v>
      </c>
    </row>
    <row r="28" spans="1:12" x14ac:dyDescent="0.2">
      <c r="A28" s="65" t="s">
        <v>1139</v>
      </c>
      <c r="B28" s="50" t="s">
        <v>213</v>
      </c>
      <c r="C28" s="14">
        <v>7279.0114235000001</v>
      </c>
      <c r="D28" s="11" t="str">
        <f t="shared" si="8"/>
        <v>N/A</v>
      </c>
      <c r="E28" s="14">
        <v>7371.1589334</v>
      </c>
      <c r="F28" s="11" t="str">
        <f t="shared" si="9"/>
        <v>N/A</v>
      </c>
      <c r="G28" s="14">
        <v>7233.9803571000002</v>
      </c>
      <c r="H28" s="11" t="str">
        <f t="shared" si="10"/>
        <v>N/A</v>
      </c>
      <c r="I28" s="12">
        <v>1.266</v>
      </c>
      <c r="J28" s="12">
        <v>-1.86</v>
      </c>
      <c r="K28" s="50" t="s">
        <v>739</v>
      </c>
      <c r="L28" s="9" t="str">
        <f>IF(J28="Div by 0", "N/A", IF(K28="N/A","N/A", IF(J28&gt;VALUE(MID(K28,1,2)), "No", IF(J28&lt;-1*VALUE(MID(K28,1,2)), "No", "Yes"))))</f>
        <v>Yes</v>
      </c>
    </row>
    <row r="29" spans="1:12" x14ac:dyDescent="0.2">
      <c r="A29" s="2" t="s">
        <v>1140</v>
      </c>
      <c r="B29" s="50" t="s">
        <v>213</v>
      </c>
      <c r="C29" s="14">
        <v>8994.3290858</v>
      </c>
      <c r="D29" s="11" t="str">
        <f t="shared" si="8"/>
        <v>N/A</v>
      </c>
      <c r="E29" s="14">
        <v>9153.8286198999995</v>
      </c>
      <c r="F29" s="11" t="str">
        <f t="shared" si="9"/>
        <v>N/A</v>
      </c>
      <c r="G29" s="14">
        <v>8979.1112560000001</v>
      </c>
      <c r="H29" s="11" t="str">
        <f t="shared" si="10"/>
        <v>N/A</v>
      </c>
      <c r="I29" s="12">
        <v>1.7729999999999999</v>
      </c>
      <c r="J29" s="12">
        <v>-1.91</v>
      </c>
      <c r="K29" s="50" t="s">
        <v>739</v>
      </c>
      <c r="L29" s="9" t="str">
        <f>IF(J29="Div by 0", "N/A", IF(K29="N/A","N/A", IF(J29&gt;VALUE(MID(K29,1,2)), "No", IF(J29&lt;-1*VALUE(MID(K29,1,2)), "No", "Yes"))))</f>
        <v>Yes</v>
      </c>
    </row>
    <row r="30" spans="1:12" x14ac:dyDescent="0.2">
      <c r="A30" s="2" t="s">
        <v>1141</v>
      </c>
      <c r="B30" s="50" t="s">
        <v>213</v>
      </c>
      <c r="C30" s="14">
        <v>5392.6722890999999</v>
      </c>
      <c r="D30" s="11" t="str">
        <f t="shared" si="8"/>
        <v>N/A</v>
      </c>
      <c r="E30" s="14">
        <v>5483.2307388999998</v>
      </c>
      <c r="F30" s="11" t="str">
        <f t="shared" si="9"/>
        <v>N/A</v>
      </c>
      <c r="G30" s="14">
        <v>5438.374546</v>
      </c>
      <c r="H30" s="11" t="str">
        <f t="shared" si="10"/>
        <v>N/A</v>
      </c>
      <c r="I30" s="12">
        <v>1.679</v>
      </c>
      <c r="J30" s="12">
        <v>-0.81799999999999995</v>
      </c>
      <c r="K30" s="50" t="s">
        <v>739</v>
      </c>
      <c r="L30" s="9" t="str">
        <f>IF(J30="Div by 0", "N/A", IF(K30="N/A","N/A", IF(J30&gt;VALUE(MID(K30,1,2)), "No", IF(J30&lt;-1*VALUE(MID(K30,1,2)), "No", "Yes"))))</f>
        <v>Yes</v>
      </c>
    </row>
    <row r="31" spans="1:12" x14ac:dyDescent="0.2">
      <c r="A31" s="2" t="s">
        <v>1142</v>
      </c>
      <c r="B31" s="50" t="s">
        <v>213</v>
      </c>
      <c r="C31" s="14">
        <v>7765.8765520999996</v>
      </c>
      <c r="D31" s="11" t="str">
        <f t="shared" si="8"/>
        <v>N/A</v>
      </c>
      <c r="E31" s="14">
        <v>7815.5771869</v>
      </c>
      <c r="F31" s="11" t="str">
        <f t="shared" si="9"/>
        <v>N/A</v>
      </c>
      <c r="G31" s="14">
        <v>7686.3921790000004</v>
      </c>
      <c r="H31" s="11" t="str">
        <f t="shared" si="10"/>
        <v>N/A</v>
      </c>
      <c r="I31" s="12">
        <v>0.64</v>
      </c>
      <c r="J31" s="12">
        <v>-1.65</v>
      </c>
      <c r="K31" s="50" t="s">
        <v>739</v>
      </c>
      <c r="L31" s="9" t="str">
        <f>IF(J31="Div by 0", "N/A", IF(OR(J31="N/A",K31="N/A"),"N/A", IF(J31&gt;VALUE(MID(K31,1,2)), "No", IF(J31&lt;-1*VALUE(MID(K31,1,2)), "No", "Yes"))))</f>
        <v>Yes</v>
      </c>
    </row>
    <row r="32" spans="1:12" x14ac:dyDescent="0.2">
      <c r="A32" s="2" t="s">
        <v>1143</v>
      </c>
      <c r="B32" s="50" t="s">
        <v>213</v>
      </c>
      <c r="C32" s="14">
        <v>6528.0353758000001</v>
      </c>
      <c r="D32" s="11" t="str">
        <f t="shared" si="8"/>
        <v>N/A</v>
      </c>
      <c r="E32" s="14">
        <v>6688.8711469</v>
      </c>
      <c r="F32" s="11" t="str">
        <f t="shared" si="9"/>
        <v>N/A</v>
      </c>
      <c r="G32" s="14">
        <v>6544.8423239000003</v>
      </c>
      <c r="H32" s="11" t="str">
        <f t="shared" si="10"/>
        <v>N/A</v>
      </c>
      <c r="I32" s="12">
        <v>2.464</v>
      </c>
      <c r="J32" s="12">
        <v>-2.15</v>
      </c>
      <c r="K32" s="50" t="s">
        <v>739</v>
      </c>
      <c r="L32" s="9" t="str">
        <f>IF(J32="Div by 0", "N/A", IF(OR(J32="N/A",K32="N/A"),"N/A", IF(J32&gt;VALUE(MID(K32,1,2)), "No", IF(J32&lt;-1*VALUE(MID(K32,1,2)), "No", "Yes"))))</f>
        <v>Yes</v>
      </c>
    </row>
    <row r="33" spans="1:12" x14ac:dyDescent="0.2">
      <c r="A33" s="2" t="s">
        <v>1719</v>
      </c>
      <c r="B33" s="50" t="s">
        <v>213</v>
      </c>
      <c r="C33" s="14">
        <v>5242.5549159000002</v>
      </c>
      <c r="D33" s="11" t="str">
        <f t="shared" si="8"/>
        <v>N/A</v>
      </c>
      <c r="E33" s="14">
        <v>7722.6088841000001</v>
      </c>
      <c r="F33" s="11" t="str">
        <f t="shared" si="9"/>
        <v>N/A</v>
      </c>
      <c r="G33" s="14">
        <v>6920.2932810000002</v>
      </c>
      <c r="H33" s="11" t="str">
        <f t="shared" si="10"/>
        <v>N/A</v>
      </c>
      <c r="I33" s="12">
        <v>47.31</v>
      </c>
      <c r="J33" s="12">
        <v>-10.4</v>
      </c>
      <c r="K33" s="50" t="s">
        <v>739</v>
      </c>
      <c r="L33" s="9" t="str">
        <f t="shared" ref="L33:L45" si="12">IF(J33="Div by 0", "N/A", IF(K33="N/A","N/A", IF(J33&gt;VALUE(MID(K33,1,2)), "No", IF(J33&lt;-1*VALUE(MID(K33,1,2)), "No", "Yes"))))</f>
        <v>Yes</v>
      </c>
    </row>
    <row r="34" spans="1:12" x14ac:dyDescent="0.2">
      <c r="A34" s="2" t="s">
        <v>1720</v>
      </c>
      <c r="B34" s="50" t="s">
        <v>213</v>
      </c>
      <c r="C34" s="14">
        <v>834.15777141000001</v>
      </c>
      <c r="D34" s="11" t="str">
        <f t="shared" si="8"/>
        <v>N/A</v>
      </c>
      <c r="E34" s="14">
        <v>857.55128576000004</v>
      </c>
      <c r="F34" s="11" t="str">
        <f t="shared" si="9"/>
        <v>N/A</v>
      </c>
      <c r="G34" s="14">
        <v>869.48314557000003</v>
      </c>
      <c r="H34" s="11" t="str">
        <f t="shared" si="10"/>
        <v>N/A</v>
      </c>
      <c r="I34" s="12">
        <v>2.8039999999999998</v>
      </c>
      <c r="J34" s="12">
        <v>1.391</v>
      </c>
      <c r="K34" s="50" t="s">
        <v>739</v>
      </c>
      <c r="L34" s="9" t="str">
        <f t="shared" si="12"/>
        <v>Yes</v>
      </c>
    </row>
    <row r="35" spans="1:12" x14ac:dyDescent="0.2">
      <c r="A35" s="2" t="s">
        <v>1721</v>
      </c>
      <c r="B35" s="50" t="s">
        <v>213</v>
      </c>
      <c r="C35" s="14">
        <v>8909.1031598000009</v>
      </c>
      <c r="D35" s="11" t="str">
        <f t="shared" si="8"/>
        <v>N/A</v>
      </c>
      <c r="E35" s="14">
        <v>9120.8019187999998</v>
      </c>
      <c r="F35" s="11" t="str">
        <f t="shared" si="9"/>
        <v>N/A</v>
      </c>
      <c r="G35" s="14">
        <v>9287.6521403999996</v>
      </c>
      <c r="H35" s="11" t="str">
        <f t="shared" si="10"/>
        <v>N/A</v>
      </c>
      <c r="I35" s="12">
        <v>2.3759999999999999</v>
      </c>
      <c r="J35" s="12">
        <v>1.829</v>
      </c>
      <c r="K35" s="50" t="s">
        <v>739</v>
      </c>
      <c r="L35" s="9" t="str">
        <f t="shared" si="12"/>
        <v>Yes</v>
      </c>
    </row>
    <row r="36" spans="1:12" x14ac:dyDescent="0.2">
      <c r="A36" s="2" t="s">
        <v>1722</v>
      </c>
      <c r="B36" s="50" t="s">
        <v>213</v>
      </c>
      <c r="C36" s="14">
        <v>220.10367798999999</v>
      </c>
      <c r="D36" s="11" t="str">
        <f t="shared" si="8"/>
        <v>N/A</v>
      </c>
      <c r="E36" s="14">
        <v>205.13858309</v>
      </c>
      <c r="F36" s="11" t="str">
        <f t="shared" si="9"/>
        <v>N/A</v>
      </c>
      <c r="G36" s="14">
        <v>179.14027149</v>
      </c>
      <c r="H36" s="11" t="str">
        <f t="shared" si="10"/>
        <v>N/A</v>
      </c>
      <c r="I36" s="12">
        <v>-6.8</v>
      </c>
      <c r="J36" s="12">
        <v>-12.7</v>
      </c>
      <c r="K36" s="50" t="s">
        <v>739</v>
      </c>
      <c r="L36" s="9" t="str">
        <f t="shared" si="12"/>
        <v>Yes</v>
      </c>
    </row>
    <row r="37" spans="1:12" x14ac:dyDescent="0.2">
      <c r="A37" s="2" t="s">
        <v>1723</v>
      </c>
      <c r="B37" s="50" t="s">
        <v>213</v>
      </c>
      <c r="C37" s="14">
        <v>30229.308549000001</v>
      </c>
      <c r="D37" s="11" t="str">
        <f t="shared" si="8"/>
        <v>N/A</v>
      </c>
      <c r="E37" s="14">
        <v>31001.294342000001</v>
      </c>
      <c r="F37" s="11" t="str">
        <f t="shared" si="9"/>
        <v>N/A</v>
      </c>
      <c r="G37" s="14">
        <v>32155.516165000001</v>
      </c>
      <c r="H37" s="11" t="str">
        <f t="shared" si="10"/>
        <v>N/A</v>
      </c>
      <c r="I37" s="12">
        <v>2.5539999999999998</v>
      </c>
      <c r="J37" s="12">
        <v>3.7229999999999999</v>
      </c>
      <c r="K37" s="50" t="s">
        <v>739</v>
      </c>
      <c r="L37" s="9" t="str">
        <f t="shared" si="12"/>
        <v>Yes</v>
      </c>
    </row>
    <row r="38" spans="1:12" x14ac:dyDescent="0.2">
      <c r="A38" s="2" t="s">
        <v>1724</v>
      </c>
      <c r="B38" s="50" t="s">
        <v>213</v>
      </c>
      <c r="C38" s="14">
        <v>714</v>
      </c>
      <c r="D38" s="11" t="str">
        <f t="shared" si="8"/>
        <v>N/A</v>
      </c>
      <c r="E38" s="14">
        <v>200</v>
      </c>
      <c r="F38" s="11" t="str">
        <f t="shared" si="9"/>
        <v>N/A</v>
      </c>
      <c r="G38" s="14">
        <v>62.75</v>
      </c>
      <c r="H38" s="11" t="str">
        <f t="shared" si="10"/>
        <v>N/A</v>
      </c>
      <c r="I38" s="12">
        <v>-72</v>
      </c>
      <c r="J38" s="12">
        <v>-68.599999999999994</v>
      </c>
      <c r="K38" s="50" t="s">
        <v>739</v>
      </c>
      <c r="L38" s="9" t="str">
        <f t="shared" si="12"/>
        <v>No</v>
      </c>
    </row>
    <row r="39" spans="1:12" x14ac:dyDescent="0.2">
      <c r="A39" s="2" t="s">
        <v>1725</v>
      </c>
      <c r="B39" s="50" t="s">
        <v>213</v>
      </c>
      <c r="C39" s="14">
        <v>173.48881904000001</v>
      </c>
      <c r="D39" s="11" t="str">
        <f t="shared" si="8"/>
        <v>N/A</v>
      </c>
      <c r="E39" s="14">
        <v>213.03321002999999</v>
      </c>
      <c r="F39" s="11" t="str">
        <f t="shared" si="9"/>
        <v>N/A</v>
      </c>
      <c r="G39" s="14">
        <v>162.88035955999999</v>
      </c>
      <c r="H39" s="11" t="str">
        <f t="shared" si="10"/>
        <v>N/A</v>
      </c>
      <c r="I39" s="12">
        <v>22.79</v>
      </c>
      <c r="J39" s="12">
        <v>-23.5</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18244.485494</v>
      </c>
      <c r="D41" s="11" t="str">
        <f t="shared" si="8"/>
        <v>N/A</v>
      </c>
      <c r="E41" s="14">
        <v>18602.076000000001</v>
      </c>
      <c r="F41" s="11" t="str">
        <f t="shared" si="9"/>
        <v>N/A</v>
      </c>
      <c r="G41" s="14">
        <v>18486.584094999998</v>
      </c>
      <c r="H41" s="11" t="str">
        <f t="shared" si="10"/>
        <v>N/A</v>
      </c>
      <c r="I41" s="12">
        <v>1.96</v>
      </c>
      <c r="J41" s="12">
        <v>-0.621</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11737.565349</v>
      </c>
      <c r="D44" s="11" t="str">
        <f t="shared" si="8"/>
        <v>N/A</v>
      </c>
      <c r="E44" s="14">
        <v>12240.138473000001</v>
      </c>
      <c r="F44" s="11" t="str">
        <f t="shared" si="9"/>
        <v>N/A</v>
      </c>
      <c r="G44" s="14">
        <v>12321.461826000001</v>
      </c>
      <c r="H44" s="11" t="str">
        <f t="shared" si="10"/>
        <v>N/A</v>
      </c>
      <c r="I44" s="12">
        <v>4.282</v>
      </c>
      <c r="J44" s="12">
        <v>0.66439999999999999</v>
      </c>
      <c r="K44" s="50" t="s">
        <v>739</v>
      </c>
      <c r="L44" s="9" t="str">
        <f t="shared" si="12"/>
        <v>Yes</v>
      </c>
    </row>
    <row r="45" spans="1:12" ht="25.5" x14ac:dyDescent="0.2">
      <c r="A45" s="2" t="s">
        <v>1145</v>
      </c>
      <c r="B45" s="50" t="s">
        <v>213</v>
      </c>
      <c r="C45" s="14">
        <v>545.62730377000003</v>
      </c>
      <c r="D45" s="11" t="str">
        <f t="shared" si="8"/>
        <v>N/A</v>
      </c>
      <c r="E45" s="14">
        <v>558.92057090000003</v>
      </c>
      <c r="F45" s="11" t="str">
        <f t="shared" si="9"/>
        <v>N/A</v>
      </c>
      <c r="G45" s="14">
        <v>556.37174559000005</v>
      </c>
      <c r="H45" s="11" t="str">
        <f t="shared" si="10"/>
        <v>N/A</v>
      </c>
      <c r="I45" s="12">
        <v>2.4359999999999999</v>
      </c>
      <c r="J45" s="12">
        <v>-0.45600000000000002</v>
      </c>
      <c r="K45" s="50" t="s">
        <v>739</v>
      </c>
      <c r="L45" s="9" t="str">
        <f t="shared" si="12"/>
        <v>Yes</v>
      </c>
    </row>
    <row r="46" spans="1:12" x14ac:dyDescent="0.2">
      <c r="A46" s="2" t="s">
        <v>1146</v>
      </c>
      <c r="B46" s="37" t="s">
        <v>213</v>
      </c>
      <c r="C46" s="49">
        <v>40723.291362000004</v>
      </c>
      <c r="D46" s="46" t="str">
        <f t="shared" si="8"/>
        <v>N/A</v>
      </c>
      <c r="E46" s="49">
        <v>41994.332208</v>
      </c>
      <c r="F46" s="46" t="str">
        <f t="shared" si="9"/>
        <v>N/A</v>
      </c>
      <c r="G46" s="49">
        <v>41859.349093999997</v>
      </c>
      <c r="H46" s="46" t="str">
        <f t="shared" si="10"/>
        <v>N/A</v>
      </c>
      <c r="I46" s="12">
        <v>3.121</v>
      </c>
      <c r="J46" s="12">
        <v>-0.32100000000000001</v>
      </c>
      <c r="K46" s="47" t="s">
        <v>739</v>
      </c>
      <c r="L46" s="9" t="str">
        <f>IF(J46="Div by 0", "N/A", IF(K46="N/A","N/A", IF(J46&gt;VALUE(MID(K46,1,2)), "No", IF(J46&lt;-1*VALUE(MID(K46,1,2)), "No", "Yes"))))</f>
        <v>Yes</v>
      </c>
    </row>
    <row r="47" spans="1:12" x14ac:dyDescent="0.2">
      <c r="A47" s="66" t="s">
        <v>1147</v>
      </c>
      <c r="B47" s="37" t="s">
        <v>213</v>
      </c>
      <c r="C47" s="49">
        <v>31530.002223</v>
      </c>
      <c r="D47" s="46" t="str">
        <f t="shared" si="8"/>
        <v>N/A</v>
      </c>
      <c r="E47" s="49">
        <v>33107.586390999997</v>
      </c>
      <c r="F47" s="46" t="str">
        <f t="shared" si="9"/>
        <v>N/A</v>
      </c>
      <c r="G47" s="49">
        <v>34258.674619999998</v>
      </c>
      <c r="H47" s="46" t="str">
        <f t="shared" si="10"/>
        <v>N/A</v>
      </c>
      <c r="I47" s="12">
        <v>5.0030000000000001</v>
      </c>
      <c r="J47" s="12">
        <v>3.4769999999999999</v>
      </c>
      <c r="K47" s="47" t="s">
        <v>739</v>
      </c>
      <c r="L47" s="9" t="str">
        <f>IF(J47="Div by 0", "N/A", IF(K47="N/A","N/A", IF(J47&gt;VALUE(MID(K47,1,2)), "No", IF(J47&lt;-1*VALUE(MID(K47,1,2)), "No", "Yes"))))</f>
        <v>Yes</v>
      </c>
    </row>
    <row r="48" spans="1:12" ht="25.5" x14ac:dyDescent="0.2">
      <c r="A48" s="2" t="s">
        <v>1148</v>
      </c>
      <c r="B48" s="37" t="s">
        <v>213</v>
      </c>
      <c r="C48" s="49">
        <v>52562.444718999999</v>
      </c>
      <c r="D48" s="46" t="str">
        <f t="shared" si="8"/>
        <v>N/A</v>
      </c>
      <c r="E48" s="49">
        <v>57449.008343000001</v>
      </c>
      <c r="F48" s="46" t="str">
        <f t="shared" si="9"/>
        <v>N/A</v>
      </c>
      <c r="G48" s="49">
        <v>53952.257124999996</v>
      </c>
      <c r="H48" s="46" t="str">
        <f t="shared" si="10"/>
        <v>N/A</v>
      </c>
      <c r="I48" s="12">
        <v>9.2970000000000006</v>
      </c>
      <c r="J48" s="12">
        <v>-6.09</v>
      </c>
      <c r="K48" s="47" t="s">
        <v>739</v>
      </c>
      <c r="L48" s="9" t="str">
        <f>IF(J48="Div by 0", "N/A", IF(K48="N/A","N/A", IF(J48&gt;VALUE(MID(K48,1,2)), "No", IF(J48&lt;-1*VALUE(MID(K48,1,2)), "No", "Yes"))))</f>
        <v>Yes</v>
      </c>
    </row>
    <row r="49" spans="1:12" x14ac:dyDescent="0.2">
      <c r="A49" s="6" t="s">
        <v>1149</v>
      </c>
      <c r="B49" s="37" t="s">
        <v>213</v>
      </c>
      <c r="C49" s="49">
        <v>29100.293275</v>
      </c>
      <c r="D49" s="46" t="str">
        <f t="shared" si="8"/>
        <v>N/A</v>
      </c>
      <c r="E49" s="49">
        <v>30531.50865</v>
      </c>
      <c r="F49" s="46" t="str">
        <f t="shared" si="9"/>
        <v>N/A</v>
      </c>
      <c r="G49" s="49">
        <v>31687.646575999999</v>
      </c>
      <c r="H49" s="46" t="str">
        <f t="shared" si="10"/>
        <v>N/A</v>
      </c>
      <c r="I49" s="12">
        <v>4.9180000000000001</v>
      </c>
      <c r="J49" s="12">
        <v>3.7869999999999999</v>
      </c>
      <c r="K49" s="47" t="s">
        <v>739</v>
      </c>
      <c r="L49" s="9" t="str">
        <f t="shared" ref="L49:L59" si="13">IF(J49="Div by 0", "N/A", IF(K49="N/A","N/A", IF(J49&gt;VALUE(MID(K49,1,2)), "No", IF(J49&lt;-1*VALUE(MID(K49,1,2)), "No", "Yes"))))</f>
        <v>Yes</v>
      </c>
    </row>
    <row r="50" spans="1:12" ht="25.5" x14ac:dyDescent="0.2">
      <c r="A50" s="2" t="s">
        <v>1150</v>
      </c>
      <c r="B50" s="37" t="s">
        <v>213</v>
      </c>
      <c r="C50" s="49">
        <v>16467.333124000001</v>
      </c>
      <c r="D50" s="46" t="str">
        <f t="shared" si="8"/>
        <v>N/A</v>
      </c>
      <c r="E50" s="49">
        <v>17134.780984000001</v>
      </c>
      <c r="F50" s="46" t="str">
        <f t="shared" si="9"/>
        <v>N/A</v>
      </c>
      <c r="G50" s="49">
        <v>17574.103915</v>
      </c>
      <c r="H50" s="46" t="str">
        <f t="shared" si="10"/>
        <v>N/A</v>
      </c>
      <c r="I50" s="12">
        <v>4.0529999999999999</v>
      </c>
      <c r="J50" s="12">
        <v>2.5640000000000001</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v>75033.017856999999</v>
      </c>
      <c r="D53" s="46" t="str">
        <f t="shared" si="14"/>
        <v>N/A</v>
      </c>
      <c r="E53" s="49">
        <v>78039.078739999997</v>
      </c>
      <c r="F53" s="46" t="str">
        <f t="shared" si="15"/>
        <v>N/A</v>
      </c>
      <c r="G53" s="49">
        <v>80804.187816999998</v>
      </c>
      <c r="H53" s="46" t="str">
        <f t="shared" si="16"/>
        <v>N/A</v>
      </c>
      <c r="I53" s="12">
        <v>4.0060000000000002</v>
      </c>
      <c r="J53" s="12">
        <v>3.5430000000000001</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57579.531888999998</v>
      </c>
      <c r="D55" s="46" t="str">
        <f t="shared" si="14"/>
        <v>N/A</v>
      </c>
      <c r="E55" s="49">
        <v>49813.531888999998</v>
      </c>
      <c r="F55" s="46" t="str">
        <f t="shared" si="15"/>
        <v>N/A</v>
      </c>
      <c r="G55" s="49">
        <v>47441.666267000001</v>
      </c>
      <c r="H55" s="46" t="str">
        <f t="shared" si="16"/>
        <v>N/A</v>
      </c>
      <c r="I55" s="12">
        <v>-13.5</v>
      </c>
      <c r="J55" s="12">
        <v>-4.76</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v>131965.21311000001</v>
      </c>
      <c r="D57" s="46" t="str">
        <f t="shared" si="14"/>
        <v>N/A</v>
      </c>
      <c r="E57" s="49">
        <v>166064.89830999999</v>
      </c>
      <c r="F57" s="46" t="str">
        <f t="shared" si="15"/>
        <v>N/A</v>
      </c>
      <c r="G57" s="49">
        <v>200500.64178999999</v>
      </c>
      <c r="H57" s="46" t="str">
        <f t="shared" si="16"/>
        <v>N/A</v>
      </c>
      <c r="I57" s="12">
        <v>25.84</v>
      </c>
      <c r="J57" s="12">
        <v>20.74</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405916951</v>
      </c>
      <c r="F60" s="46" t="str">
        <f t="shared" si="15"/>
        <v>N/A</v>
      </c>
      <c r="G60" s="49">
        <v>472345299</v>
      </c>
      <c r="H60" s="46" t="str">
        <f t="shared" si="16"/>
        <v>N/A</v>
      </c>
      <c r="I60" s="12" t="s">
        <v>213</v>
      </c>
      <c r="J60" s="12">
        <v>16.37</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75900011</v>
      </c>
      <c r="F61" s="46" t="str">
        <f t="shared" si="15"/>
        <v>N/A</v>
      </c>
      <c r="G61" s="49">
        <v>79705952</v>
      </c>
      <c r="H61" s="46" t="str">
        <f t="shared" si="16"/>
        <v>N/A</v>
      </c>
      <c r="I61" s="12" t="s">
        <v>213</v>
      </c>
      <c r="J61" s="12">
        <v>5.0140000000000002</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24675223</v>
      </c>
      <c r="F64" s="46" t="str">
        <f t="shared" si="15"/>
        <v>N/A</v>
      </c>
      <c r="G64" s="49">
        <v>28541574</v>
      </c>
      <c r="H64" s="46" t="str">
        <f t="shared" si="16"/>
        <v>N/A</v>
      </c>
      <c r="I64" s="12" t="s">
        <v>213</v>
      </c>
      <c r="J64" s="12">
        <v>15.67</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300239258</v>
      </c>
      <c r="F66" s="46" t="str">
        <f t="shared" si="15"/>
        <v>N/A</v>
      </c>
      <c r="G66" s="49">
        <v>358373755</v>
      </c>
      <c r="H66" s="46" t="str">
        <f t="shared" si="16"/>
        <v>N/A</v>
      </c>
      <c r="I66" s="12" t="s">
        <v>213</v>
      </c>
      <c r="J66" s="12">
        <v>19.36</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5102459</v>
      </c>
      <c r="F68" s="46" t="str">
        <f t="shared" si="15"/>
        <v>N/A</v>
      </c>
      <c r="G68" s="49">
        <v>5724018</v>
      </c>
      <c r="H68" s="46" t="str">
        <f t="shared" si="16"/>
        <v>N/A</v>
      </c>
      <c r="I68" s="12" t="s">
        <v>213</v>
      </c>
      <c r="J68" s="12">
        <v>12.18</v>
      </c>
      <c r="K68" s="47" t="s">
        <v>739</v>
      </c>
      <c r="L68" s="9" t="str">
        <f t="shared" si="17"/>
        <v>Yes</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19182.850237999999</v>
      </c>
      <c r="D71" s="46" t="str">
        <f t="shared" si="14"/>
        <v>N/A</v>
      </c>
      <c r="E71" s="49">
        <v>20121.794032000002</v>
      </c>
      <c r="F71" s="46" t="str">
        <f t="shared" si="15"/>
        <v>N/A</v>
      </c>
      <c r="G71" s="49">
        <v>21421.555509999998</v>
      </c>
      <c r="H71" s="46" t="str">
        <f t="shared" si="16"/>
        <v>N/A</v>
      </c>
      <c r="I71" s="12">
        <v>4.8949999999999996</v>
      </c>
      <c r="J71" s="12">
        <v>6.4589999999999996</v>
      </c>
      <c r="K71" s="47" t="s">
        <v>739</v>
      </c>
      <c r="L71" s="9" t="str">
        <f t="shared" ref="L71:L81" si="18">IF(J71="Div by 0", "N/A", IF(K71="N/A","N/A", IF(J71&gt;VALUE(MID(K71,1,2)), "No", IF(J71&lt;-1*VALUE(MID(K71,1,2)), "No", "Yes"))))</f>
        <v>Yes</v>
      </c>
    </row>
    <row r="72" spans="1:12" ht="25.5" x14ac:dyDescent="0.2">
      <c r="A72" s="2" t="s">
        <v>1171</v>
      </c>
      <c r="B72" s="37" t="s">
        <v>213</v>
      </c>
      <c r="C72" s="49">
        <v>5799.1875343000002</v>
      </c>
      <c r="D72" s="46" t="str">
        <f t="shared" si="14"/>
        <v>N/A</v>
      </c>
      <c r="E72" s="49">
        <v>6100.3063012000002</v>
      </c>
      <c r="F72" s="46" t="str">
        <f t="shared" si="15"/>
        <v>N/A</v>
      </c>
      <c r="G72" s="49">
        <v>6420.6502336000003</v>
      </c>
      <c r="H72" s="46" t="str">
        <f t="shared" si="16"/>
        <v>N/A</v>
      </c>
      <c r="I72" s="12">
        <v>5.1920000000000002</v>
      </c>
      <c r="J72" s="12">
        <v>5.2510000000000003</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v>64853.628571000001</v>
      </c>
      <c r="D75" s="46" t="str">
        <f t="shared" si="14"/>
        <v>N/A</v>
      </c>
      <c r="E75" s="49">
        <v>64764.364828999998</v>
      </c>
      <c r="F75" s="46" t="str">
        <f t="shared" si="15"/>
        <v>N/A</v>
      </c>
      <c r="G75" s="49">
        <v>72440.543147000004</v>
      </c>
      <c r="H75" s="46" t="str">
        <f t="shared" si="16"/>
        <v>N/A</v>
      </c>
      <c r="I75" s="12">
        <v>-0.13800000000000001</v>
      </c>
      <c r="J75" s="12">
        <v>11.85</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50063.222823999997</v>
      </c>
      <c r="D77" s="46" t="str">
        <f t="shared" si="14"/>
        <v>N/A</v>
      </c>
      <c r="E77" s="49">
        <v>41179.434645000001</v>
      </c>
      <c r="F77" s="46" t="str">
        <f t="shared" si="15"/>
        <v>N/A</v>
      </c>
      <c r="G77" s="49">
        <v>39059.809808999998</v>
      </c>
      <c r="H77" s="46" t="str">
        <f t="shared" si="16"/>
        <v>N/A</v>
      </c>
      <c r="I77" s="12">
        <v>-17.7</v>
      </c>
      <c r="J77" s="12">
        <v>-5.15</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v>83957.639343999996</v>
      </c>
      <c r="D79" s="46" t="str">
        <f t="shared" si="14"/>
        <v>N/A</v>
      </c>
      <c r="E79" s="49">
        <v>86482.355932000006</v>
      </c>
      <c r="F79" s="46" t="str">
        <f t="shared" si="15"/>
        <v>N/A</v>
      </c>
      <c r="G79" s="49">
        <v>85433.104477999994</v>
      </c>
      <c r="H79" s="46" t="str">
        <f t="shared" si="16"/>
        <v>N/A</v>
      </c>
      <c r="I79" s="12">
        <v>3.0070000000000001</v>
      </c>
      <c r="J79" s="12">
        <v>-1.21</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406053678</v>
      </c>
      <c r="F82" s="46" t="str">
        <f t="shared" si="15"/>
        <v>N/A</v>
      </c>
      <c r="G82" s="49">
        <v>472364860</v>
      </c>
      <c r="H82" s="46" t="str">
        <f t="shared" si="16"/>
        <v>N/A</v>
      </c>
      <c r="I82" s="12" t="s">
        <v>213</v>
      </c>
      <c r="J82" s="12">
        <v>16.329999999999998</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18507</v>
      </c>
      <c r="F83" s="46" t="str">
        <f t="shared" ref="F83:F114" si="21">IF($B83="N/A","N/A",IF(E83&gt;10,"No",IF(E83&lt;-10,"No","Yes")))</f>
        <v>N/A</v>
      </c>
      <c r="G83" s="38">
        <v>20197</v>
      </c>
      <c r="H83" s="46" t="str">
        <f t="shared" ref="H83:H114" si="22">IF($B83="N/A","N/A",IF(G83&gt;10,"No",IF(G83&lt;-10,"No","Yes")))</f>
        <v>N/A</v>
      </c>
      <c r="I83" s="12" t="s">
        <v>213</v>
      </c>
      <c r="J83" s="12">
        <v>9.1319999999999997</v>
      </c>
      <c r="K83" s="47" t="s">
        <v>739</v>
      </c>
      <c r="L83" s="9" t="str">
        <f t="shared" si="19"/>
        <v>Yes</v>
      </c>
    </row>
    <row r="84" spans="1:12" x14ac:dyDescent="0.2">
      <c r="A84" s="2" t="s">
        <v>358</v>
      </c>
      <c r="B84" s="37" t="s">
        <v>213</v>
      </c>
      <c r="C84" s="49" t="s">
        <v>213</v>
      </c>
      <c r="D84" s="46" t="str">
        <f t="shared" si="20"/>
        <v>N/A</v>
      </c>
      <c r="E84" s="49">
        <v>21940.545631000001</v>
      </c>
      <c r="F84" s="46" t="str">
        <f t="shared" si="21"/>
        <v>N/A</v>
      </c>
      <c r="G84" s="49">
        <v>23387.872456000001</v>
      </c>
      <c r="H84" s="46" t="str">
        <f t="shared" si="22"/>
        <v>N/A</v>
      </c>
      <c r="I84" s="12" t="s">
        <v>213</v>
      </c>
      <c r="J84" s="12">
        <v>6.5970000000000004</v>
      </c>
      <c r="K84" s="47" t="s">
        <v>739</v>
      </c>
      <c r="L84" s="9" t="str">
        <f t="shared" si="19"/>
        <v>Yes</v>
      </c>
    </row>
    <row r="85" spans="1:12" ht="25.5" x14ac:dyDescent="0.2">
      <c r="A85" s="2" t="s">
        <v>1181</v>
      </c>
      <c r="B85" s="37" t="s">
        <v>213</v>
      </c>
      <c r="C85" s="49" t="s">
        <v>213</v>
      </c>
      <c r="D85" s="46" t="str">
        <f t="shared" si="20"/>
        <v>N/A</v>
      </c>
      <c r="E85" s="49">
        <v>27379037</v>
      </c>
      <c r="F85" s="46" t="str">
        <f t="shared" si="21"/>
        <v>N/A</v>
      </c>
      <c r="G85" s="49">
        <v>33149541</v>
      </c>
      <c r="H85" s="46" t="str">
        <f t="shared" si="22"/>
        <v>N/A</v>
      </c>
      <c r="I85" s="12" t="s">
        <v>213</v>
      </c>
      <c r="J85" s="12">
        <v>21.08</v>
      </c>
      <c r="K85" s="47" t="s">
        <v>739</v>
      </c>
      <c r="L85" s="9" t="str">
        <f t="shared" si="19"/>
        <v>Yes</v>
      </c>
    </row>
    <row r="86" spans="1:12" x14ac:dyDescent="0.2">
      <c r="A86" s="2" t="s">
        <v>729</v>
      </c>
      <c r="B86" s="37" t="s">
        <v>213</v>
      </c>
      <c r="C86" s="49" t="s">
        <v>213</v>
      </c>
      <c r="D86" s="46" t="str">
        <f t="shared" si="20"/>
        <v>N/A</v>
      </c>
      <c r="E86" s="38">
        <v>11215</v>
      </c>
      <c r="F86" s="46" t="str">
        <f t="shared" si="21"/>
        <v>N/A</v>
      </c>
      <c r="G86" s="38">
        <v>13497</v>
      </c>
      <c r="H86" s="46" t="str">
        <f t="shared" si="22"/>
        <v>N/A</v>
      </c>
      <c r="I86" s="12" t="s">
        <v>213</v>
      </c>
      <c r="J86" s="12">
        <v>20.350000000000001</v>
      </c>
      <c r="K86" s="47" t="s">
        <v>739</v>
      </c>
      <c r="L86" s="9" t="str">
        <f t="shared" si="19"/>
        <v>Yes</v>
      </c>
    </row>
    <row r="87" spans="1:12" ht="25.5" x14ac:dyDescent="0.2">
      <c r="A87" s="2" t="s">
        <v>1182</v>
      </c>
      <c r="B87" s="37" t="s">
        <v>213</v>
      </c>
      <c r="C87" s="49" t="s">
        <v>213</v>
      </c>
      <c r="D87" s="46" t="str">
        <f t="shared" si="20"/>
        <v>N/A</v>
      </c>
      <c r="E87" s="49">
        <v>2441.2872938</v>
      </c>
      <c r="F87" s="46" t="str">
        <f t="shared" si="21"/>
        <v>N/A</v>
      </c>
      <c r="G87" s="49">
        <v>2456.0673483</v>
      </c>
      <c r="H87" s="46" t="str">
        <f t="shared" si="22"/>
        <v>N/A</v>
      </c>
      <c r="I87" s="12" t="s">
        <v>213</v>
      </c>
      <c r="J87" s="12">
        <v>0.60540000000000005</v>
      </c>
      <c r="K87" s="47" t="s">
        <v>739</v>
      </c>
      <c r="L87" s="9" t="str">
        <f t="shared" si="19"/>
        <v>Yes</v>
      </c>
    </row>
    <row r="88" spans="1:12" ht="25.5" x14ac:dyDescent="0.2">
      <c r="A88" s="2" t="s">
        <v>1183</v>
      </c>
      <c r="B88" s="37" t="s">
        <v>213</v>
      </c>
      <c r="C88" s="49" t="s">
        <v>213</v>
      </c>
      <c r="D88" s="46" t="str">
        <f t="shared" si="20"/>
        <v>N/A</v>
      </c>
      <c r="E88" s="49">
        <v>149125494</v>
      </c>
      <c r="F88" s="46" t="str">
        <f t="shared" si="21"/>
        <v>N/A</v>
      </c>
      <c r="G88" s="49">
        <v>155048557</v>
      </c>
      <c r="H88" s="46" t="str">
        <f t="shared" si="22"/>
        <v>N/A</v>
      </c>
      <c r="I88" s="12" t="s">
        <v>213</v>
      </c>
      <c r="J88" s="12">
        <v>3.972</v>
      </c>
      <c r="K88" s="47" t="s">
        <v>739</v>
      </c>
      <c r="L88" s="9" t="str">
        <f t="shared" si="19"/>
        <v>Yes</v>
      </c>
    </row>
    <row r="89" spans="1:12" x14ac:dyDescent="0.2">
      <c r="A89" s="2" t="s">
        <v>730</v>
      </c>
      <c r="B89" s="37" t="s">
        <v>213</v>
      </c>
      <c r="C89" s="49" t="s">
        <v>213</v>
      </c>
      <c r="D89" s="46" t="str">
        <f t="shared" si="20"/>
        <v>N/A</v>
      </c>
      <c r="E89" s="38">
        <v>2716</v>
      </c>
      <c r="F89" s="46" t="str">
        <f t="shared" si="21"/>
        <v>N/A</v>
      </c>
      <c r="G89" s="38">
        <v>2915</v>
      </c>
      <c r="H89" s="46" t="str">
        <f t="shared" si="22"/>
        <v>N/A</v>
      </c>
      <c r="I89" s="12" t="s">
        <v>213</v>
      </c>
      <c r="J89" s="12">
        <v>7.327</v>
      </c>
      <c r="K89" s="47" t="s">
        <v>739</v>
      </c>
      <c r="L89" s="9" t="str">
        <f t="shared" si="19"/>
        <v>Yes</v>
      </c>
    </row>
    <row r="90" spans="1:12" ht="25.5" x14ac:dyDescent="0.2">
      <c r="A90" s="2" t="s">
        <v>1184</v>
      </c>
      <c r="B90" s="37" t="s">
        <v>213</v>
      </c>
      <c r="C90" s="49" t="s">
        <v>213</v>
      </c>
      <c r="D90" s="46" t="str">
        <f t="shared" si="20"/>
        <v>N/A</v>
      </c>
      <c r="E90" s="49">
        <v>54906.293813999997</v>
      </c>
      <c r="F90" s="46" t="str">
        <f t="shared" si="21"/>
        <v>N/A</v>
      </c>
      <c r="G90" s="49">
        <v>53189.899485000002</v>
      </c>
      <c r="H90" s="46" t="str">
        <f t="shared" si="22"/>
        <v>N/A</v>
      </c>
      <c r="I90" s="12" t="s">
        <v>213</v>
      </c>
      <c r="J90" s="12">
        <v>-3.13</v>
      </c>
      <c r="K90" s="47" t="s">
        <v>739</v>
      </c>
      <c r="L90" s="9" t="str">
        <f t="shared" si="19"/>
        <v>Yes</v>
      </c>
    </row>
    <row r="91" spans="1:12" ht="25.5" x14ac:dyDescent="0.2">
      <c r="A91" s="2" t="s">
        <v>1185</v>
      </c>
      <c r="B91" s="37" t="s">
        <v>213</v>
      </c>
      <c r="C91" s="49" t="s">
        <v>213</v>
      </c>
      <c r="D91" s="46" t="str">
        <f t="shared" si="20"/>
        <v>N/A</v>
      </c>
      <c r="E91" s="49">
        <v>35952</v>
      </c>
      <c r="F91" s="46" t="str">
        <f t="shared" si="21"/>
        <v>N/A</v>
      </c>
      <c r="G91" s="49">
        <v>34152</v>
      </c>
      <c r="H91" s="46" t="str">
        <f t="shared" si="22"/>
        <v>N/A</v>
      </c>
      <c r="I91" s="12" t="s">
        <v>213</v>
      </c>
      <c r="J91" s="12">
        <v>-5.01</v>
      </c>
      <c r="K91" s="47" t="s">
        <v>739</v>
      </c>
      <c r="L91" s="9" t="str">
        <f t="shared" si="19"/>
        <v>Yes</v>
      </c>
    </row>
    <row r="92" spans="1:12" x14ac:dyDescent="0.2">
      <c r="A92" s="2" t="s">
        <v>731</v>
      </c>
      <c r="B92" s="37" t="s">
        <v>213</v>
      </c>
      <c r="C92" s="49" t="s">
        <v>213</v>
      </c>
      <c r="D92" s="46" t="str">
        <f t="shared" si="20"/>
        <v>N/A</v>
      </c>
      <c r="E92" s="38">
        <v>11</v>
      </c>
      <c r="F92" s="46" t="str">
        <f t="shared" si="21"/>
        <v>N/A</v>
      </c>
      <c r="G92" s="38">
        <v>11</v>
      </c>
      <c r="H92" s="46" t="str">
        <f t="shared" si="22"/>
        <v>N/A</v>
      </c>
      <c r="I92" s="12" t="s">
        <v>213</v>
      </c>
      <c r="J92" s="12">
        <v>25</v>
      </c>
      <c r="K92" s="47" t="s">
        <v>739</v>
      </c>
      <c r="L92" s="9" t="str">
        <f t="shared" si="19"/>
        <v>Yes</v>
      </c>
    </row>
    <row r="93" spans="1:12" ht="25.5" x14ac:dyDescent="0.2">
      <c r="A93" s="2" t="s">
        <v>1186</v>
      </c>
      <c r="B93" s="37" t="s">
        <v>213</v>
      </c>
      <c r="C93" s="49" t="s">
        <v>213</v>
      </c>
      <c r="D93" s="46" t="str">
        <f t="shared" si="20"/>
        <v>N/A</v>
      </c>
      <c r="E93" s="49">
        <v>8988</v>
      </c>
      <c r="F93" s="46" t="str">
        <f t="shared" si="21"/>
        <v>N/A</v>
      </c>
      <c r="G93" s="49">
        <v>6830.4</v>
      </c>
      <c r="H93" s="46" t="str">
        <f t="shared" si="22"/>
        <v>N/A</v>
      </c>
      <c r="I93" s="12" t="s">
        <v>213</v>
      </c>
      <c r="J93" s="12">
        <v>-24</v>
      </c>
      <c r="K93" s="47" t="s">
        <v>739</v>
      </c>
      <c r="L93" s="9" t="str">
        <f t="shared" si="19"/>
        <v>Yes</v>
      </c>
    </row>
    <row r="94" spans="1:12" x14ac:dyDescent="0.2">
      <c r="A94" s="2" t="s">
        <v>1187</v>
      </c>
      <c r="B94" s="37" t="s">
        <v>213</v>
      </c>
      <c r="C94" s="49" t="s">
        <v>213</v>
      </c>
      <c r="D94" s="46" t="str">
        <f t="shared" si="20"/>
        <v>N/A</v>
      </c>
      <c r="E94" s="49">
        <v>82528617</v>
      </c>
      <c r="F94" s="46" t="str">
        <f t="shared" si="21"/>
        <v>N/A</v>
      </c>
      <c r="G94" s="49">
        <v>89210071</v>
      </c>
      <c r="H94" s="46" t="str">
        <f t="shared" si="22"/>
        <v>N/A</v>
      </c>
      <c r="I94" s="12" t="s">
        <v>213</v>
      </c>
      <c r="J94" s="12">
        <v>8.0960000000000001</v>
      </c>
      <c r="K94" s="47" t="s">
        <v>739</v>
      </c>
      <c r="L94" s="9" t="str">
        <f t="shared" si="19"/>
        <v>Yes</v>
      </c>
    </row>
    <row r="95" spans="1:12" x14ac:dyDescent="0.2">
      <c r="A95" s="2" t="s">
        <v>732</v>
      </c>
      <c r="B95" s="37" t="s">
        <v>213</v>
      </c>
      <c r="C95" s="49" t="s">
        <v>213</v>
      </c>
      <c r="D95" s="46" t="str">
        <f t="shared" si="20"/>
        <v>N/A</v>
      </c>
      <c r="E95" s="38">
        <v>7844</v>
      </c>
      <c r="F95" s="46" t="str">
        <f t="shared" si="21"/>
        <v>N/A</v>
      </c>
      <c r="G95" s="38">
        <v>8280</v>
      </c>
      <c r="H95" s="46" t="str">
        <f t="shared" si="22"/>
        <v>N/A</v>
      </c>
      <c r="I95" s="12" t="s">
        <v>213</v>
      </c>
      <c r="J95" s="12">
        <v>5.5579999999999998</v>
      </c>
      <c r="K95" s="47" t="s">
        <v>739</v>
      </c>
      <c r="L95" s="9" t="str">
        <f t="shared" si="19"/>
        <v>Yes</v>
      </c>
    </row>
    <row r="96" spans="1:12" x14ac:dyDescent="0.2">
      <c r="A96" s="2" t="s">
        <v>1188</v>
      </c>
      <c r="B96" s="37" t="s">
        <v>213</v>
      </c>
      <c r="C96" s="49" t="s">
        <v>213</v>
      </c>
      <c r="D96" s="46" t="str">
        <f t="shared" si="20"/>
        <v>N/A</v>
      </c>
      <c r="E96" s="49">
        <v>10521.241330999999</v>
      </c>
      <c r="F96" s="46" t="str">
        <f t="shared" si="21"/>
        <v>N/A</v>
      </c>
      <c r="G96" s="49">
        <v>10774.163164</v>
      </c>
      <c r="H96" s="46" t="str">
        <f t="shared" si="22"/>
        <v>N/A</v>
      </c>
      <c r="I96" s="12" t="s">
        <v>213</v>
      </c>
      <c r="J96" s="12">
        <v>2.4039999999999999</v>
      </c>
      <c r="K96" s="47" t="s">
        <v>739</v>
      </c>
      <c r="L96" s="9" t="str">
        <f t="shared" si="19"/>
        <v>Yes</v>
      </c>
    </row>
    <row r="97" spans="1:12" x14ac:dyDescent="0.2">
      <c r="A97" s="2" t="s">
        <v>1189</v>
      </c>
      <c r="B97" s="37" t="s">
        <v>213</v>
      </c>
      <c r="C97" s="49" t="s">
        <v>213</v>
      </c>
      <c r="D97" s="46" t="str">
        <f t="shared" si="20"/>
        <v>N/A</v>
      </c>
      <c r="E97" s="49">
        <v>122998</v>
      </c>
      <c r="F97" s="46" t="str">
        <f t="shared" si="21"/>
        <v>N/A</v>
      </c>
      <c r="G97" s="49">
        <v>74092</v>
      </c>
      <c r="H97" s="46" t="str">
        <f t="shared" si="22"/>
        <v>N/A</v>
      </c>
      <c r="I97" s="12" t="s">
        <v>213</v>
      </c>
      <c r="J97" s="12">
        <v>-39.799999999999997</v>
      </c>
      <c r="K97" s="47" t="s">
        <v>739</v>
      </c>
      <c r="L97" s="9" t="str">
        <f t="shared" si="19"/>
        <v>No</v>
      </c>
    </row>
    <row r="98" spans="1:12" x14ac:dyDescent="0.2">
      <c r="A98" s="2" t="s">
        <v>520</v>
      </c>
      <c r="B98" s="37" t="s">
        <v>213</v>
      </c>
      <c r="C98" s="49" t="s">
        <v>213</v>
      </c>
      <c r="D98" s="46" t="str">
        <f t="shared" si="20"/>
        <v>N/A</v>
      </c>
      <c r="E98" s="38">
        <v>23</v>
      </c>
      <c r="F98" s="46" t="str">
        <f t="shared" si="21"/>
        <v>N/A</v>
      </c>
      <c r="G98" s="38">
        <v>21</v>
      </c>
      <c r="H98" s="46" t="str">
        <f t="shared" si="22"/>
        <v>N/A</v>
      </c>
      <c r="I98" s="12" t="s">
        <v>213</v>
      </c>
      <c r="J98" s="12">
        <v>-8.6999999999999993</v>
      </c>
      <c r="K98" s="47" t="s">
        <v>739</v>
      </c>
      <c r="L98" s="9" t="str">
        <f t="shared" si="19"/>
        <v>Yes</v>
      </c>
    </row>
    <row r="99" spans="1:12" x14ac:dyDescent="0.2">
      <c r="A99" s="2" t="s">
        <v>1190</v>
      </c>
      <c r="B99" s="37" t="s">
        <v>213</v>
      </c>
      <c r="C99" s="49" t="s">
        <v>213</v>
      </c>
      <c r="D99" s="46" t="str">
        <f t="shared" si="20"/>
        <v>N/A</v>
      </c>
      <c r="E99" s="49">
        <v>5347.7391304000002</v>
      </c>
      <c r="F99" s="46" t="str">
        <f t="shared" si="21"/>
        <v>N/A</v>
      </c>
      <c r="G99" s="49">
        <v>3528.1904761999999</v>
      </c>
      <c r="H99" s="46" t="str">
        <f t="shared" si="22"/>
        <v>N/A</v>
      </c>
      <c r="I99" s="12" t="s">
        <v>213</v>
      </c>
      <c r="J99" s="12">
        <v>-34</v>
      </c>
      <c r="K99" s="47" t="s">
        <v>739</v>
      </c>
      <c r="L99" s="9" t="str">
        <f t="shared" si="19"/>
        <v>No</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4349960</v>
      </c>
      <c r="F106" s="46" t="str">
        <f t="shared" si="21"/>
        <v>N/A</v>
      </c>
      <c r="G106" s="49">
        <v>5121224</v>
      </c>
      <c r="H106" s="46" t="str">
        <f t="shared" si="22"/>
        <v>N/A</v>
      </c>
      <c r="I106" s="12" t="s">
        <v>213</v>
      </c>
      <c r="J106" s="12">
        <v>17.73</v>
      </c>
      <c r="K106" s="47" t="s">
        <v>739</v>
      </c>
      <c r="L106" s="9" t="str">
        <f t="shared" si="19"/>
        <v>Yes</v>
      </c>
    </row>
    <row r="107" spans="1:12" x14ac:dyDescent="0.2">
      <c r="A107" s="2" t="s">
        <v>523</v>
      </c>
      <c r="B107" s="37" t="s">
        <v>213</v>
      </c>
      <c r="C107" s="49" t="s">
        <v>213</v>
      </c>
      <c r="D107" s="46" t="str">
        <f t="shared" si="20"/>
        <v>N/A</v>
      </c>
      <c r="E107" s="38">
        <v>220</v>
      </c>
      <c r="F107" s="46" t="str">
        <f t="shared" si="21"/>
        <v>N/A</v>
      </c>
      <c r="G107" s="38">
        <v>300</v>
      </c>
      <c r="H107" s="46" t="str">
        <f t="shared" si="22"/>
        <v>N/A</v>
      </c>
      <c r="I107" s="12" t="s">
        <v>213</v>
      </c>
      <c r="J107" s="12">
        <v>36.36</v>
      </c>
      <c r="K107" s="47" t="s">
        <v>739</v>
      </c>
      <c r="L107" s="9" t="str">
        <f t="shared" si="19"/>
        <v>No</v>
      </c>
    </row>
    <row r="108" spans="1:12" ht="25.5" x14ac:dyDescent="0.2">
      <c r="A108" s="2" t="s">
        <v>1196</v>
      </c>
      <c r="B108" s="37" t="s">
        <v>213</v>
      </c>
      <c r="C108" s="49" t="s">
        <v>213</v>
      </c>
      <c r="D108" s="46" t="str">
        <f t="shared" si="20"/>
        <v>N/A</v>
      </c>
      <c r="E108" s="49">
        <v>19772.545454999999</v>
      </c>
      <c r="F108" s="46" t="str">
        <f t="shared" si="21"/>
        <v>N/A</v>
      </c>
      <c r="G108" s="49">
        <v>17070.746666999999</v>
      </c>
      <c r="H108" s="46" t="str">
        <f t="shared" si="22"/>
        <v>N/A</v>
      </c>
      <c r="I108" s="12" t="s">
        <v>213</v>
      </c>
      <c r="J108" s="12">
        <v>-13.7</v>
      </c>
      <c r="K108" s="47" t="s">
        <v>739</v>
      </c>
      <c r="L108" s="9" t="str">
        <f t="shared" si="19"/>
        <v>Yes</v>
      </c>
    </row>
    <row r="109" spans="1:12" ht="25.5" x14ac:dyDescent="0.2">
      <c r="A109" s="2" t="s">
        <v>1197</v>
      </c>
      <c r="B109" s="37" t="s">
        <v>213</v>
      </c>
      <c r="C109" s="49" t="s">
        <v>213</v>
      </c>
      <c r="D109" s="46" t="str">
        <f t="shared" si="20"/>
        <v>N/A</v>
      </c>
      <c r="E109" s="49">
        <v>10578723</v>
      </c>
      <c r="F109" s="46" t="str">
        <f t="shared" si="21"/>
        <v>N/A</v>
      </c>
      <c r="G109" s="49">
        <v>12002805</v>
      </c>
      <c r="H109" s="46" t="str">
        <f t="shared" si="22"/>
        <v>N/A</v>
      </c>
      <c r="I109" s="12" t="s">
        <v>213</v>
      </c>
      <c r="J109" s="12">
        <v>13.46</v>
      </c>
      <c r="K109" s="47" t="s">
        <v>739</v>
      </c>
      <c r="L109" s="9" t="str">
        <f t="shared" si="19"/>
        <v>Yes</v>
      </c>
    </row>
    <row r="110" spans="1:12" x14ac:dyDescent="0.2">
      <c r="A110" s="2" t="s">
        <v>524</v>
      </c>
      <c r="B110" s="37" t="s">
        <v>213</v>
      </c>
      <c r="C110" s="49" t="s">
        <v>213</v>
      </c>
      <c r="D110" s="46" t="str">
        <f t="shared" si="20"/>
        <v>N/A</v>
      </c>
      <c r="E110" s="38">
        <v>1986</v>
      </c>
      <c r="F110" s="46" t="str">
        <f t="shared" si="21"/>
        <v>N/A</v>
      </c>
      <c r="G110" s="38">
        <v>2437</v>
      </c>
      <c r="H110" s="46" t="str">
        <f t="shared" si="22"/>
        <v>N/A</v>
      </c>
      <c r="I110" s="12" t="s">
        <v>213</v>
      </c>
      <c r="J110" s="12">
        <v>22.71</v>
      </c>
      <c r="K110" s="47" t="s">
        <v>739</v>
      </c>
      <c r="L110" s="9" t="str">
        <f t="shared" si="19"/>
        <v>Yes</v>
      </c>
    </row>
    <row r="111" spans="1:12" ht="25.5" x14ac:dyDescent="0.2">
      <c r="A111" s="2" t="s">
        <v>1198</v>
      </c>
      <c r="B111" s="37" t="s">
        <v>213</v>
      </c>
      <c r="C111" s="49" t="s">
        <v>213</v>
      </c>
      <c r="D111" s="46" t="str">
        <f t="shared" si="20"/>
        <v>N/A</v>
      </c>
      <c r="E111" s="49">
        <v>5326.6480363000001</v>
      </c>
      <c r="F111" s="46" t="str">
        <f t="shared" si="21"/>
        <v>N/A</v>
      </c>
      <c r="G111" s="49">
        <v>4925.2379975000003</v>
      </c>
      <c r="H111" s="46" t="str">
        <f t="shared" si="22"/>
        <v>N/A</v>
      </c>
      <c r="I111" s="12" t="s">
        <v>213</v>
      </c>
      <c r="J111" s="12">
        <v>-7.54</v>
      </c>
      <c r="K111" s="47" t="s">
        <v>739</v>
      </c>
      <c r="L111" s="9" t="str">
        <f t="shared" si="19"/>
        <v>Yes</v>
      </c>
    </row>
    <row r="112" spans="1:12" ht="25.5" x14ac:dyDescent="0.2">
      <c r="A112" s="2" t="s">
        <v>1199</v>
      </c>
      <c r="B112" s="37" t="s">
        <v>213</v>
      </c>
      <c r="C112" s="49" t="s">
        <v>213</v>
      </c>
      <c r="D112" s="46" t="str">
        <f t="shared" si="20"/>
        <v>N/A</v>
      </c>
      <c r="E112" s="49">
        <v>18168832</v>
      </c>
      <c r="F112" s="46" t="str">
        <f t="shared" si="21"/>
        <v>N/A</v>
      </c>
      <c r="G112" s="49">
        <v>22978595</v>
      </c>
      <c r="H112" s="46" t="str">
        <f t="shared" si="22"/>
        <v>N/A</v>
      </c>
      <c r="I112" s="12" t="s">
        <v>213</v>
      </c>
      <c r="J112" s="12">
        <v>26.47</v>
      </c>
      <c r="K112" s="47" t="s">
        <v>739</v>
      </c>
      <c r="L112" s="9" t="str">
        <f t="shared" si="19"/>
        <v>Yes</v>
      </c>
    </row>
    <row r="113" spans="1:12" ht="25.5" x14ac:dyDescent="0.2">
      <c r="A113" s="2" t="s">
        <v>525</v>
      </c>
      <c r="B113" s="37" t="s">
        <v>213</v>
      </c>
      <c r="C113" s="49" t="s">
        <v>213</v>
      </c>
      <c r="D113" s="46" t="str">
        <f t="shared" si="20"/>
        <v>N/A</v>
      </c>
      <c r="E113" s="38">
        <v>3213</v>
      </c>
      <c r="F113" s="46" t="str">
        <f t="shared" si="21"/>
        <v>N/A</v>
      </c>
      <c r="G113" s="38">
        <v>3684</v>
      </c>
      <c r="H113" s="46" t="str">
        <f t="shared" si="22"/>
        <v>N/A</v>
      </c>
      <c r="I113" s="12" t="s">
        <v>213</v>
      </c>
      <c r="J113" s="12">
        <v>14.66</v>
      </c>
      <c r="K113" s="47" t="s">
        <v>739</v>
      </c>
      <c r="L113" s="9" t="str">
        <f t="shared" si="19"/>
        <v>Yes</v>
      </c>
    </row>
    <row r="114" spans="1:12" ht="25.5" x14ac:dyDescent="0.2">
      <c r="A114" s="2" t="s">
        <v>1200</v>
      </c>
      <c r="B114" s="37" t="s">
        <v>213</v>
      </c>
      <c r="C114" s="49" t="s">
        <v>213</v>
      </c>
      <c r="D114" s="46" t="str">
        <f t="shared" si="20"/>
        <v>N/A</v>
      </c>
      <c r="E114" s="49">
        <v>5654.7874260999997</v>
      </c>
      <c r="F114" s="46" t="str">
        <f t="shared" si="21"/>
        <v>N/A</v>
      </c>
      <c r="G114" s="49">
        <v>6237.4036373999998</v>
      </c>
      <c r="H114" s="46" t="str">
        <f t="shared" si="22"/>
        <v>N/A</v>
      </c>
      <c r="I114" s="12" t="s">
        <v>213</v>
      </c>
      <c r="J114" s="12">
        <v>10.3</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9215282</v>
      </c>
      <c r="F115" s="46" t="str">
        <f t="shared" ref="F115:F146" si="24">IF($B115="N/A","N/A",IF(E115&gt;10,"No",IF(E115&lt;-10,"No","Yes")))</f>
        <v>N/A</v>
      </c>
      <c r="G115" s="49">
        <v>11287024</v>
      </c>
      <c r="H115" s="46" t="str">
        <f t="shared" ref="H115:H146" si="25">IF($B115="N/A","N/A",IF(G115&gt;10,"No",IF(G115&lt;-10,"No","Yes")))</f>
        <v>N/A</v>
      </c>
      <c r="I115" s="12" t="s">
        <v>213</v>
      </c>
      <c r="J115" s="12">
        <v>22.48</v>
      </c>
      <c r="K115" s="47" t="s">
        <v>739</v>
      </c>
      <c r="L115" s="9" t="str">
        <f t="shared" si="19"/>
        <v>Yes</v>
      </c>
    </row>
    <row r="116" spans="1:12" ht="25.5" x14ac:dyDescent="0.2">
      <c r="A116" s="2" t="s">
        <v>526</v>
      </c>
      <c r="B116" s="37" t="s">
        <v>213</v>
      </c>
      <c r="C116" s="49" t="s">
        <v>213</v>
      </c>
      <c r="D116" s="46" t="str">
        <f t="shared" si="23"/>
        <v>N/A</v>
      </c>
      <c r="E116" s="38">
        <v>1129</v>
      </c>
      <c r="F116" s="46" t="str">
        <f t="shared" si="24"/>
        <v>N/A</v>
      </c>
      <c r="G116" s="38">
        <v>1449</v>
      </c>
      <c r="H116" s="46" t="str">
        <f t="shared" si="25"/>
        <v>N/A</v>
      </c>
      <c r="I116" s="12" t="s">
        <v>213</v>
      </c>
      <c r="J116" s="12">
        <v>28.34</v>
      </c>
      <c r="K116" s="47" t="s">
        <v>739</v>
      </c>
      <c r="L116" s="9" t="str">
        <f t="shared" si="19"/>
        <v>Yes</v>
      </c>
    </row>
    <row r="117" spans="1:12" ht="25.5" x14ac:dyDescent="0.2">
      <c r="A117" s="2" t="s">
        <v>1202</v>
      </c>
      <c r="B117" s="37" t="s">
        <v>213</v>
      </c>
      <c r="C117" s="49" t="s">
        <v>213</v>
      </c>
      <c r="D117" s="46" t="str">
        <f t="shared" si="23"/>
        <v>N/A</v>
      </c>
      <c r="E117" s="49">
        <v>8162.3401240000003</v>
      </c>
      <c r="F117" s="46" t="str">
        <f t="shared" si="24"/>
        <v>N/A</v>
      </c>
      <c r="G117" s="49">
        <v>7789.52657</v>
      </c>
      <c r="H117" s="46" t="str">
        <f t="shared" si="25"/>
        <v>N/A</v>
      </c>
      <c r="I117" s="12" t="s">
        <v>213</v>
      </c>
      <c r="J117" s="12">
        <v>-4.57</v>
      </c>
      <c r="K117" s="47" t="s">
        <v>739</v>
      </c>
      <c r="L117" s="9" t="str">
        <f t="shared" si="19"/>
        <v>Yes</v>
      </c>
    </row>
    <row r="118" spans="1:12" ht="25.5" x14ac:dyDescent="0.2">
      <c r="A118" s="2" t="s">
        <v>1203</v>
      </c>
      <c r="B118" s="37" t="s">
        <v>213</v>
      </c>
      <c r="C118" s="49" t="s">
        <v>213</v>
      </c>
      <c r="D118" s="46" t="str">
        <f t="shared" si="23"/>
        <v>N/A</v>
      </c>
      <c r="E118" s="49">
        <v>3391202</v>
      </c>
      <c r="F118" s="46" t="str">
        <f t="shared" si="24"/>
        <v>N/A</v>
      </c>
      <c r="G118" s="49">
        <v>4982422</v>
      </c>
      <c r="H118" s="46" t="str">
        <f t="shared" si="25"/>
        <v>N/A</v>
      </c>
      <c r="I118" s="12" t="s">
        <v>213</v>
      </c>
      <c r="J118" s="12">
        <v>46.92</v>
      </c>
      <c r="K118" s="47" t="s">
        <v>739</v>
      </c>
      <c r="L118" s="9" t="str">
        <f t="shared" si="19"/>
        <v>No</v>
      </c>
    </row>
    <row r="119" spans="1:12" ht="25.5" x14ac:dyDescent="0.2">
      <c r="A119" s="2" t="s">
        <v>527</v>
      </c>
      <c r="B119" s="37" t="s">
        <v>213</v>
      </c>
      <c r="C119" s="49" t="s">
        <v>213</v>
      </c>
      <c r="D119" s="46" t="str">
        <f t="shared" si="23"/>
        <v>N/A</v>
      </c>
      <c r="E119" s="38">
        <v>4061</v>
      </c>
      <c r="F119" s="46" t="str">
        <f t="shared" si="24"/>
        <v>N/A</v>
      </c>
      <c r="G119" s="38">
        <v>5700</v>
      </c>
      <c r="H119" s="46" t="str">
        <f t="shared" si="25"/>
        <v>N/A</v>
      </c>
      <c r="I119" s="12" t="s">
        <v>213</v>
      </c>
      <c r="J119" s="12">
        <v>40.36</v>
      </c>
      <c r="K119" s="47" t="s">
        <v>739</v>
      </c>
      <c r="L119" s="9" t="str">
        <f t="shared" si="19"/>
        <v>No</v>
      </c>
    </row>
    <row r="120" spans="1:12" ht="25.5" x14ac:dyDescent="0.2">
      <c r="A120" s="2" t="s">
        <v>1204</v>
      </c>
      <c r="B120" s="37" t="s">
        <v>213</v>
      </c>
      <c r="C120" s="49" t="s">
        <v>213</v>
      </c>
      <c r="D120" s="46" t="str">
        <f t="shared" si="23"/>
        <v>N/A</v>
      </c>
      <c r="E120" s="49">
        <v>835.06574735000004</v>
      </c>
      <c r="F120" s="46" t="str">
        <f t="shared" si="24"/>
        <v>N/A</v>
      </c>
      <c r="G120" s="49">
        <v>874.10912281000003</v>
      </c>
      <c r="H120" s="46" t="str">
        <f t="shared" si="25"/>
        <v>N/A</v>
      </c>
      <c r="I120" s="12" t="s">
        <v>213</v>
      </c>
      <c r="J120" s="12">
        <v>4.6749999999999998</v>
      </c>
      <c r="K120" s="47" t="s">
        <v>739</v>
      </c>
      <c r="L120" s="9" t="str">
        <f t="shared" si="19"/>
        <v>Yes</v>
      </c>
    </row>
    <row r="121" spans="1:12" ht="25.5" x14ac:dyDescent="0.2">
      <c r="A121" s="2" t="s">
        <v>1205</v>
      </c>
      <c r="B121" s="37" t="s">
        <v>213</v>
      </c>
      <c r="C121" s="49" t="s">
        <v>213</v>
      </c>
      <c r="D121" s="46" t="str">
        <f t="shared" si="23"/>
        <v>N/A</v>
      </c>
      <c r="E121" s="49">
        <v>55237068</v>
      </c>
      <c r="F121" s="46" t="str">
        <f t="shared" si="24"/>
        <v>N/A</v>
      </c>
      <c r="G121" s="49">
        <v>93886932</v>
      </c>
      <c r="H121" s="46" t="str">
        <f t="shared" si="25"/>
        <v>N/A</v>
      </c>
      <c r="I121" s="12" t="s">
        <v>213</v>
      </c>
      <c r="J121" s="12">
        <v>69.97</v>
      </c>
      <c r="K121" s="47" t="s">
        <v>739</v>
      </c>
      <c r="L121" s="9" t="str">
        <f t="shared" si="19"/>
        <v>No</v>
      </c>
    </row>
    <row r="122" spans="1:12" x14ac:dyDescent="0.2">
      <c r="A122" s="2" t="s">
        <v>528</v>
      </c>
      <c r="B122" s="37" t="s">
        <v>213</v>
      </c>
      <c r="C122" s="49" t="s">
        <v>213</v>
      </c>
      <c r="D122" s="46" t="str">
        <f t="shared" si="23"/>
        <v>N/A</v>
      </c>
      <c r="E122" s="38">
        <v>5248</v>
      </c>
      <c r="F122" s="46" t="str">
        <f t="shared" si="24"/>
        <v>N/A</v>
      </c>
      <c r="G122" s="38">
        <v>7203</v>
      </c>
      <c r="H122" s="46" t="str">
        <f t="shared" si="25"/>
        <v>N/A</v>
      </c>
      <c r="I122" s="12" t="s">
        <v>213</v>
      </c>
      <c r="J122" s="12">
        <v>37.25</v>
      </c>
      <c r="K122" s="47" t="s">
        <v>739</v>
      </c>
      <c r="L122" s="9" t="str">
        <f t="shared" si="19"/>
        <v>No</v>
      </c>
    </row>
    <row r="123" spans="1:12" ht="25.5" x14ac:dyDescent="0.2">
      <c r="A123" s="2" t="s">
        <v>1206</v>
      </c>
      <c r="B123" s="37" t="s">
        <v>213</v>
      </c>
      <c r="C123" s="49" t="s">
        <v>213</v>
      </c>
      <c r="D123" s="46" t="str">
        <f t="shared" si="23"/>
        <v>N/A</v>
      </c>
      <c r="E123" s="49">
        <v>10525.355944999999</v>
      </c>
      <c r="F123" s="46" t="str">
        <f t="shared" si="24"/>
        <v>N/A</v>
      </c>
      <c r="G123" s="49">
        <v>13034.420657999999</v>
      </c>
      <c r="H123" s="46" t="str">
        <f t="shared" si="25"/>
        <v>N/A</v>
      </c>
      <c r="I123" s="12" t="s">
        <v>213</v>
      </c>
      <c r="J123" s="12">
        <v>23.84</v>
      </c>
      <c r="K123" s="47" t="s">
        <v>739</v>
      </c>
      <c r="L123" s="9" t="str">
        <f t="shared" si="19"/>
        <v>Yes</v>
      </c>
    </row>
    <row r="124" spans="1:12" ht="25.5" x14ac:dyDescent="0.2">
      <c r="A124" s="2" t="s">
        <v>1207</v>
      </c>
      <c r="B124" s="37" t="s">
        <v>213</v>
      </c>
      <c r="C124" s="49" t="s">
        <v>213</v>
      </c>
      <c r="D124" s="46" t="str">
        <f t="shared" si="23"/>
        <v>N/A</v>
      </c>
      <c r="E124" s="49">
        <v>1828039</v>
      </c>
      <c r="F124" s="46" t="str">
        <f t="shared" si="24"/>
        <v>N/A</v>
      </c>
      <c r="G124" s="49">
        <v>1936940</v>
      </c>
      <c r="H124" s="46" t="str">
        <f t="shared" si="25"/>
        <v>N/A</v>
      </c>
      <c r="I124" s="12" t="s">
        <v>213</v>
      </c>
      <c r="J124" s="12">
        <v>5.9569999999999999</v>
      </c>
      <c r="K124" s="47" t="s">
        <v>739</v>
      </c>
      <c r="L124" s="9" t="str">
        <f t="shared" si="19"/>
        <v>Yes</v>
      </c>
    </row>
    <row r="125" spans="1:12" ht="25.5" x14ac:dyDescent="0.2">
      <c r="A125" s="2" t="s">
        <v>529</v>
      </c>
      <c r="B125" s="37" t="s">
        <v>213</v>
      </c>
      <c r="C125" s="49" t="s">
        <v>213</v>
      </c>
      <c r="D125" s="46" t="str">
        <f t="shared" si="23"/>
        <v>N/A</v>
      </c>
      <c r="E125" s="38">
        <v>6194</v>
      </c>
      <c r="F125" s="46" t="str">
        <f t="shared" si="24"/>
        <v>N/A</v>
      </c>
      <c r="G125" s="38">
        <v>7074</v>
      </c>
      <c r="H125" s="46" t="str">
        <f t="shared" si="25"/>
        <v>N/A</v>
      </c>
      <c r="I125" s="12" t="s">
        <v>213</v>
      </c>
      <c r="J125" s="12">
        <v>14.21</v>
      </c>
      <c r="K125" s="47" t="s">
        <v>739</v>
      </c>
      <c r="L125" s="9" t="str">
        <f t="shared" si="19"/>
        <v>Yes</v>
      </c>
    </row>
    <row r="126" spans="1:12" ht="25.5" x14ac:dyDescent="0.2">
      <c r="A126" s="2" t="s">
        <v>1208</v>
      </c>
      <c r="B126" s="37" t="s">
        <v>213</v>
      </c>
      <c r="C126" s="49" t="s">
        <v>213</v>
      </c>
      <c r="D126" s="46" t="str">
        <f t="shared" si="23"/>
        <v>N/A</v>
      </c>
      <c r="E126" s="49">
        <v>295.13061026999998</v>
      </c>
      <c r="F126" s="46" t="str">
        <f t="shared" si="24"/>
        <v>N/A</v>
      </c>
      <c r="G126" s="49">
        <v>273.81113937999999</v>
      </c>
      <c r="H126" s="46" t="str">
        <f t="shared" si="25"/>
        <v>N/A</v>
      </c>
      <c r="I126" s="12" t="s">
        <v>213</v>
      </c>
      <c r="J126" s="12">
        <v>-7.22</v>
      </c>
      <c r="K126" s="47" t="s">
        <v>739</v>
      </c>
      <c r="L126" s="9" t="str">
        <f t="shared" si="19"/>
        <v>Yes</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13326603</v>
      </c>
      <c r="F133" s="46" t="str">
        <f t="shared" si="24"/>
        <v>N/A</v>
      </c>
      <c r="G133" s="49">
        <v>12626131</v>
      </c>
      <c r="H133" s="46" t="str">
        <f t="shared" si="25"/>
        <v>N/A</v>
      </c>
      <c r="I133" s="12" t="s">
        <v>213</v>
      </c>
      <c r="J133" s="12">
        <v>-5.26</v>
      </c>
      <c r="K133" s="47" t="s">
        <v>739</v>
      </c>
      <c r="L133" s="9" t="str">
        <f t="shared" si="19"/>
        <v>Yes</v>
      </c>
    </row>
    <row r="134" spans="1:12" x14ac:dyDescent="0.2">
      <c r="A134" s="2" t="s">
        <v>532</v>
      </c>
      <c r="B134" s="37" t="s">
        <v>213</v>
      </c>
      <c r="C134" s="49" t="s">
        <v>213</v>
      </c>
      <c r="D134" s="46" t="str">
        <f t="shared" si="23"/>
        <v>N/A</v>
      </c>
      <c r="E134" s="38">
        <v>421</v>
      </c>
      <c r="F134" s="46" t="str">
        <f t="shared" si="24"/>
        <v>N/A</v>
      </c>
      <c r="G134" s="38">
        <v>445</v>
      </c>
      <c r="H134" s="46" t="str">
        <f t="shared" si="25"/>
        <v>N/A</v>
      </c>
      <c r="I134" s="12" t="s">
        <v>213</v>
      </c>
      <c r="J134" s="12">
        <v>5.7009999999999996</v>
      </c>
      <c r="K134" s="47" t="s">
        <v>739</v>
      </c>
      <c r="L134" s="9" t="str">
        <f t="shared" si="19"/>
        <v>Yes</v>
      </c>
    </row>
    <row r="135" spans="1:12" ht="25.5" x14ac:dyDescent="0.2">
      <c r="A135" s="2" t="s">
        <v>1214</v>
      </c>
      <c r="B135" s="37" t="s">
        <v>213</v>
      </c>
      <c r="C135" s="49" t="s">
        <v>213</v>
      </c>
      <c r="D135" s="46" t="str">
        <f t="shared" si="23"/>
        <v>N/A</v>
      </c>
      <c r="E135" s="49">
        <v>31654.638954999999</v>
      </c>
      <c r="F135" s="46" t="str">
        <f t="shared" si="24"/>
        <v>N/A</v>
      </c>
      <c r="G135" s="49">
        <v>28373.328089999999</v>
      </c>
      <c r="H135" s="46" t="str">
        <f t="shared" si="25"/>
        <v>N/A</v>
      </c>
      <c r="I135" s="12" t="s">
        <v>213</v>
      </c>
      <c r="J135" s="12">
        <v>-10.4</v>
      </c>
      <c r="K135" s="47" t="s">
        <v>739</v>
      </c>
      <c r="L135" s="9" t="str">
        <f t="shared" si="19"/>
        <v>Yes</v>
      </c>
    </row>
    <row r="136" spans="1:12" x14ac:dyDescent="0.2">
      <c r="A136" s="2" t="s">
        <v>1215</v>
      </c>
      <c r="B136" s="37" t="s">
        <v>213</v>
      </c>
      <c r="C136" s="49" t="s">
        <v>213</v>
      </c>
      <c r="D136" s="46" t="str">
        <f t="shared" si="23"/>
        <v>N/A</v>
      </c>
      <c r="E136" s="49">
        <v>30765871</v>
      </c>
      <c r="F136" s="46" t="str">
        <f t="shared" si="24"/>
        <v>N/A</v>
      </c>
      <c r="G136" s="49">
        <v>30026374</v>
      </c>
      <c r="H136" s="46" t="str">
        <f t="shared" si="25"/>
        <v>N/A</v>
      </c>
      <c r="I136" s="12" t="s">
        <v>213</v>
      </c>
      <c r="J136" s="12">
        <v>-2.4</v>
      </c>
      <c r="K136" s="47" t="s">
        <v>739</v>
      </c>
      <c r="L136" s="9" t="str">
        <f t="shared" si="19"/>
        <v>Yes</v>
      </c>
    </row>
    <row r="137" spans="1:12" x14ac:dyDescent="0.2">
      <c r="A137" s="2" t="s">
        <v>533</v>
      </c>
      <c r="B137" s="37" t="s">
        <v>213</v>
      </c>
      <c r="C137" s="49" t="s">
        <v>213</v>
      </c>
      <c r="D137" s="46" t="str">
        <f t="shared" si="23"/>
        <v>N/A</v>
      </c>
      <c r="E137" s="38">
        <v>7600</v>
      </c>
      <c r="F137" s="46" t="str">
        <f t="shared" si="24"/>
        <v>N/A</v>
      </c>
      <c r="G137" s="38">
        <v>6785</v>
      </c>
      <c r="H137" s="46" t="str">
        <f t="shared" si="25"/>
        <v>N/A</v>
      </c>
      <c r="I137" s="12" t="s">
        <v>213</v>
      </c>
      <c r="J137" s="12">
        <v>-10.7</v>
      </c>
      <c r="K137" s="47" t="s">
        <v>739</v>
      </c>
      <c r="L137" s="9" t="str">
        <f t="shared" si="19"/>
        <v>Yes</v>
      </c>
    </row>
    <row r="138" spans="1:12" x14ac:dyDescent="0.2">
      <c r="A138" s="2" t="s">
        <v>1216</v>
      </c>
      <c r="B138" s="37" t="s">
        <v>213</v>
      </c>
      <c r="C138" s="49" t="s">
        <v>213</v>
      </c>
      <c r="D138" s="46" t="str">
        <f t="shared" si="23"/>
        <v>N/A</v>
      </c>
      <c r="E138" s="49">
        <v>4048.1409211</v>
      </c>
      <c r="F138" s="46" t="str">
        <f t="shared" si="24"/>
        <v>N/A</v>
      </c>
      <c r="G138" s="49">
        <v>4425.4051583999999</v>
      </c>
      <c r="H138" s="46" t="str">
        <f t="shared" si="25"/>
        <v>N/A</v>
      </c>
      <c r="I138" s="12" t="s">
        <v>213</v>
      </c>
      <c r="J138" s="12">
        <v>9.3190000000000008</v>
      </c>
      <c r="K138" s="47" t="s">
        <v>739</v>
      </c>
      <c r="L138" s="9" t="str">
        <f t="shared" si="19"/>
        <v>Yes</v>
      </c>
    </row>
    <row r="139" spans="1:12" x14ac:dyDescent="0.2">
      <c r="A139" s="60" t="s">
        <v>406</v>
      </c>
      <c r="B139" s="14" t="s">
        <v>213</v>
      </c>
      <c r="C139" s="14">
        <v>4889351055</v>
      </c>
      <c r="D139" s="11" t="str">
        <f t="shared" si="23"/>
        <v>N/A</v>
      </c>
      <c r="E139" s="14">
        <v>5140305056</v>
      </c>
      <c r="F139" s="11" t="str">
        <f t="shared" si="24"/>
        <v>N/A</v>
      </c>
      <c r="G139" s="14">
        <v>5302341585</v>
      </c>
      <c r="H139" s="11" t="str">
        <f t="shared" si="25"/>
        <v>N/A</v>
      </c>
      <c r="I139" s="12">
        <v>5.133</v>
      </c>
      <c r="J139" s="12">
        <v>3.1520000000000001</v>
      </c>
      <c r="K139" s="14" t="s">
        <v>213</v>
      </c>
      <c r="L139" s="9" t="str">
        <f t="shared" ref="L139:L158" si="26">IF(J139="Div by 0", "N/A", IF(K139="N/A","N/A", IF(J139&gt;VALUE(MID(K139,1,2)), "No", IF(J139&lt;-1*VALUE(MID(K139,1,2)), "No", "Yes"))))</f>
        <v>N/A</v>
      </c>
    </row>
    <row r="140" spans="1:12" x14ac:dyDescent="0.2">
      <c r="A140" s="60" t="s">
        <v>1217</v>
      </c>
      <c r="B140" s="14" t="s">
        <v>213</v>
      </c>
      <c r="C140" s="14">
        <v>5662.6085679999997</v>
      </c>
      <c r="D140" s="11" t="str">
        <f t="shared" si="23"/>
        <v>N/A</v>
      </c>
      <c r="E140" s="14">
        <v>5635.0389342999997</v>
      </c>
      <c r="F140" s="11" t="str">
        <f t="shared" si="24"/>
        <v>N/A</v>
      </c>
      <c r="G140" s="14">
        <v>5924.7614771999997</v>
      </c>
      <c r="H140" s="11" t="str">
        <f t="shared" si="25"/>
        <v>N/A</v>
      </c>
      <c r="I140" s="12">
        <v>-0.48699999999999999</v>
      </c>
      <c r="J140" s="12">
        <v>5.141</v>
      </c>
      <c r="K140" s="14" t="s">
        <v>213</v>
      </c>
      <c r="L140" s="9" t="str">
        <f t="shared" si="26"/>
        <v>N/A</v>
      </c>
    </row>
    <row r="141" spans="1:12" x14ac:dyDescent="0.2">
      <c r="A141" s="60" t="s">
        <v>407</v>
      </c>
      <c r="B141" s="14" t="s">
        <v>213</v>
      </c>
      <c r="C141" s="14">
        <v>5316567</v>
      </c>
      <c r="D141" s="11" t="str">
        <f t="shared" si="23"/>
        <v>N/A</v>
      </c>
      <c r="E141" s="14">
        <v>7278567</v>
      </c>
      <c r="F141" s="11" t="str">
        <f t="shared" si="24"/>
        <v>N/A</v>
      </c>
      <c r="G141" s="14">
        <v>9079386</v>
      </c>
      <c r="H141" s="11" t="str">
        <f t="shared" si="25"/>
        <v>N/A</v>
      </c>
      <c r="I141" s="12">
        <v>36.9</v>
      </c>
      <c r="J141" s="12">
        <v>24.74</v>
      </c>
      <c r="K141" s="14" t="s">
        <v>213</v>
      </c>
      <c r="L141" s="9" t="str">
        <f t="shared" si="26"/>
        <v>N/A</v>
      </c>
    </row>
    <row r="142" spans="1:12" x14ac:dyDescent="0.2">
      <c r="A142" s="60" t="s">
        <v>1218</v>
      </c>
      <c r="B142" s="14" t="s">
        <v>213</v>
      </c>
      <c r="C142" s="14">
        <v>4895.5497237999998</v>
      </c>
      <c r="D142" s="11" t="str">
        <f t="shared" si="23"/>
        <v>N/A</v>
      </c>
      <c r="E142" s="14">
        <v>5308.9474835999999</v>
      </c>
      <c r="F142" s="11" t="str">
        <f t="shared" si="24"/>
        <v>N/A</v>
      </c>
      <c r="G142" s="14">
        <v>8962.8687067999999</v>
      </c>
      <c r="H142" s="11" t="str">
        <f t="shared" si="25"/>
        <v>N/A</v>
      </c>
      <c r="I142" s="12">
        <v>8.4440000000000008</v>
      </c>
      <c r="J142" s="12">
        <v>68.83</v>
      </c>
      <c r="K142" s="14" t="s">
        <v>213</v>
      </c>
      <c r="L142" s="9" t="str">
        <f t="shared" si="26"/>
        <v>N/A</v>
      </c>
    </row>
    <row r="143" spans="1:12" x14ac:dyDescent="0.2">
      <c r="A143" s="60" t="s">
        <v>408</v>
      </c>
      <c r="B143" s="14" t="s">
        <v>213</v>
      </c>
      <c r="C143" s="14">
        <v>26458853</v>
      </c>
      <c r="D143" s="11" t="str">
        <f t="shared" si="23"/>
        <v>N/A</v>
      </c>
      <c r="E143" s="14">
        <v>25721616</v>
      </c>
      <c r="F143" s="11" t="str">
        <f t="shared" si="24"/>
        <v>N/A</v>
      </c>
      <c r="G143" s="14">
        <v>31317797</v>
      </c>
      <c r="H143" s="11" t="str">
        <f t="shared" si="25"/>
        <v>N/A</v>
      </c>
      <c r="I143" s="12">
        <v>-2.79</v>
      </c>
      <c r="J143" s="12">
        <v>21.76</v>
      </c>
      <c r="K143" s="14" t="s">
        <v>213</v>
      </c>
      <c r="L143" s="9" t="str">
        <f t="shared" si="26"/>
        <v>N/A</v>
      </c>
    </row>
    <row r="144" spans="1:12" ht="25.5" x14ac:dyDescent="0.2">
      <c r="A144" s="60" t="s">
        <v>1219</v>
      </c>
      <c r="B144" s="14" t="s">
        <v>213</v>
      </c>
      <c r="C144" s="14">
        <v>403.36691820999999</v>
      </c>
      <c r="D144" s="11" t="str">
        <f t="shared" si="23"/>
        <v>N/A</v>
      </c>
      <c r="E144" s="14">
        <v>356.52171985000001</v>
      </c>
      <c r="F144" s="11" t="str">
        <f t="shared" si="24"/>
        <v>N/A</v>
      </c>
      <c r="G144" s="14">
        <v>398.48581281000003</v>
      </c>
      <c r="H144" s="11" t="str">
        <f t="shared" si="25"/>
        <v>N/A</v>
      </c>
      <c r="I144" s="12">
        <v>-11.6</v>
      </c>
      <c r="J144" s="12">
        <v>11.77</v>
      </c>
      <c r="K144" s="14" t="s">
        <v>213</v>
      </c>
      <c r="L144" s="9" t="str">
        <f t="shared" si="26"/>
        <v>N/A</v>
      </c>
    </row>
    <row r="145" spans="1:13" x14ac:dyDescent="0.2">
      <c r="A145" s="60" t="s">
        <v>409</v>
      </c>
      <c r="B145" s="14" t="s">
        <v>213</v>
      </c>
      <c r="C145" s="14">
        <v>31578963</v>
      </c>
      <c r="D145" s="11" t="str">
        <f t="shared" si="23"/>
        <v>N/A</v>
      </c>
      <c r="E145" s="14">
        <v>29911210</v>
      </c>
      <c r="F145" s="11" t="str">
        <f t="shared" si="24"/>
        <v>N/A</v>
      </c>
      <c r="G145" s="14">
        <v>30083918</v>
      </c>
      <c r="H145" s="11" t="str">
        <f t="shared" si="25"/>
        <v>N/A</v>
      </c>
      <c r="I145" s="12">
        <v>-5.28</v>
      </c>
      <c r="J145" s="12">
        <v>0.57740000000000002</v>
      </c>
      <c r="K145" s="14" t="s">
        <v>213</v>
      </c>
      <c r="L145" s="9" t="str">
        <f t="shared" si="26"/>
        <v>N/A</v>
      </c>
    </row>
    <row r="146" spans="1:13" x14ac:dyDescent="0.2">
      <c r="A146" s="60" t="s">
        <v>1220</v>
      </c>
      <c r="B146" s="14" t="s">
        <v>213</v>
      </c>
      <c r="C146" s="14">
        <v>3773.7766491000002</v>
      </c>
      <c r="D146" s="11" t="str">
        <f t="shared" si="23"/>
        <v>N/A</v>
      </c>
      <c r="E146" s="14">
        <v>3532.6809967999998</v>
      </c>
      <c r="F146" s="11" t="str">
        <f t="shared" si="24"/>
        <v>N/A</v>
      </c>
      <c r="G146" s="14">
        <v>3716.3579988000001</v>
      </c>
      <c r="H146" s="11" t="str">
        <f t="shared" si="25"/>
        <v>N/A</v>
      </c>
      <c r="I146" s="12">
        <v>-6.39</v>
      </c>
      <c r="J146" s="12">
        <v>5.1989999999999998</v>
      </c>
      <c r="K146" s="14" t="s">
        <v>213</v>
      </c>
      <c r="L146" s="9" t="str">
        <f t="shared" si="26"/>
        <v>N/A</v>
      </c>
    </row>
    <row r="147" spans="1:13" x14ac:dyDescent="0.2">
      <c r="A147" s="6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60"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3253100</v>
      </c>
      <c r="D153" s="11" t="str">
        <f t="shared" si="27"/>
        <v>N/A</v>
      </c>
      <c r="E153" s="14">
        <v>10390116</v>
      </c>
      <c r="F153" s="11" t="str">
        <f t="shared" si="28"/>
        <v>N/A</v>
      </c>
      <c r="G153" s="14">
        <v>14684487</v>
      </c>
      <c r="H153" s="11" t="str">
        <f t="shared" si="29"/>
        <v>N/A</v>
      </c>
      <c r="I153" s="12">
        <v>219.4</v>
      </c>
      <c r="J153" s="12">
        <v>41.33</v>
      </c>
      <c r="K153" s="14" t="s">
        <v>213</v>
      </c>
      <c r="L153" s="9" t="str">
        <f t="shared" si="26"/>
        <v>N/A</v>
      </c>
      <c r="M153" s="68"/>
    </row>
    <row r="154" spans="1:13" x14ac:dyDescent="0.2">
      <c r="A154" s="60" t="s">
        <v>1224</v>
      </c>
      <c r="B154" s="14" t="s">
        <v>213</v>
      </c>
      <c r="C154" s="14">
        <v>79343.902438999998</v>
      </c>
      <c r="D154" s="11" t="str">
        <f t="shared" si="27"/>
        <v>N/A</v>
      </c>
      <c r="E154" s="14">
        <v>71165.178081999999</v>
      </c>
      <c r="F154" s="11" t="str">
        <f t="shared" si="28"/>
        <v>N/A</v>
      </c>
      <c r="G154" s="14">
        <v>56478.796154000003</v>
      </c>
      <c r="H154" s="11" t="str">
        <f t="shared" si="29"/>
        <v>N/A</v>
      </c>
      <c r="I154" s="12">
        <v>-10.3</v>
      </c>
      <c r="J154" s="12">
        <v>-20.6</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2239.1421650000002</v>
      </c>
      <c r="D164" s="132" t="str">
        <f t="shared" ref="D164" si="31">IF($B164="N/A","N/A",IF(C164&gt;10,"No",IF(C164&lt;-10,"No","Yes")))</f>
        <v>N/A</v>
      </c>
      <c r="E164" s="131">
        <v>2190.9959828000001</v>
      </c>
      <c r="F164" s="132" t="str">
        <f t="shared" ref="F164" si="32">IF($B164="N/A","N/A",IF(E164&gt;10,"No",IF(E164&lt;-10,"No","Yes")))</f>
        <v>N/A</v>
      </c>
      <c r="G164" s="131">
        <v>2236.0736912000002</v>
      </c>
      <c r="H164" s="132" t="str">
        <f t="shared" ref="H164" si="33">IF($B164="N/A","N/A",IF(G164&gt;10,"No",IF(G164&lt;-10,"No","Yes")))</f>
        <v>N/A</v>
      </c>
      <c r="I164" s="133">
        <v>-2.15</v>
      </c>
      <c r="J164" s="133">
        <v>2.0569999999999999</v>
      </c>
      <c r="K164" s="134" t="s">
        <v>739</v>
      </c>
      <c r="L164" s="135" t="str">
        <f>IF(J164="Div by 0", "N/A", IF(OR(J164="N/A",K164="N/A"),"N/A", IF(J164&gt;VALUE(MID(K164,1,2)), "No", IF(J164&lt;-1*VALUE(MID(K164,1,2)), "No", "Yes"))))</f>
        <v>Yes</v>
      </c>
      <c r="N164" s="69"/>
    </row>
    <row r="165" spans="1:16" x14ac:dyDescent="0.2">
      <c r="A165" s="60" t="s">
        <v>1229</v>
      </c>
      <c r="B165" s="14" t="s">
        <v>213</v>
      </c>
      <c r="C165" s="14">
        <v>2258.0396303000002</v>
      </c>
      <c r="D165" s="11" t="str">
        <f t="shared" ref="D165:D171" si="34">IF($B165="N/A","N/A",IF(C165&gt;10,"No",IF(C165&lt;-10,"No","Yes")))</f>
        <v>N/A</v>
      </c>
      <c r="E165" s="14">
        <v>2208.4797592999998</v>
      </c>
      <c r="F165" s="11" t="str">
        <f t="shared" ref="F165:F171" si="35">IF($B165="N/A","N/A",IF(E165&gt;10,"No",IF(E165&lt;-10,"No","Yes")))</f>
        <v>N/A</v>
      </c>
      <c r="G165" s="14">
        <v>2252.5100195</v>
      </c>
      <c r="H165" s="11" t="str">
        <f t="shared" ref="H165:H171" si="36">IF($B165="N/A","N/A",IF(G165&gt;10,"No",IF(G165&lt;-10,"No","Yes")))</f>
        <v>N/A</v>
      </c>
      <c r="I165" s="12">
        <v>-2.19</v>
      </c>
      <c r="J165" s="12">
        <v>1.994</v>
      </c>
      <c r="K165" s="47" t="s">
        <v>739</v>
      </c>
      <c r="L165" s="9" t="str">
        <f>IF(J165="Div by 0", "N/A", IF(OR(J165="N/A",K165="N/A"),"N/A", IF(J165&gt;VALUE(MID(K165,1,2)), "No", IF(J165&lt;-1*VALUE(MID(K165,1,2)), "No", "Yes"))))</f>
        <v>Yes</v>
      </c>
      <c r="N165" s="69"/>
    </row>
    <row r="166" spans="1:16" x14ac:dyDescent="0.2">
      <c r="A166" s="60" t="s">
        <v>1230</v>
      </c>
      <c r="B166" s="14" t="s">
        <v>213</v>
      </c>
      <c r="C166" s="14">
        <v>1688.4306856999999</v>
      </c>
      <c r="D166" s="11" t="str">
        <f t="shared" si="34"/>
        <v>N/A</v>
      </c>
      <c r="E166" s="14">
        <v>1700.4899031</v>
      </c>
      <c r="F166" s="11" t="str">
        <f t="shared" si="35"/>
        <v>N/A</v>
      </c>
      <c r="G166" s="14">
        <v>1813.1293244999999</v>
      </c>
      <c r="H166" s="11" t="str">
        <f t="shared" si="36"/>
        <v>N/A</v>
      </c>
      <c r="I166" s="12">
        <v>0.71419999999999995</v>
      </c>
      <c r="J166" s="12">
        <v>6.6239999999999997</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867410</v>
      </c>
      <c r="D6" s="11" t="str">
        <f t="shared" ref="D6:D11" si="0">IF($B6="N/A","N/A",IF(C6&gt;10,"No",IF(C6&lt;-10,"No","Yes")))</f>
        <v>N/A</v>
      </c>
      <c r="E6" s="1">
        <v>916380</v>
      </c>
      <c r="F6" s="11" t="str">
        <f t="shared" ref="F6:F11" si="1">IF($B6="N/A","N/A",IF(E6&gt;10,"No",IF(E6&lt;-10,"No","Yes")))</f>
        <v>N/A</v>
      </c>
      <c r="G6" s="1">
        <v>898656</v>
      </c>
      <c r="H6" s="11" t="str">
        <f t="shared" ref="H6:H11" si="2">IF($B6="N/A","N/A",IF(G6&gt;10,"No",IF(G6&lt;-10,"No","Yes")))</f>
        <v>N/A</v>
      </c>
      <c r="I6" s="12">
        <v>5.6459999999999999</v>
      </c>
      <c r="J6" s="12">
        <v>-1.93</v>
      </c>
      <c r="K6" s="1" t="s">
        <v>739</v>
      </c>
      <c r="L6" s="9" t="str">
        <f t="shared" ref="L6:L14" si="3">IF(J6="Div by 0", "N/A", IF(K6="N/A","N/A", IF(J6&gt;VALUE(MID(K6,1,2)), "No", IF(J6&lt;-1*VALUE(MID(K6,1,2)), "No", "Yes"))))</f>
        <v>Yes</v>
      </c>
    </row>
    <row r="7" spans="1:12" x14ac:dyDescent="0.2">
      <c r="A7" s="18" t="s">
        <v>100</v>
      </c>
      <c r="B7" s="50" t="s">
        <v>213</v>
      </c>
      <c r="C7" s="1">
        <v>62001</v>
      </c>
      <c r="D7" s="11" t="str">
        <f t="shared" si="0"/>
        <v>N/A</v>
      </c>
      <c r="E7" s="1">
        <v>60676</v>
      </c>
      <c r="F7" s="11" t="str">
        <f t="shared" si="1"/>
        <v>N/A</v>
      </c>
      <c r="G7" s="1">
        <v>59981</v>
      </c>
      <c r="H7" s="11" t="str">
        <f t="shared" si="2"/>
        <v>N/A</v>
      </c>
      <c r="I7" s="12">
        <v>-2.14</v>
      </c>
      <c r="J7" s="12">
        <v>-1.1499999999999999</v>
      </c>
      <c r="K7" s="50" t="s">
        <v>739</v>
      </c>
      <c r="L7" s="9" t="str">
        <f t="shared" si="3"/>
        <v>Yes</v>
      </c>
    </row>
    <row r="8" spans="1:12" x14ac:dyDescent="0.2">
      <c r="A8" s="18" t="s">
        <v>101</v>
      </c>
      <c r="B8" s="50" t="s">
        <v>213</v>
      </c>
      <c r="C8" s="1">
        <v>199200</v>
      </c>
      <c r="D8" s="11" t="str">
        <f t="shared" si="0"/>
        <v>N/A</v>
      </c>
      <c r="E8" s="1">
        <v>201970</v>
      </c>
      <c r="F8" s="11" t="str">
        <f t="shared" si="1"/>
        <v>N/A</v>
      </c>
      <c r="G8" s="1">
        <v>200980</v>
      </c>
      <c r="H8" s="11" t="str">
        <f t="shared" si="2"/>
        <v>N/A</v>
      </c>
      <c r="I8" s="12">
        <v>1.391</v>
      </c>
      <c r="J8" s="12">
        <v>-0.49</v>
      </c>
      <c r="K8" s="50" t="s">
        <v>739</v>
      </c>
      <c r="L8" s="9" t="str">
        <f t="shared" si="3"/>
        <v>Yes</v>
      </c>
    </row>
    <row r="9" spans="1:12" x14ac:dyDescent="0.2">
      <c r="A9" s="18" t="s">
        <v>104</v>
      </c>
      <c r="B9" s="50" t="s">
        <v>213</v>
      </c>
      <c r="C9" s="1">
        <v>466078</v>
      </c>
      <c r="D9" s="11" t="str">
        <f t="shared" si="0"/>
        <v>N/A</v>
      </c>
      <c r="E9" s="1">
        <v>510470</v>
      </c>
      <c r="F9" s="11" t="str">
        <f t="shared" si="1"/>
        <v>N/A</v>
      </c>
      <c r="G9" s="1">
        <v>494425</v>
      </c>
      <c r="H9" s="11" t="str">
        <f t="shared" si="2"/>
        <v>N/A</v>
      </c>
      <c r="I9" s="12">
        <v>9.5250000000000004</v>
      </c>
      <c r="J9" s="12">
        <v>-3.14</v>
      </c>
      <c r="K9" s="50" t="s">
        <v>739</v>
      </c>
      <c r="L9" s="9" t="str">
        <f t="shared" si="3"/>
        <v>Yes</v>
      </c>
    </row>
    <row r="10" spans="1:12" x14ac:dyDescent="0.2">
      <c r="A10" s="18" t="s">
        <v>105</v>
      </c>
      <c r="B10" s="50" t="s">
        <v>213</v>
      </c>
      <c r="C10" s="1">
        <v>140131</v>
      </c>
      <c r="D10" s="11" t="str">
        <f t="shared" si="0"/>
        <v>N/A</v>
      </c>
      <c r="E10" s="1">
        <v>143264</v>
      </c>
      <c r="F10" s="11" t="str">
        <f t="shared" si="1"/>
        <v>N/A</v>
      </c>
      <c r="G10" s="1">
        <v>143270</v>
      </c>
      <c r="H10" s="11" t="str">
        <f t="shared" si="2"/>
        <v>N/A</v>
      </c>
      <c r="I10" s="12">
        <v>2.2360000000000002</v>
      </c>
      <c r="J10" s="12">
        <v>4.1999999999999997E-3</v>
      </c>
      <c r="K10" s="50" t="s">
        <v>739</v>
      </c>
      <c r="L10" s="9" t="str">
        <f t="shared" si="3"/>
        <v>Yes</v>
      </c>
    </row>
    <row r="11" spans="1:12" x14ac:dyDescent="0.2">
      <c r="A11" s="18" t="s">
        <v>77</v>
      </c>
      <c r="B11" s="1" t="s">
        <v>213</v>
      </c>
      <c r="C11" s="1">
        <v>707676.11</v>
      </c>
      <c r="D11" s="46" t="str">
        <f t="shared" si="0"/>
        <v>N/A</v>
      </c>
      <c r="E11" s="1">
        <v>731837.57</v>
      </c>
      <c r="F11" s="11" t="str">
        <f t="shared" si="1"/>
        <v>N/A</v>
      </c>
      <c r="G11" s="1">
        <v>740989.17</v>
      </c>
      <c r="H11" s="11" t="str">
        <f t="shared" si="2"/>
        <v>N/A</v>
      </c>
      <c r="I11" s="12">
        <v>3.4140000000000001</v>
      </c>
      <c r="J11" s="12">
        <v>1.25</v>
      </c>
      <c r="K11" s="1" t="s">
        <v>740</v>
      </c>
      <c r="L11" s="9" t="str">
        <f t="shared" si="3"/>
        <v>Yes</v>
      </c>
    </row>
    <row r="12" spans="1:12" x14ac:dyDescent="0.2">
      <c r="A12" s="18" t="s">
        <v>115</v>
      </c>
      <c r="B12" s="1" t="s">
        <v>213</v>
      </c>
      <c r="C12" s="1">
        <v>112284</v>
      </c>
      <c r="D12" s="1" t="s">
        <v>213</v>
      </c>
      <c r="E12" s="1">
        <v>112252</v>
      </c>
      <c r="F12" s="1" t="s">
        <v>213</v>
      </c>
      <c r="G12" s="1">
        <v>112112</v>
      </c>
      <c r="H12" s="1" t="s">
        <v>213</v>
      </c>
      <c r="I12" s="12">
        <v>-2.8000000000000001E-2</v>
      </c>
      <c r="J12" s="12">
        <v>-0.125</v>
      </c>
      <c r="K12" s="1" t="s">
        <v>740</v>
      </c>
      <c r="L12" s="9" t="str">
        <f t="shared" si="3"/>
        <v>Yes</v>
      </c>
    </row>
    <row r="13" spans="1:12" x14ac:dyDescent="0.2">
      <c r="A13" s="18" t="s">
        <v>449</v>
      </c>
      <c r="B13" s="1" t="s">
        <v>213</v>
      </c>
      <c r="C13" s="1">
        <v>59711</v>
      </c>
      <c r="D13" s="1" t="s">
        <v>213</v>
      </c>
      <c r="E13" s="1">
        <v>58984</v>
      </c>
      <c r="F13" s="1" t="s">
        <v>213</v>
      </c>
      <c r="G13" s="1">
        <v>58372</v>
      </c>
      <c r="H13" s="1" t="s">
        <v>213</v>
      </c>
      <c r="I13" s="12">
        <v>-1.22</v>
      </c>
      <c r="J13" s="12">
        <v>-1.04</v>
      </c>
      <c r="K13" s="1" t="s">
        <v>740</v>
      </c>
      <c r="L13" s="9" t="str">
        <f t="shared" si="3"/>
        <v>Yes</v>
      </c>
    </row>
    <row r="14" spans="1:12" x14ac:dyDescent="0.2">
      <c r="A14" s="18" t="s">
        <v>450</v>
      </c>
      <c r="B14" s="1" t="s">
        <v>213</v>
      </c>
      <c r="C14" s="1">
        <v>51795</v>
      </c>
      <c r="D14" s="1" t="s">
        <v>213</v>
      </c>
      <c r="E14" s="1">
        <v>52526</v>
      </c>
      <c r="F14" s="1" t="s">
        <v>213</v>
      </c>
      <c r="G14" s="1">
        <v>53023</v>
      </c>
      <c r="H14" s="1" t="s">
        <v>213</v>
      </c>
      <c r="I14" s="12">
        <v>1.411</v>
      </c>
      <c r="J14" s="12">
        <v>0.94620000000000004</v>
      </c>
      <c r="K14" s="1" t="s">
        <v>740</v>
      </c>
      <c r="L14" s="9" t="str">
        <f t="shared" si="3"/>
        <v>Yes</v>
      </c>
    </row>
    <row r="15" spans="1:12" x14ac:dyDescent="0.2">
      <c r="A15" s="4" t="s">
        <v>58</v>
      </c>
      <c r="B15" s="50" t="s">
        <v>213</v>
      </c>
      <c r="C15" s="14">
        <v>4895068527</v>
      </c>
      <c r="D15" s="11" t="str">
        <f t="shared" ref="D15:D20" si="4">IF($B15="N/A","N/A",IF(C15&gt;10,"No",IF(C15&lt;-10,"No","Yes")))</f>
        <v>N/A</v>
      </c>
      <c r="E15" s="14">
        <v>5145734812</v>
      </c>
      <c r="F15" s="11" t="str">
        <f t="shared" ref="F15:F20" si="5">IF($B15="N/A","N/A",IF(E15&gt;10,"No",IF(E15&lt;-10,"No","Yes")))</f>
        <v>N/A</v>
      </c>
      <c r="G15" s="14">
        <v>5310158197</v>
      </c>
      <c r="H15" s="11" t="str">
        <f t="shared" ref="H15:H20" si="6">IF($B15="N/A","N/A",IF(G15&gt;10,"No",IF(G15&lt;-10,"No","Yes")))</f>
        <v>N/A</v>
      </c>
      <c r="I15" s="12">
        <v>5.1210000000000004</v>
      </c>
      <c r="J15" s="12">
        <v>3.1949999999999998</v>
      </c>
      <c r="K15" s="50" t="s">
        <v>739</v>
      </c>
      <c r="L15" s="9" t="str">
        <f t="shared" ref="L15:L20" si="7">IF(J15="Div by 0", "N/A", IF(K15="N/A","N/A", IF(J15&gt;VALUE(MID(K15,1,2)), "No", IF(J15&lt;-1*VALUE(MID(K15,1,2)), "No", "Yes"))))</f>
        <v>Yes</v>
      </c>
    </row>
    <row r="16" spans="1:12" x14ac:dyDescent="0.2">
      <c r="A16" s="4" t="s">
        <v>1133</v>
      </c>
      <c r="B16" s="50" t="s">
        <v>213</v>
      </c>
      <c r="C16" s="14">
        <v>5643.3157641999996</v>
      </c>
      <c r="D16" s="11" t="str">
        <f t="shared" si="4"/>
        <v>N/A</v>
      </c>
      <c r="E16" s="14">
        <v>5615.2849385999998</v>
      </c>
      <c r="F16" s="11" t="str">
        <f t="shared" si="5"/>
        <v>N/A</v>
      </c>
      <c r="G16" s="14">
        <v>5908.9998808999999</v>
      </c>
      <c r="H16" s="11" t="str">
        <f t="shared" si="6"/>
        <v>N/A</v>
      </c>
      <c r="I16" s="12">
        <v>-0.497</v>
      </c>
      <c r="J16" s="12">
        <v>5.2309999999999999</v>
      </c>
      <c r="K16" s="50" t="s">
        <v>739</v>
      </c>
      <c r="L16" s="9" t="str">
        <f t="shared" si="7"/>
        <v>Yes</v>
      </c>
    </row>
    <row r="17" spans="1:12" x14ac:dyDescent="0.2">
      <c r="A17" s="4" t="s">
        <v>1233</v>
      </c>
      <c r="B17" s="50" t="s">
        <v>213</v>
      </c>
      <c r="C17" s="14">
        <v>13948.726262</v>
      </c>
      <c r="D17" s="11" t="str">
        <f t="shared" si="4"/>
        <v>N/A</v>
      </c>
      <c r="E17" s="14">
        <v>14570.886809</v>
      </c>
      <c r="F17" s="11" t="str">
        <f t="shared" si="5"/>
        <v>N/A</v>
      </c>
      <c r="G17" s="14">
        <v>14682.946465999999</v>
      </c>
      <c r="H17" s="11" t="str">
        <f t="shared" si="6"/>
        <v>N/A</v>
      </c>
      <c r="I17" s="12">
        <v>4.46</v>
      </c>
      <c r="J17" s="12">
        <v>0.76910000000000001</v>
      </c>
      <c r="K17" s="50" t="s">
        <v>739</v>
      </c>
      <c r="L17" s="9" t="str">
        <f t="shared" si="7"/>
        <v>Yes</v>
      </c>
    </row>
    <row r="18" spans="1:12" x14ac:dyDescent="0.2">
      <c r="A18" s="4" t="s">
        <v>1234</v>
      </c>
      <c r="B18" s="50" t="s">
        <v>213</v>
      </c>
      <c r="C18" s="14">
        <v>10989.674392999999</v>
      </c>
      <c r="D18" s="11" t="str">
        <f t="shared" si="4"/>
        <v>N/A</v>
      </c>
      <c r="E18" s="14">
        <v>11616.402139</v>
      </c>
      <c r="F18" s="11" t="str">
        <f t="shared" si="5"/>
        <v>N/A</v>
      </c>
      <c r="G18" s="14">
        <v>12252.073326</v>
      </c>
      <c r="H18" s="11" t="str">
        <f t="shared" si="6"/>
        <v>N/A</v>
      </c>
      <c r="I18" s="12">
        <v>5.7030000000000003</v>
      </c>
      <c r="J18" s="12">
        <v>5.4720000000000004</v>
      </c>
      <c r="K18" s="50" t="s">
        <v>739</v>
      </c>
      <c r="L18" s="9" t="str">
        <f t="shared" si="7"/>
        <v>Yes</v>
      </c>
    </row>
    <row r="19" spans="1:12" x14ac:dyDescent="0.2">
      <c r="A19" s="4" t="s">
        <v>1235</v>
      </c>
      <c r="B19" s="50" t="s">
        <v>213</v>
      </c>
      <c r="C19" s="14">
        <v>2670.8837512</v>
      </c>
      <c r="D19" s="11" t="str">
        <f t="shared" si="4"/>
        <v>N/A</v>
      </c>
      <c r="E19" s="14">
        <v>2538.4029501999999</v>
      </c>
      <c r="F19" s="11" t="str">
        <f t="shared" si="5"/>
        <v>N/A</v>
      </c>
      <c r="G19" s="14">
        <v>2676.4121110000001</v>
      </c>
      <c r="H19" s="11" t="str">
        <f t="shared" si="6"/>
        <v>N/A</v>
      </c>
      <c r="I19" s="12">
        <v>-4.96</v>
      </c>
      <c r="J19" s="12">
        <v>5.4370000000000003</v>
      </c>
      <c r="K19" s="50" t="s">
        <v>739</v>
      </c>
      <c r="L19" s="9" t="str">
        <f t="shared" si="7"/>
        <v>Yes</v>
      </c>
    </row>
    <row r="20" spans="1:12" x14ac:dyDescent="0.2">
      <c r="A20" s="4" t="s">
        <v>1236</v>
      </c>
      <c r="B20" s="50" t="s">
        <v>213</v>
      </c>
      <c r="C20" s="14">
        <v>4254.9489691999997</v>
      </c>
      <c r="D20" s="11" t="str">
        <f t="shared" si="4"/>
        <v>N/A</v>
      </c>
      <c r="E20" s="14">
        <v>4325.4997068000002</v>
      </c>
      <c r="F20" s="11" t="str">
        <f t="shared" si="5"/>
        <v>N/A</v>
      </c>
      <c r="G20" s="14">
        <v>4493.2898025000004</v>
      </c>
      <c r="H20" s="11" t="str">
        <f t="shared" si="6"/>
        <v>N/A</v>
      </c>
      <c r="I20" s="12">
        <v>1.6579999999999999</v>
      </c>
      <c r="J20" s="12">
        <v>3.879</v>
      </c>
      <c r="K20" s="50" t="s">
        <v>739</v>
      </c>
      <c r="L20" s="9" t="str">
        <f t="shared" si="7"/>
        <v>Yes</v>
      </c>
    </row>
    <row r="21" spans="1:12" x14ac:dyDescent="0.2">
      <c r="A21" s="2" t="s">
        <v>1137</v>
      </c>
      <c r="B21" s="50" t="s">
        <v>213</v>
      </c>
      <c r="C21" s="14">
        <v>5873.5152613999999</v>
      </c>
      <c r="D21" s="11" t="str">
        <f t="shared" ref="D21:D22" si="8">IF($B21="N/A","N/A",IF(C21&gt;10,"No",IF(C21&lt;-10,"No","Yes")))</f>
        <v>N/A</v>
      </c>
      <c r="E21" s="14">
        <v>5858.1669952000002</v>
      </c>
      <c r="F21" s="11" t="str">
        <f t="shared" ref="F21:F22" si="9">IF($B21="N/A","N/A",IF(E21&gt;10,"No",IF(E21&lt;-10,"No","Yes")))</f>
        <v>N/A</v>
      </c>
      <c r="G21" s="14">
        <v>6109.8540333999999</v>
      </c>
      <c r="H21" s="11" t="str">
        <f t="shared" ref="H21:H22" si="10">IF($B21="N/A","N/A",IF(G21&gt;10,"No",IF(G21&lt;-10,"No","Yes")))</f>
        <v>N/A</v>
      </c>
      <c r="I21" s="12">
        <v>-0.26100000000000001</v>
      </c>
      <c r="J21" s="12">
        <v>4.2960000000000003</v>
      </c>
      <c r="K21" s="50" t="s">
        <v>739</v>
      </c>
      <c r="L21" s="9" t="str">
        <f>IF(J21="Div by 0", "N/A", IF(OR(J21="N/A",K21="N/A"),"N/A", IF(J21&gt;VALUE(MID(K21,1,2)), "No", IF(J21&lt;-1*VALUE(MID(K21,1,2)), "No", "Yes"))))</f>
        <v>Yes</v>
      </c>
    </row>
    <row r="22" spans="1:12" x14ac:dyDescent="0.2">
      <c r="A22" s="2" t="s">
        <v>1138</v>
      </c>
      <c r="B22" s="50" t="s">
        <v>213</v>
      </c>
      <c r="C22" s="14">
        <v>5338.9425191999999</v>
      </c>
      <c r="D22" s="11" t="str">
        <f t="shared" si="8"/>
        <v>N/A</v>
      </c>
      <c r="E22" s="14">
        <v>5300.1956479</v>
      </c>
      <c r="F22" s="11" t="str">
        <f t="shared" si="9"/>
        <v>N/A</v>
      </c>
      <c r="G22" s="14">
        <v>5647.9015732999997</v>
      </c>
      <c r="H22" s="11" t="str">
        <f t="shared" si="10"/>
        <v>N/A</v>
      </c>
      <c r="I22" s="12">
        <v>-0.72599999999999998</v>
      </c>
      <c r="J22" s="12">
        <v>6.56</v>
      </c>
      <c r="K22" s="50" t="s">
        <v>739</v>
      </c>
      <c r="L22" s="9" t="str">
        <f>IF(J22="Div by 0", "N/A", IF(OR(J22="N/A",K22="N/A"),"N/A", IF(J22&gt;VALUE(MID(K22,1,2)), "No", IF(J22&lt;-1*VALUE(MID(K22,1,2)), "No", "Yes"))))</f>
        <v>Yes</v>
      </c>
    </row>
    <row r="23" spans="1:12" x14ac:dyDescent="0.2">
      <c r="A23" s="4" t="s">
        <v>1237</v>
      </c>
      <c r="B23" s="50" t="s">
        <v>213</v>
      </c>
      <c r="C23" s="14">
        <v>11295.682554999999</v>
      </c>
      <c r="D23" s="11" t="str">
        <f>IF($B23="N/A","N/A",IF(C23&gt;10,"No",IF(C23&lt;-10,"No","Yes")))</f>
        <v>N/A</v>
      </c>
      <c r="E23" s="14">
        <v>11879.568729000001</v>
      </c>
      <c r="F23" s="11" t="str">
        <f>IF($B23="N/A","N/A",IF(E23&gt;10,"No",IF(E23&lt;-10,"No","Yes")))</f>
        <v>N/A</v>
      </c>
      <c r="G23" s="14">
        <v>12025.729146</v>
      </c>
      <c r="H23" s="11" t="str">
        <f>IF($B23="N/A","N/A",IF(G23&gt;10,"No",IF(G23&lt;-10,"No","Yes")))</f>
        <v>N/A</v>
      </c>
      <c r="I23" s="12">
        <v>5.1689999999999996</v>
      </c>
      <c r="J23" s="12">
        <v>1.23</v>
      </c>
      <c r="K23" s="50" t="s">
        <v>739</v>
      </c>
      <c r="L23" s="9" t="str">
        <f>IF(J23="Div by 0", "N/A", IF(K23="N/A","N/A", IF(J23&gt;VALUE(MID(K23,1,2)), "No", IF(J23&lt;-1*VALUE(MID(K23,1,2)), "No", "Yes"))))</f>
        <v>Yes</v>
      </c>
    </row>
    <row r="24" spans="1:12" x14ac:dyDescent="0.2">
      <c r="A24" s="4" t="s">
        <v>1238</v>
      </c>
      <c r="B24" s="50" t="s">
        <v>213</v>
      </c>
      <c r="C24" s="14">
        <v>13820.859807999999</v>
      </c>
      <c r="D24" s="11" t="str">
        <f>IF($B24="N/A","N/A",IF(C24&gt;10,"No",IF(C24&lt;-10,"No","Yes")))</f>
        <v>N/A</v>
      </c>
      <c r="E24" s="14">
        <v>14533.760257</v>
      </c>
      <c r="F24" s="11" t="str">
        <f>IF($B24="N/A","N/A",IF(E24&gt;10,"No",IF(E24&lt;-10,"No","Yes")))</f>
        <v>N/A</v>
      </c>
      <c r="G24" s="14">
        <v>14621.851333000001</v>
      </c>
      <c r="H24" s="11" t="str">
        <f>IF($B24="N/A","N/A",IF(G24&gt;10,"No",IF(G24&lt;-10,"No","Yes")))</f>
        <v>N/A</v>
      </c>
      <c r="I24" s="12">
        <v>5.1580000000000004</v>
      </c>
      <c r="J24" s="12">
        <v>0.60609999999999997</v>
      </c>
      <c r="K24" s="50" t="s">
        <v>739</v>
      </c>
      <c r="L24" s="9" t="str">
        <f>IF(J24="Div by 0", "N/A", IF(K24="N/A","N/A", IF(J24&gt;VALUE(MID(K24,1,2)), "No", IF(J24&lt;-1*VALUE(MID(K24,1,2)), "No", "Yes"))))</f>
        <v>Yes</v>
      </c>
    </row>
    <row r="25" spans="1:12" x14ac:dyDescent="0.2">
      <c r="A25" s="4" t="s">
        <v>1239</v>
      </c>
      <c r="B25" s="50" t="s">
        <v>213</v>
      </c>
      <c r="C25" s="14">
        <v>8472.4968819000005</v>
      </c>
      <c r="D25" s="11" t="str">
        <f>IF($B25="N/A","N/A",IF(C25&gt;10,"No",IF(C25&lt;-10,"No","Yes")))</f>
        <v>N/A</v>
      </c>
      <c r="E25" s="14">
        <v>8996.2595096000005</v>
      </c>
      <c r="F25" s="11" t="str">
        <f>IF($B25="N/A","N/A",IF(E25&gt;10,"No",IF(E25&lt;-10,"No","Yes")))</f>
        <v>N/A</v>
      </c>
      <c r="G25" s="14">
        <v>9252.7254776000009</v>
      </c>
      <c r="H25" s="11" t="str">
        <f>IF($B25="N/A","N/A",IF(G25&gt;10,"No",IF(G25&lt;-10,"No","Yes")))</f>
        <v>N/A</v>
      </c>
      <c r="I25" s="12">
        <v>6.1820000000000004</v>
      </c>
      <c r="J25" s="12">
        <v>2.851</v>
      </c>
      <c r="K25" s="50" t="s">
        <v>739</v>
      </c>
      <c r="L25" s="9" t="str">
        <f>IF(J25="Div by 0", "N/A", IF(K25="N/A","N/A", IF(J25&gt;VALUE(MID(K25,1,2)), "No", IF(J25&lt;-1*VALUE(MID(K25,1,2)), "No", "Yes"))))</f>
        <v>Yes</v>
      </c>
    </row>
    <row r="26" spans="1:12" x14ac:dyDescent="0.2">
      <c r="A26" s="4" t="s">
        <v>1240</v>
      </c>
      <c r="B26" s="50" t="s">
        <v>213</v>
      </c>
      <c r="C26" s="14">
        <v>11834.319154000001</v>
      </c>
      <c r="D26" s="11" t="str">
        <f t="shared" ref="D26:D27" si="11">IF($B26="N/A","N/A",IF(C26&gt;10,"No",IF(C26&lt;-10,"No","Yes")))</f>
        <v>N/A</v>
      </c>
      <c r="E26" s="14">
        <v>12340.518045000001</v>
      </c>
      <c r="F26" s="11" t="str">
        <f t="shared" ref="F26:F30" si="12">IF($B26="N/A","N/A",IF(E26&gt;10,"No",IF(E26&lt;-10,"No","Yes")))</f>
        <v>N/A</v>
      </c>
      <c r="G26" s="14">
        <v>12514.026250000001</v>
      </c>
      <c r="H26" s="11" t="str">
        <f t="shared" ref="H26:H27" si="13">IF($B26="N/A","N/A",IF(G26&gt;10,"No",IF(G26&lt;-10,"No","Yes")))</f>
        <v>N/A</v>
      </c>
      <c r="I26" s="12">
        <v>4.2770000000000001</v>
      </c>
      <c r="J26" s="12">
        <v>1.4059999999999999</v>
      </c>
      <c r="K26" s="50" t="s">
        <v>739</v>
      </c>
      <c r="L26" s="9" t="str">
        <f>IF(J26="Div by 0", "N/A", IF(OR(J26="N/A",K26="N/A"),"N/A", IF(J26&gt;VALUE(MID(K26,1,2)), "No", IF(J26&lt;-1*VALUE(MID(K26,1,2)), "No", "Yes"))))</f>
        <v>Yes</v>
      </c>
    </row>
    <row r="27" spans="1:12" x14ac:dyDescent="0.2">
      <c r="A27" s="4" t="s">
        <v>1241</v>
      </c>
      <c r="B27" s="50" t="s">
        <v>213</v>
      </c>
      <c r="C27" s="14">
        <v>10421.855718000001</v>
      </c>
      <c r="D27" s="11" t="str">
        <f t="shared" si="11"/>
        <v>N/A</v>
      </c>
      <c r="E27" s="14">
        <v>11132.033305000001</v>
      </c>
      <c r="F27" s="11" t="str">
        <f t="shared" si="12"/>
        <v>N/A</v>
      </c>
      <c r="G27" s="14">
        <v>11239.962647</v>
      </c>
      <c r="H27" s="11" t="str">
        <f t="shared" si="13"/>
        <v>N/A</v>
      </c>
      <c r="I27" s="12">
        <v>6.8140000000000001</v>
      </c>
      <c r="J27" s="12">
        <v>0.96950000000000003</v>
      </c>
      <c r="K27" s="50" t="s">
        <v>739</v>
      </c>
      <c r="L27" s="9" t="str">
        <f>IF(J27="Div by 0", "N/A", IF(OR(J27="N/A",K27="N/A"),"N/A", IF(J27&gt;VALUE(MID(K27,1,2)), "No", IF(J27&lt;-1*VALUE(MID(K27,1,2)), "No", "Yes"))))</f>
        <v>Yes</v>
      </c>
    </row>
    <row r="28" spans="1:12" x14ac:dyDescent="0.2">
      <c r="A28" s="60" t="s">
        <v>1242</v>
      </c>
      <c r="B28" s="14" t="s">
        <v>213</v>
      </c>
      <c r="C28" s="14">
        <v>2239.1421650000002</v>
      </c>
      <c r="D28" s="11" t="str">
        <f t="shared" ref="D28:D30" si="14">IF($B28="N/A","N/A",IF(C28&gt;10,"No",IF(C28&lt;-10,"No","Yes")))</f>
        <v>N/A</v>
      </c>
      <c r="E28" s="14">
        <v>2190.9959828000001</v>
      </c>
      <c r="F28" s="11" t="str">
        <f t="shared" si="12"/>
        <v>N/A</v>
      </c>
      <c r="G28" s="14">
        <v>2236.0736912000002</v>
      </c>
      <c r="H28" s="11" t="str">
        <f t="shared" ref="H28:H30" si="15">IF($B28="N/A","N/A",IF(G28&gt;10,"No",IF(G28&lt;-10,"No","Yes")))</f>
        <v>N/A</v>
      </c>
      <c r="I28" s="12">
        <v>-2.15</v>
      </c>
      <c r="J28" s="12">
        <v>2.0569999999999999</v>
      </c>
      <c r="K28" s="47" t="s">
        <v>739</v>
      </c>
      <c r="L28" s="9" t="str">
        <f>IF(J28="Div by 0", "N/A", IF(OR(J28="N/A",K28="N/A"),"N/A", IF(J28&gt;VALUE(MID(K28,1,2)), "No", IF(J28&lt;-1*VALUE(MID(K28,1,2)), "No", "Yes"))))</f>
        <v>Yes</v>
      </c>
    </row>
    <row r="29" spans="1:12" x14ac:dyDescent="0.2">
      <c r="A29" s="60" t="s">
        <v>1243</v>
      </c>
      <c r="B29" s="14" t="s">
        <v>213</v>
      </c>
      <c r="C29" s="14">
        <v>2258.0396303000002</v>
      </c>
      <c r="D29" s="11" t="str">
        <f t="shared" si="14"/>
        <v>N/A</v>
      </c>
      <c r="E29" s="14">
        <v>2208.4797592999998</v>
      </c>
      <c r="F29" s="11" t="str">
        <f t="shared" si="12"/>
        <v>N/A</v>
      </c>
      <c r="G29" s="14">
        <v>2252.5100195</v>
      </c>
      <c r="H29" s="11" t="str">
        <f t="shared" si="15"/>
        <v>N/A</v>
      </c>
      <c r="I29" s="12">
        <v>-2.19</v>
      </c>
      <c r="J29" s="12">
        <v>1.994</v>
      </c>
      <c r="K29" s="47" t="s">
        <v>739</v>
      </c>
      <c r="L29" s="9" t="str">
        <f t="shared" ref="L29:L30" si="16">IF(J29="Div by 0", "N/A", IF(OR(J29="N/A",K29="N/A"),"N/A", IF(J29&gt;VALUE(MID(K29,1,2)), "No", IF(J29&lt;-1*VALUE(MID(K29,1,2)), "No", "Yes"))))</f>
        <v>Yes</v>
      </c>
    </row>
    <row r="30" spans="1:12" x14ac:dyDescent="0.2">
      <c r="A30" s="60" t="s">
        <v>1244</v>
      </c>
      <c r="B30" s="14" t="s">
        <v>213</v>
      </c>
      <c r="C30" s="14">
        <v>1688.4306856999999</v>
      </c>
      <c r="D30" s="11" t="str">
        <f t="shared" si="14"/>
        <v>N/A</v>
      </c>
      <c r="E30" s="14">
        <v>1700.4899031</v>
      </c>
      <c r="F30" s="11" t="str">
        <f t="shared" si="12"/>
        <v>N/A</v>
      </c>
      <c r="G30" s="14">
        <v>1813.1293244999999</v>
      </c>
      <c r="H30" s="11" t="str">
        <f t="shared" si="15"/>
        <v>N/A</v>
      </c>
      <c r="I30" s="12">
        <v>0.71419999999999995</v>
      </c>
      <c r="J30" s="12">
        <v>6.6239999999999997</v>
      </c>
      <c r="K30" s="47" t="s">
        <v>739</v>
      </c>
      <c r="L30" s="9" t="str">
        <f t="shared" si="16"/>
        <v>Yes</v>
      </c>
    </row>
    <row r="31" spans="1:12" x14ac:dyDescent="0.2">
      <c r="A31" s="48" t="s">
        <v>2</v>
      </c>
      <c r="B31" s="37" t="s">
        <v>213</v>
      </c>
      <c r="C31" s="13">
        <v>98.810251207999997</v>
      </c>
      <c r="D31" s="46" t="str">
        <f t="shared" ref="D31:D69" si="17">IF($B31="N/A","N/A",IF(C31&gt;10,"No",IF(C31&lt;-10,"No","Yes")))</f>
        <v>N/A</v>
      </c>
      <c r="E31" s="13">
        <v>99.376677796999999</v>
      </c>
      <c r="F31" s="46" t="str">
        <f t="shared" ref="F31:F69" si="18">IF($B31="N/A","N/A",IF(E31&gt;10,"No",IF(E31&lt;-10,"No","Yes")))</f>
        <v>N/A</v>
      </c>
      <c r="G31" s="13">
        <v>99.642577360000004</v>
      </c>
      <c r="H31" s="46" t="str">
        <f t="shared" ref="H31:H69" si="19">IF($B31="N/A","N/A",IF(G31&gt;10,"No",IF(G31&lt;-10,"No","Yes")))</f>
        <v>N/A</v>
      </c>
      <c r="I31" s="12">
        <v>0.57320000000000004</v>
      </c>
      <c r="J31" s="12">
        <v>0.2676</v>
      </c>
      <c r="K31" s="47" t="s">
        <v>739</v>
      </c>
      <c r="L31" s="9" t="str">
        <f t="shared" ref="L31:L99" si="20">IF(J31="Div by 0", "N/A", IF(K31="N/A","N/A", IF(J31&gt;VALUE(MID(K31,1,2)), "No", IF(J31&lt;-1*VALUE(MID(K31,1,2)), "No", "Yes"))))</f>
        <v>Yes</v>
      </c>
    </row>
    <row r="32" spans="1:12" x14ac:dyDescent="0.2">
      <c r="A32" s="48" t="s">
        <v>22</v>
      </c>
      <c r="B32" s="37" t="s">
        <v>213</v>
      </c>
      <c r="C32" s="1">
        <v>857090</v>
      </c>
      <c r="D32" s="46" t="str">
        <f t="shared" si="17"/>
        <v>N/A</v>
      </c>
      <c r="E32" s="1">
        <v>910668</v>
      </c>
      <c r="F32" s="46" t="str">
        <f t="shared" si="18"/>
        <v>N/A</v>
      </c>
      <c r="G32" s="1">
        <v>895444</v>
      </c>
      <c r="H32" s="46" t="str">
        <f t="shared" si="19"/>
        <v>N/A</v>
      </c>
      <c r="I32" s="12">
        <v>6.2510000000000003</v>
      </c>
      <c r="J32" s="12">
        <v>-1.67</v>
      </c>
      <c r="K32" s="47" t="s">
        <v>739</v>
      </c>
      <c r="L32" s="9" t="str">
        <f t="shared" si="20"/>
        <v>Yes</v>
      </c>
    </row>
    <row r="33" spans="1:12" x14ac:dyDescent="0.2">
      <c r="A33" s="48" t="s">
        <v>451</v>
      </c>
      <c r="B33" s="50" t="s">
        <v>213</v>
      </c>
      <c r="C33" s="1">
        <v>59909</v>
      </c>
      <c r="D33" s="1" t="str">
        <f t="shared" si="17"/>
        <v>N/A</v>
      </c>
      <c r="E33" s="1">
        <v>59374</v>
      </c>
      <c r="F33" s="1" t="str">
        <f t="shared" si="18"/>
        <v>N/A</v>
      </c>
      <c r="G33" s="1">
        <v>58859</v>
      </c>
      <c r="H33" s="11" t="str">
        <f t="shared" si="19"/>
        <v>N/A</v>
      </c>
      <c r="I33" s="12">
        <v>-0.89300000000000002</v>
      </c>
      <c r="J33" s="12">
        <v>-0.86699999999999999</v>
      </c>
      <c r="K33" s="50" t="s">
        <v>739</v>
      </c>
      <c r="L33" s="9" t="str">
        <f t="shared" si="20"/>
        <v>Yes</v>
      </c>
    </row>
    <row r="34" spans="1:12" x14ac:dyDescent="0.2">
      <c r="A34" s="48" t="s">
        <v>1245</v>
      </c>
      <c r="B34" s="5" t="s">
        <v>213</v>
      </c>
      <c r="C34" s="1">
        <v>36648</v>
      </c>
      <c r="D34" s="9" t="str">
        <f t="shared" ref="D34:D38" si="21">IF($B34="N/A","N/A",IF(C34&lt;0,"No","Yes"))</f>
        <v>N/A</v>
      </c>
      <c r="E34" s="1">
        <v>36297</v>
      </c>
      <c r="F34" s="9" t="str">
        <f t="shared" ref="F34:F38" si="22">IF($B34="N/A","N/A",IF(E34&lt;0,"No","Yes"))</f>
        <v>N/A</v>
      </c>
      <c r="G34" s="1">
        <v>36220</v>
      </c>
      <c r="H34" s="9" t="str">
        <f t="shared" ref="H34:H38" si="23">IF($B34="N/A","N/A",IF(G34&lt;0,"No","Yes"))</f>
        <v>N/A</v>
      </c>
      <c r="I34" s="12">
        <v>-0.95799999999999996</v>
      </c>
      <c r="J34" s="12">
        <v>-0.21199999999999999</v>
      </c>
      <c r="K34" s="1" t="s">
        <v>739</v>
      </c>
      <c r="L34" s="9" t="str">
        <f t="shared" si="20"/>
        <v>Yes</v>
      </c>
    </row>
    <row r="35" spans="1:12" x14ac:dyDescent="0.2">
      <c r="A35" s="48" t="s">
        <v>1246</v>
      </c>
      <c r="B35" s="5" t="s">
        <v>213</v>
      </c>
      <c r="C35" s="1">
        <v>1129</v>
      </c>
      <c r="D35" s="9" t="str">
        <f t="shared" si="21"/>
        <v>N/A</v>
      </c>
      <c r="E35" s="1">
        <v>1137</v>
      </c>
      <c r="F35" s="9" t="str">
        <f t="shared" si="22"/>
        <v>N/A</v>
      </c>
      <c r="G35" s="1">
        <v>1156</v>
      </c>
      <c r="H35" s="9" t="str">
        <f t="shared" si="23"/>
        <v>N/A</v>
      </c>
      <c r="I35" s="12">
        <v>0.70860000000000001</v>
      </c>
      <c r="J35" s="12">
        <v>1.671</v>
      </c>
      <c r="K35" s="1" t="s">
        <v>739</v>
      </c>
      <c r="L35" s="9" t="str">
        <f t="shared" si="20"/>
        <v>Yes</v>
      </c>
    </row>
    <row r="36" spans="1:12" x14ac:dyDescent="0.2">
      <c r="A36" s="48" t="s">
        <v>1247</v>
      </c>
      <c r="B36" s="5" t="s">
        <v>213</v>
      </c>
      <c r="C36" s="1">
        <v>847</v>
      </c>
      <c r="D36" s="9" t="str">
        <f t="shared" si="21"/>
        <v>N/A</v>
      </c>
      <c r="E36" s="1">
        <v>1007</v>
      </c>
      <c r="F36" s="9" t="str">
        <f t="shared" si="22"/>
        <v>N/A</v>
      </c>
      <c r="G36" s="1">
        <v>933</v>
      </c>
      <c r="H36" s="9" t="str">
        <f t="shared" si="23"/>
        <v>N/A</v>
      </c>
      <c r="I36" s="12">
        <v>18.89</v>
      </c>
      <c r="J36" s="12">
        <v>-7.35</v>
      </c>
      <c r="K36" s="1" t="s">
        <v>739</v>
      </c>
      <c r="L36" s="9" t="str">
        <f t="shared" si="20"/>
        <v>Yes</v>
      </c>
    </row>
    <row r="37" spans="1:12" x14ac:dyDescent="0.2">
      <c r="A37" s="48" t="s">
        <v>1248</v>
      </c>
      <c r="B37" s="5" t="s">
        <v>213</v>
      </c>
      <c r="C37" s="1">
        <v>21285</v>
      </c>
      <c r="D37" s="9" t="str">
        <f t="shared" si="21"/>
        <v>N/A</v>
      </c>
      <c r="E37" s="1">
        <v>20933</v>
      </c>
      <c r="F37" s="9" t="str">
        <f t="shared" si="22"/>
        <v>N/A</v>
      </c>
      <c r="G37" s="1">
        <v>20550</v>
      </c>
      <c r="H37" s="9" t="str">
        <f t="shared" si="23"/>
        <v>N/A</v>
      </c>
      <c r="I37" s="12">
        <v>-1.65</v>
      </c>
      <c r="J37" s="12">
        <v>-1.83</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193750</v>
      </c>
      <c r="D39" s="1" t="str">
        <f t="shared" si="17"/>
        <v>N/A</v>
      </c>
      <c r="E39" s="1">
        <v>198948</v>
      </c>
      <c r="F39" s="1" t="str">
        <f t="shared" si="18"/>
        <v>N/A</v>
      </c>
      <c r="G39" s="1">
        <v>199513</v>
      </c>
      <c r="H39" s="11" t="str">
        <f t="shared" si="19"/>
        <v>N/A</v>
      </c>
      <c r="I39" s="12">
        <v>2.6829999999999998</v>
      </c>
      <c r="J39" s="12">
        <v>0.28399999999999997</v>
      </c>
      <c r="K39" s="50" t="s">
        <v>739</v>
      </c>
      <c r="L39" s="9" t="str">
        <f t="shared" si="20"/>
        <v>Yes</v>
      </c>
    </row>
    <row r="40" spans="1:12" x14ac:dyDescent="0.2">
      <c r="A40" s="48" t="s">
        <v>1250</v>
      </c>
      <c r="B40" s="5" t="s">
        <v>213</v>
      </c>
      <c r="C40" s="1">
        <v>179748</v>
      </c>
      <c r="D40" s="9" t="str">
        <f t="shared" ref="D40:D45" si="24">IF($B40="N/A","N/A",IF(C40&lt;0,"No","Yes"))</f>
        <v>N/A</v>
      </c>
      <c r="E40" s="1">
        <v>183481</v>
      </c>
      <c r="F40" s="9" t="str">
        <f t="shared" ref="F40:F45" si="25">IF($B40="N/A","N/A",IF(E40&lt;0,"No","Yes"))</f>
        <v>N/A</v>
      </c>
      <c r="G40" s="1">
        <v>183234</v>
      </c>
      <c r="H40" s="9" t="str">
        <f t="shared" ref="H40:H45" si="26">IF($B40="N/A","N/A",IF(G40&lt;0,"No","Yes"))</f>
        <v>N/A</v>
      </c>
      <c r="I40" s="12">
        <v>2.077</v>
      </c>
      <c r="J40" s="12">
        <v>-0.13500000000000001</v>
      </c>
      <c r="K40" s="1" t="s">
        <v>739</v>
      </c>
      <c r="L40" s="9" t="str">
        <f t="shared" si="20"/>
        <v>Yes</v>
      </c>
    </row>
    <row r="41" spans="1:12" x14ac:dyDescent="0.2">
      <c r="A41" s="48" t="s">
        <v>1251</v>
      </c>
      <c r="B41" s="5" t="s">
        <v>213</v>
      </c>
      <c r="C41" s="1">
        <v>3041</v>
      </c>
      <c r="D41" s="9" t="str">
        <f t="shared" si="24"/>
        <v>N/A</v>
      </c>
      <c r="E41" s="1">
        <v>3338</v>
      </c>
      <c r="F41" s="9" t="str">
        <f t="shared" si="25"/>
        <v>N/A</v>
      </c>
      <c r="G41" s="1">
        <v>3597</v>
      </c>
      <c r="H41" s="9" t="str">
        <f t="shared" si="26"/>
        <v>N/A</v>
      </c>
      <c r="I41" s="12">
        <v>9.7669999999999995</v>
      </c>
      <c r="J41" s="12">
        <v>7.7590000000000003</v>
      </c>
      <c r="K41" s="1" t="s">
        <v>739</v>
      </c>
      <c r="L41" s="9" t="str">
        <f t="shared" si="20"/>
        <v>Yes</v>
      </c>
    </row>
    <row r="42" spans="1:12" x14ac:dyDescent="0.2">
      <c r="A42" s="48" t="s">
        <v>1252</v>
      </c>
      <c r="B42" s="5" t="s">
        <v>213</v>
      </c>
      <c r="C42" s="1">
        <v>1758</v>
      </c>
      <c r="D42" s="9" t="str">
        <f t="shared" si="24"/>
        <v>N/A</v>
      </c>
      <c r="E42" s="1">
        <v>2203</v>
      </c>
      <c r="F42" s="9" t="str">
        <f t="shared" si="25"/>
        <v>N/A</v>
      </c>
      <c r="G42" s="1">
        <v>2229</v>
      </c>
      <c r="H42" s="9" t="str">
        <f t="shared" si="26"/>
        <v>N/A</v>
      </c>
      <c r="I42" s="12">
        <v>25.31</v>
      </c>
      <c r="J42" s="12">
        <v>1.18</v>
      </c>
      <c r="K42" s="1" t="s">
        <v>739</v>
      </c>
      <c r="L42" s="9" t="str">
        <f t="shared" si="20"/>
        <v>Yes</v>
      </c>
    </row>
    <row r="43" spans="1:12" x14ac:dyDescent="0.2">
      <c r="A43" s="48" t="s">
        <v>1253</v>
      </c>
      <c r="B43" s="5" t="s">
        <v>213</v>
      </c>
      <c r="C43" s="1">
        <v>525</v>
      </c>
      <c r="D43" s="9" t="str">
        <f t="shared" si="24"/>
        <v>N/A</v>
      </c>
      <c r="E43" s="1">
        <v>556</v>
      </c>
      <c r="F43" s="9" t="str">
        <f t="shared" si="25"/>
        <v>N/A</v>
      </c>
      <c r="G43" s="1">
        <v>576</v>
      </c>
      <c r="H43" s="9" t="str">
        <f t="shared" si="26"/>
        <v>N/A</v>
      </c>
      <c r="I43" s="12">
        <v>5.9050000000000002</v>
      </c>
      <c r="J43" s="12">
        <v>3.597</v>
      </c>
      <c r="K43" s="1" t="s">
        <v>739</v>
      </c>
      <c r="L43" s="9" t="str">
        <f t="shared" si="20"/>
        <v>Yes</v>
      </c>
    </row>
    <row r="44" spans="1:12" x14ac:dyDescent="0.2">
      <c r="A44" s="48" t="s">
        <v>1254</v>
      </c>
      <c r="B44" s="5" t="s">
        <v>213</v>
      </c>
      <c r="C44" s="1">
        <v>8678</v>
      </c>
      <c r="D44" s="9" t="str">
        <f t="shared" si="24"/>
        <v>N/A</v>
      </c>
      <c r="E44" s="1">
        <v>9370</v>
      </c>
      <c r="F44" s="9" t="str">
        <f t="shared" si="25"/>
        <v>N/A</v>
      </c>
      <c r="G44" s="1">
        <v>9877</v>
      </c>
      <c r="H44" s="9" t="str">
        <f t="shared" si="26"/>
        <v>N/A</v>
      </c>
      <c r="I44" s="12">
        <v>7.9740000000000002</v>
      </c>
      <c r="J44" s="12">
        <v>5.4109999999999996</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464600</v>
      </c>
      <c r="D46" s="1" t="str">
        <f t="shared" si="17"/>
        <v>N/A</v>
      </c>
      <c r="E46" s="1">
        <v>509807</v>
      </c>
      <c r="F46" s="1" t="str">
        <f t="shared" si="18"/>
        <v>N/A</v>
      </c>
      <c r="G46" s="1">
        <v>494256</v>
      </c>
      <c r="H46" s="11" t="str">
        <f t="shared" si="19"/>
        <v>N/A</v>
      </c>
      <c r="I46" s="12">
        <v>9.73</v>
      </c>
      <c r="J46" s="12">
        <v>-3.05</v>
      </c>
      <c r="K46" s="50" t="s">
        <v>739</v>
      </c>
      <c r="L46" s="9" t="str">
        <f t="shared" si="20"/>
        <v>Yes</v>
      </c>
    </row>
    <row r="47" spans="1:12" x14ac:dyDescent="0.2">
      <c r="A47" s="48" t="s">
        <v>1256</v>
      </c>
      <c r="B47" s="5" t="s">
        <v>213</v>
      </c>
      <c r="C47" s="1">
        <v>125174</v>
      </c>
      <c r="D47" s="9" t="str">
        <f t="shared" ref="D47:D53" si="27">IF($B47="N/A","N/A",IF(C47&lt;0,"No","Yes"))</f>
        <v>N/A</v>
      </c>
      <c r="E47" s="1">
        <v>127523</v>
      </c>
      <c r="F47" s="9" t="str">
        <f t="shared" ref="F47:F53" si="28">IF($B47="N/A","N/A",IF(E47&lt;0,"No","Yes"))</f>
        <v>N/A</v>
      </c>
      <c r="G47" s="1">
        <v>116340</v>
      </c>
      <c r="H47" s="9" t="str">
        <f t="shared" ref="H47:H53" si="29">IF($B47="N/A","N/A",IF(G47&lt;0,"No","Yes"))</f>
        <v>N/A</v>
      </c>
      <c r="I47" s="12">
        <v>1.877</v>
      </c>
      <c r="J47" s="12">
        <v>-8.77</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7312</v>
      </c>
      <c r="D49" s="9" t="str">
        <f t="shared" si="27"/>
        <v>N/A</v>
      </c>
      <c r="E49" s="1">
        <v>7192</v>
      </c>
      <c r="F49" s="9" t="str">
        <f t="shared" si="28"/>
        <v>N/A</v>
      </c>
      <c r="G49" s="1">
        <v>6589</v>
      </c>
      <c r="H49" s="9" t="str">
        <f t="shared" si="29"/>
        <v>N/A</v>
      </c>
      <c r="I49" s="12">
        <v>-1.64</v>
      </c>
      <c r="J49" s="12">
        <v>-8.3800000000000008</v>
      </c>
      <c r="K49" s="1" t="s">
        <v>739</v>
      </c>
      <c r="L49" s="9" t="str">
        <f t="shared" si="20"/>
        <v>Yes</v>
      </c>
    </row>
    <row r="50" spans="1:12" x14ac:dyDescent="0.2">
      <c r="A50" s="48" t="s">
        <v>1259</v>
      </c>
      <c r="B50" s="5" t="s">
        <v>213</v>
      </c>
      <c r="C50" s="1">
        <v>302588</v>
      </c>
      <c r="D50" s="9" t="str">
        <f t="shared" si="27"/>
        <v>N/A</v>
      </c>
      <c r="E50" s="1">
        <v>342993</v>
      </c>
      <c r="F50" s="9" t="str">
        <f t="shared" si="28"/>
        <v>N/A</v>
      </c>
      <c r="G50" s="1">
        <v>332358</v>
      </c>
      <c r="H50" s="9" t="str">
        <f t="shared" si="29"/>
        <v>N/A</v>
      </c>
      <c r="I50" s="12">
        <v>13.35</v>
      </c>
      <c r="J50" s="12">
        <v>-3.1</v>
      </c>
      <c r="K50" s="1" t="s">
        <v>739</v>
      </c>
      <c r="L50" s="9" t="str">
        <f t="shared" si="20"/>
        <v>Yes</v>
      </c>
    </row>
    <row r="51" spans="1:12" x14ac:dyDescent="0.2">
      <c r="A51" s="48" t="s">
        <v>1260</v>
      </c>
      <c r="B51" s="5" t="s">
        <v>213</v>
      </c>
      <c r="C51" s="1">
        <v>15102</v>
      </c>
      <c r="D51" s="9" t="str">
        <f t="shared" si="27"/>
        <v>N/A</v>
      </c>
      <c r="E51" s="1">
        <v>15849</v>
      </c>
      <c r="F51" s="9" t="str">
        <f t="shared" si="28"/>
        <v>N/A</v>
      </c>
      <c r="G51" s="1">
        <v>23784</v>
      </c>
      <c r="H51" s="9" t="str">
        <f t="shared" si="29"/>
        <v>N/A</v>
      </c>
      <c r="I51" s="12">
        <v>4.9459999999999997</v>
      </c>
      <c r="J51" s="12">
        <v>50.07</v>
      </c>
      <c r="K51" s="1" t="s">
        <v>739</v>
      </c>
      <c r="L51" s="9" t="str">
        <f t="shared" si="20"/>
        <v>No</v>
      </c>
    </row>
    <row r="52" spans="1:12" x14ac:dyDescent="0.2">
      <c r="A52" s="48" t="s">
        <v>1261</v>
      </c>
      <c r="B52" s="5" t="s">
        <v>213</v>
      </c>
      <c r="C52" s="1">
        <v>14424</v>
      </c>
      <c r="D52" s="9" t="str">
        <f t="shared" si="27"/>
        <v>N/A</v>
      </c>
      <c r="E52" s="1">
        <v>16250</v>
      </c>
      <c r="F52" s="9" t="str">
        <f t="shared" si="28"/>
        <v>N/A</v>
      </c>
      <c r="G52" s="1">
        <v>15185</v>
      </c>
      <c r="H52" s="9" t="str">
        <f t="shared" si="29"/>
        <v>N/A</v>
      </c>
      <c r="I52" s="12">
        <v>12.66</v>
      </c>
      <c r="J52" s="12">
        <v>-6.55</v>
      </c>
      <c r="K52" s="1" t="s">
        <v>739</v>
      </c>
      <c r="L52" s="9" t="str">
        <f t="shared" si="20"/>
        <v>Yes</v>
      </c>
    </row>
    <row r="53" spans="1:12" x14ac:dyDescent="0.2">
      <c r="A53" s="48"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8" t="s">
        <v>454</v>
      </c>
      <c r="B54" s="50" t="s">
        <v>213</v>
      </c>
      <c r="C54" s="1">
        <v>138831</v>
      </c>
      <c r="D54" s="1" t="str">
        <f t="shared" si="17"/>
        <v>N/A</v>
      </c>
      <c r="E54" s="1">
        <v>142539</v>
      </c>
      <c r="F54" s="1" t="str">
        <f t="shared" si="18"/>
        <v>N/A</v>
      </c>
      <c r="G54" s="1">
        <v>142816</v>
      </c>
      <c r="H54" s="11" t="str">
        <f t="shared" si="19"/>
        <v>N/A</v>
      </c>
      <c r="I54" s="12">
        <v>2.6709999999999998</v>
      </c>
      <c r="J54" s="12">
        <v>0.1943</v>
      </c>
      <c r="K54" s="50" t="s">
        <v>739</v>
      </c>
      <c r="L54" s="9" t="str">
        <f t="shared" si="20"/>
        <v>Yes</v>
      </c>
    </row>
    <row r="55" spans="1:12" x14ac:dyDescent="0.2">
      <c r="A55" s="48" t="s">
        <v>1263</v>
      </c>
      <c r="B55" s="5" t="s">
        <v>213</v>
      </c>
      <c r="C55" s="1">
        <v>70408</v>
      </c>
      <c r="D55" s="9" t="str">
        <f t="shared" ref="D55:D60" si="30">IF($B55="N/A","N/A",IF(C55&lt;0,"No","Yes"))</f>
        <v>N/A</v>
      </c>
      <c r="E55" s="1">
        <v>72921</v>
      </c>
      <c r="F55" s="9" t="str">
        <f t="shared" ref="F55:F60" si="31">IF($B55="N/A","N/A",IF(E55&lt;0,"No","Yes"))</f>
        <v>N/A</v>
      </c>
      <c r="G55" s="1">
        <v>67493</v>
      </c>
      <c r="H55" s="9" t="str">
        <f t="shared" ref="H55:H60" si="32">IF($B55="N/A","N/A",IF(G55&lt;0,"No","Yes"))</f>
        <v>N/A</v>
      </c>
      <c r="I55" s="12">
        <v>3.569</v>
      </c>
      <c r="J55" s="12">
        <v>-7.44</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14665</v>
      </c>
      <c r="D57" s="9" t="str">
        <f t="shared" si="30"/>
        <v>N/A</v>
      </c>
      <c r="E57" s="1">
        <v>14858</v>
      </c>
      <c r="F57" s="9" t="str">
        <f t="shared" si="31"/>
        <v>N/A</v>
      </c>
      <c r="G57" s="1">
        <v>15550</v>
      </c>
      <c r="H57" s="9" t="str">
        <f t="shared" si="32"/>
        <v>N/A</v>
      </c>
      <c r="I57" s="12">
        <v>1.3160000000000001</v>
      </c>
      <c r="J57" s="12">
        <v>4.657</v>
      </c>
      <c r="K57" s="1" t="s">
        <v>739</v>
      </c>
      <c r="L57" s="9" t="str">
        <f t="shared" si="20"/>
        <v>Yes</v>
      </c>
    </row>
    <row r="58" spans="1:12" x14ac:dyDescent="0.2">
      <c r="A58" s="48" t="s">
        <v>1266</v>
      </c>
      <c r="B58" s="5" t="s">
        <v>213</v>
      </c>
      <c r="C58" s="1">
        <v>34307</v>
      </c>
      <c r="D58" s="9" t="str">
        <f t="shared" si="30"/>
        <v>N/A</v>
      </c>
      <c r="E58" s="1">
        <v>34822</v>
      </c>
      <c r="F58" s="9" t="str">
        <f t="shared" si="31"/>
        <v>N/A</v>
      </c>
      <c r="G58" s="1">
        <v>35539</v>
      </c>
      <c r="H58" s="9" t="str">
        <f t="shared" si="32"/>
        <v>N/A</v>
      </c>
      <c r="I58" s="12">
        <v>1.5009999999999999</v>
      </c>
      <c r="J58" s="12">
        <v>2.0590000000000002</v>
      </c>
      <c r="K58" s="1" t="s">
        <v>739</v>
      </c>
      <c r="L58" s="9" t="str">
        <f t="shared" si="20"/>
        <v>Yes</v>
      </c>
    </row>
    <row r="59" spans="1:12" x14ac:dyDescent="0.2">
      <c r="A59" s="48" t="s">
        <v>1267</v>
      </c>
      <c r="B59" s="5" t="s">
        <v>213</v>
      </c>
      <c r="C59" s="1">
        <v>19451</v>
      </c>
      <c r="D59" s="9" t="str">
        <f t="shared" si="30"/>
        <v>N/A</v>
      </c>
      <c r="E59" s="1">
        <v>19938</v>
      </c>
      <c r="F59" s="9" t="str">
        <f t="shared" si="31"/>
        <v>N/A</v>
      </c>
      <c r="G59" s="1">
        <v>24234</v>
      </c>
      <c r="H59" s="9" t="str">
        <f t="shared" si="32"/>
        <v>N/A</v>
      </c>
      <c r="I59" s="12">
        <v>2.504</v>
      </c>
      <c r="J59" s="12">
        <v>21.55</v>
      </c>
      <c r="K59" s="1" t="s">
        <v>739</v>
      </c>
      <c r="L59" s="9" t="str">
        <f t="shared" si="20"/>
        <v>Yes</v>
      </c>
    </row>
    <row r="60" spans="1:12" x14ac:dyDescent="0.2">
      <c r="A60" s="48"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7" t="s">
        <v>213</v>
      </c>
      <c r="C61" s="1">
        <v>193222</v>
      </c>
      <c r="D61" s="1" t="str">
        <f t="shared" si="17"/>
        <v>N/A</v>
      </c>
      <c r="E61" s="1">
        <v>208261</v>
      </c>
      <c r="F61" s="1" t="str">
        <f t="shared" si="18"/>
        <v>N/A</v>
      </c>
      <c r="G61" s="1">
        <v>746328</v>
      </c>
      <c r="H61" s="11" t="str">
        <f t="shared" si="19"/>
        <v>N/A</v>
      </c>
      <c r="I61" s="12">
        <v>7.7830000000000004</v>
      </c>
      <c r="J61" s="12">
        <v>258.39999999999998</v>
      </c>
      <c r="K61" s="47" t="s">
        <v>739</v>
      </c>
      <c r="L61" s="9" t="str">
        <f>IF(J61="Div by 0", "N/A", IF(OR(J61="N/A",K61="N/A"),"N/A", IF(J61&gt;VALUE(MID(K61,1,2)), "No", IF(J61&lt;-1*VALUE(MID(K61,1,2)), "No", "Yes"))))</f>
        <v>No</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1747</v>
      </c>
      <c r="J66" s="12" t="s">
        <v>1747</v>
      </c>
      <c r="K66" s="47" t="s">
        <v>739</v>
      </c>
      <c r="L66" s="9" t="str">
        <f t="shared" si="33"/>
        <v>N/A</v>
      </c>
    </row>
    <row r="67" spans="1:12" x14ac:dyDescent="0.2">
      <c r="A67" s="3" t="s">
        <v>192</v>
      </c>
      <c r="B67" s="37" t="s">
        <v>213</v>
      </c>
      <c r="C67" s="1">
        <v>444127</v>
      </c>
      <c r="D67" s="1" t="str">
        <f t="shared" si="17"/>
        <v>N/A</v>
      </c>
      <c r="E67" s="1">
        <v>469224</v>
      </c>
      <c r="F67" s="1" t="str">
        <f t="shared" si="18"/>
        <v>N/A</v>
      </c>
      <c r="G67" s="1">
        <v>424042</v>
      </c>
      <c r="H67" s="11" t="str">
        <f t="shared" si="19"/>
        <v>N/A</v>
      </c>
      <c r="I67" s="12">
        <v>5.6509999999999998</v>
      </c>
      <c r="J67" s="12">
        <v>-9.6300000000000008</v>
      </c>
      <c r="K67" s="47" t="s">
        <v>739</v>
      </c>
      <c r="L67" s="9" t="str">
        <f t="shared" si="33"/>
        <v>Yes</v>
      </c>
    </row>
    <row r="68" spans="1:12" x14ac:dyDescent="0.2">
      <c r="A68" s="2" t="s">
        <v>193</v>
      </c>
      <c r="B68" s="50" t="s">
        <v>213</v>
      </c>
      <c r="C68" s="1">
        <v>855478</v>
      </c>
      <c r="D68" s="1" t="str">
        <f t="shared" si="17"/>
        <v>N/A</v>
      </c>
      <c r="E68" s="1">
        <v>909712</v>
      </c>
      <c r="F68" s="1" t="str">
        <f t="shared" si="18"/>
        <v>N/A</v>
      </c>
      <c r="G68" s="1">
        <v>893760</v>
      </c>
      <c r="H68" s="11" t="str">
        <f t="shared" si="19"/>
        <v>N/A</v>
      </c>
      <c r="I68" s="59">
        <v>6.34</v>
      </c>
      <c r="J68" s="59">
        <v>-1.75</v>
      </c>
      <c r="K68" s="50" t="s">
        <v>739</v>
      </c>
      <c r="L68" s="9" t="str">
        <f t="shared" si="33"/>
        <v>Yes</v>
      </c>
    </row>
    <row r="69" spans="1:12" x14ac:dyDescent="0.2">
      <c r="A69" s="2" t="s">
        <v>194</v>
      </c>
      <c r="B69" s="50" t="s">
        <v>213</v>
      </c>
      <c r="C69" s="1">
        <v>855478</v>
      </c>
      <c r="D69" s="1" t="str">
        <f t="shared" si="17"/>
        <v>N/A</v>
      </c>
      <c r="E69" s="1">
        <v>909712</v>
      </c>
      <c r="F69" s="1" t="str">
        <f t="shared" si="18"/>
        <v>N/A</v>
      </c>
      <c r="G69" s="1">
        <v>893760</v>
      </c>
      <c r="H69" s="11" t="str">
        <f t="shared" si="19"/>
        <v>N/A</v>
      </c>
      <c r="I69" s="59">
        <v>6.34</v>
      </c>
      <c r="J69" s="59">
        <v>-1.75</v>
      </c>
      <c r="K69" s="50" t="s">
        <v>739</v>
      </c>
      <c r="L69" s="9" t="str">
        <f t="shared" si="33"/>
        <v>Yes</v>
      </c>
    </row>
    <row r="70" spans="1:12" x14ac:dyDescent="0.2">
      <c r="A70" s="48" t="s">
        <v>78</v>
      </c>
      <c r="B70" s="50" t="s">
        <v>294</v>
      </c>
      <c r="C70" s="13">
        <v>13.249438923</v>
      </c>
      <c r="D70" s="46" t="str">
        <f>IF($B70="N/A","N/A",IF(C70&gt;=20,"No",IF(C70&lt;0,"No","Yes")))</f>
        <v>Yes</v>
      </c>
      <c r="E70" s="13">
        <v>13.578377223</v>
      </c>
      <c r="F70" s="46" t="str">
        <f>IF($B70="N/A","N/A",IF(E70&gt;=20,"No",IF(E70&lt;0,"No","Yes")))</f>
        <v>Yes</v>
      </c>
      <c r="G70" s="13">
        <v>62.744398459000003</v>
      </c>
      <c r="H70" s="46" t="str">
        <f>IF($B70="N/A","N/A",IF(G70&gt;=20,"No",IF(G70&lt;0,"No","Yes")))</f>
        <v>No</v>
      </c>
      <c r="I70" s="12">
        <v>2.4830000000000001</v>
      </c>
      <c r="J70" s="12">
        <v>362.1</v>
      </c>
      <c r="K70" s="47" t="s">
        <v>739</v>
      </c>
      <c r="L70" s="9" t="str">
        <f t="shared" si="20"/>
        <v>No</v>
      </c>
    </row>
    <row r="71" spans="1:12" x14ac:dyDescent="0.2">
      <c r="A71" s="48" t="s">
        <v>79</v>
      </c>
      <c r="B71" s="37" t="s">
        <v>213</v>
      </c>
      <c r="C71" s="13">
        <v>83.033201524999996</v>
      </c>
      <c r="D71" s="46" t="str">
        <f>IF($B71="N/A","N/A",IF(C71&gt;10,"No",IF(C71&lt;-10,"No","Yes")))</f>
        <v>N/A</v>
      </c>
      <c r="E71" s="13">
        <v>84.346826782999997</v>
      </c>
      <c r="F71" s="46" t="str">
        <f>IF($B71="N/A","N/A",IF(E71&gt;10,"No",IF(E71&lt;-10,"No","Yes")))</f>
        <v>N/A</v>
      </c>
      <c r="G71" s="13">
        <v>35.536784644000001</v>
      </c>
      <c r="H71" s="46" t="str">
        <f>IF($B71="N/A","N/A",IF(G71&gt;10,"No",IF(G71&lt;-10,"No","Yes")))</f>
        <v>N/A</v>
      </c>
      <c r="I71" s="12">
        <v>1.5820000000000001</v>
      </c>
      <c r="J71" s="12">
        <v>-57.9</v>
      </c>
      <c r="K71" s="47" t="s">
        <v>739</v>
      </c>
      <c r="L71" s="9" t="str">
        <f t="shared" si="20"/>
        <v>No</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2.9056924384</v>
      </c>
      <c r="D73" s="46" t="str">
        <f>IF($B73="N/A","N/A",IF(C73&gt;10,"No",IF(C73&lt;-10,"No","Yes")))</f>
        <v>N/A</v>
      </c>
      <c r="E73" s="13">
        <v>4.7159320662999997</v>
      </c>
      <c r="F73" s="46" t="str">
        <f>IF($B73="N/A","N/A",IF(E73&gt;10,"No",IF(E73&lt;-10,"No","Yes")))</f>
        <v>N/A</v>
      </c>
      <c r="G73" s="13">
        <v>13.786542923000001</v>
      </c>
      <c r="H73" s="46" t="str">
        <f>IF($B73="N/A","N/A",IF(G73&gt;10,"No",IF(G73&lt;-10,"No","Yes")))</f>
        <v>N/A</v>
      </c>
      <c r="I73" s="12">
        <v>62.3</v>
      </c>
      <c r="J73" s="12">
        <v>192.3</v>
      </c>
      <c r="K73" s="47" t="s">
        <v>739</v>
      </c>
      <c r="L73" s="9" t="str">
        <f t="shared" si="20"/>
        <v>No</v>
      </c>
    </row>
    <row r="74" spans="1:12" x14ac:dyDescent="0.2">
      <c r="A74" s="48" t="s">
        <v>121</v>
      </c>
      <c r="B74" s="37" t="s">
        <v>213</v>
      </c>
      <c r="C74" s="13">
        <v>96.369300480999996</v>
      </c>
      <c r="D74" s="46" t="str">
        <f>IF($B74="N/A","N/A",IF(C74&gt;10,"No",IF(C74&lt;-10,"No","Yes")))</f>
        <v>N/A</v>
      </c>
      <c r="E74" s="13">
        <v>94.935301253999995</v>
      </c>
      <c r="F74" s="46" t="str">
        <f>IF($B74="N/A","N/A",IF(E74&gt;10,"No",IF(E74&lt;-10,"No","Yes")))</f>
        <v>N/A</v>
      </c>
      <c r="G74" s="13">
        <v>85.995359629000006</v>
      </c>
      <c r="H74" s="46" t="str">
        <f>IF($B74="N/A","N/A",IF(G74&gt;10,"No",IF(G74&lt;-10,"No","Yes")))</f>
        <v>N/A</v>
      </c>
      <c r="I74" s="12">
        <v>-1.49</v>
      </c>
      <c r="J74" s="12">
        <v>-9.42</v>
      </c>
      <c r="K74" s="47" t="s">
        <v>739</v>
      </c>
      <c r="L74" s="9" t="str">
        <f t="shared" si="20"/>
        <v>Yes</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1747</v>
      </c>
      <c r="J75" s="12" t="s">
        <v>1747</v>
      </c>
      <c r="K75" s="47" t="s">
        <v>739</v>
      </c>
      <c r="L75" s="9" t="str">
        <f t="shared" si="20"/>
        <v>N/A</v>
      </c>
    </row>
    <row r="76" spans="1:12" x14ac:dyDescent="0.2">
      <c r="A76" s="48" t="s">
        <v>195</v>
      </c>
      <c r="B76" s="37" t="s">
        <v>213</v>
      </c>
      <c r="C76" s="13">
        <v>28.770462664</v>
      </c>
      <c r="D76" s="46" t="str">
        <f t="shared" ref="D76:D98" si="34">IF($B76="N/A","N/A",IF(C76&gt;10,"No",IF(C76&lt;-10,"No","Yes")))</f>
        <v>N/A</v>
      </c>
      <c r="E76" s="13">
        <v>28.083611654999999</v>
      </c>
      <c r="F76" s="46" t="str">
        <f t="shared" ref="F76:F98" si="35">IF($B76="N/A","N/A",IF(E76&gt;10,"No",IF(E76&lt;-10,"No","Yes")))</f>
        <v>N/A</v>
      </c>
      <c r="G76" s="13">
        <v>89.194596497999996</v>
      </c>
      <c r="H76" s="46" t="str">
        <f t="shared" ref="H76:H98" si="36">IF($B76="N/A","N/A",IF(G76&gt;10,"No",IF(G76&lt;-10,"No","Yes")))</f>
        <v>N/A</v>
      </c>
      <c r="I76" s="12">
        <v>-2.39</v>
      </c>
      <c r="J76" s="12">
        <v>217.6</v>
      </c>
      <c r="K76" s="47" t="s">
        <v>739</v>
      </c>
      <c r="L76" s="9" t="str">
        <f>IF(J76="Div by 0", "N/A", IF(OR(J76="N/A",K76="N/A"),"N/A", IF(J76&gt;VALUE(MID(K76,1,2)), "No", IF(J76&lt;-1*VALUE(MID(K76,1,2)), "No", "Yes"))))</f>
        <v>No</v>
      </c>
    </row>
    <row r="77" spans="1:12" x14ac:dyDescent="0.2">
      <c r="A77" s="48" t="s">
        <v>196</v>
      </c>
      <c r="B77" s="37" t="s">
        <v>213</v>
      </c>
      <c r="C77" s="13">
        <v>70.271368353</v>
      </c>
      <c r="D77" s="46" t="str">
        <f t="shared" si="34"/>
        <v>N/A</v>
      </c>
      <c r="E77" s="13">
        <v>71.506103881000001</v>
      </c>
      <c r="F77" s="46" t="str">
        <f t="shared" si="35"/>
        <v>N/A</v>
      </c>
      <c r="G77" s="13">
        <v>10.750984345999999</v>
      </c>
      <c r="H77" s="46" t="str">
        <f t="shared" si="36"/>
        <v>N/A</v>
      </c>
      <c r="I77" s="12">
        <v>1.7569999999999999</v>
      </c>
      <c r="J77" s="12">
        <v>-85</v>
      </c>
      <c r="K77" s="47" t="s">
        <v>739</v>
      </c>
      <c r="L77" s="9" t="str">
        <f t="shared" ref="L77:L81" si="37">IF(J77="Div by 0", "N/A", IF(OR(J77="N/A",K77="N/A"),"N/A", IF(J77&gt;VALUE(MID(K77,1,2)), "No", IF(J77&lt;-1*VALUE(MID(K77,1,2)), "No", "Yes"))))</f>
        <v>No</v>
      </c>
    </row>
    <row r="78" spans="1:12" x14ac:dyDescent="0.2">
      <c r="A78" s="48" t="s">
        <v>197</v>
      </c>
      <c r="B78" s="37" t="s">
        <v>213</v>
      </c>
      <c r="C78" s="13">
        <v>0.69577288349999999</v>
      </c>
      <c r="D78" s="46" t="str">
        <f t="shared" si="34"/>
        <v>N/A</v>
      </c>
      <c r="E78" s="13">
        <v>0.31815040880000001</v>
      </c>
      <c r="F78" s="46" t="str">
        <f t="shared" si="35"/>
        <v>N/A</v>
      </c>
      <c r="G78" s="13">
        <v>3.5212394799999998E-2</v>
      </c>
      <c r="H78" s="46" t="str">
        <f t="shared" si="36"/>
        <v>N/A</v>
      </c>
      <c r="I78" s="12">
        <v>-54.3</v>
      </c>
      <c r="J78" s="12">
        <v>-88.9</v>
      </c>
      <c r="K78" s="47" t="s">
        <v>739</v>
      </c>
      <c r="L78" s="9" t="str">
        <f t="shared" si="37"/>
        <v>No</v>
      </c>
    </row>
    <row r="79" spans="1:12" x14ac:dyDescent="0.2">
      <c r="A79" s="48" t="s">
        <v>198</v>
      </c>
      <c r="B79" s="37" t="s">
        <v>213</v>
      </c>
      <c r="C79" s="13">
        <v>22.693635915000002</v>
      </c>
      <c r="D79" s="46" t="str">
        <f t="shared" si="34"/>
        <v>N/A</v>
      </c>
      <c r="E79" s="13">
        <v>22.455573506</v>
      </c>
      <c r="F79" s="46" t="str">
        <f t="shared" si="35"/>
        <v>N/A</v>
      </c>
      <c r="G79" s="13">
        <v>40.362438220999998</v>
      </c>
      <c r="H79" s="46" t="str">
        <f t="shared" si="36"/>
        <v>N/A</v>
      </c>
      <c r="I79" s="12">
        <v>-1.05</v>
      </c>
      <c r="J79" s="12">
        <v>79.739999999999995</v>
      </c>
      <c r="K79" s="47" t="s">
        <v>739</v>
      </c>
      <c r="L79" s="9" t="str">
        <f t="shared" si="37"/>
        <v>No</v>
      </c>
    </row>
    <row r="80" spans="1:12" x14ac:dyDescent="0.2">
      <c r="A80" s="48" t="s">
        <v>199</v>
      </c>
      <c r="B80" s="37" t="s">
        <v>213</v>
      </c>
      <c r="C80" s="13">
        <v>77.109028120000005</v>
      </c>
      <c r="D80" s="46" t="str">
        <f t="shared" si="34"/>
        <v>N/A</v>
      </c>
      <c r="E80" s="13">
        <v>77.382875605999999</v>
      </c>
      <c r="F80" s="46" t="str">
        <f t="shared" si="35"/>
        <v>N/A</v>
      </c>
      <c r="G80" s="13">
        <v>59.637561779000002</v>
      </c>
      <c r="H80" s="46" t="str">
        <f t="shared" si="36"/>
        <v>N/A</v>
      </c>
      <c r="I80" s="12">
        <v>0.35510000000000003</v>
      </c>
      <c r="J80" s="12">
        <v>-22.9</v>
      </c>
      <c r="K80" s="47" t="s">
        <v>739</v>
      </c>
      <c r="L80" s="9" t="str">
        <f t="shared" si="37"/>
        <v>Yes</v>
      </c>
    </row>
    <row r="81" spans="1:12" x14ac:dyDescent="0.2">
      <c r="A81" s="48" t="s">
        <v>200</v>
      </c>
      <c r="B81" s="50" t="s">
        <v>213</v>
      </c>
      <c r="C81" s="13">
        <v>0.14800197339999999</v>
      </c>
      <c r="D81" s="46" t="str">
        <f t="shared" si="34"/>
        <v>N/A</v>
      </c>
      <c r="E81" s="13">
        <v>4.0387722100000002E-2</v>
      </c>
      <c r="F81" s="46" t="str">
        <f t="shared" si="35"/>
        <v>N/A</v>
      </c>
      <c r="G81" s="13">
        <v>0</v>
      </c>
      <c r="H81" s="46" t="str">
        <f t="shared" si="36"/>
        <v>N/A</v>
      </c>
      <c r="I81" s="12">
        <v>-72.7</v>
      </c>
      <c r="J81" s="12">
        <v>-100</v>
      </c>
      <c r="K81" s="50" t="s">
        <v>739</v>
      </c>
      <c r="L81" s="9" t="str">
        <f t="shared" si="37"/>
        <v>No</v>
      </c>
    </row>
    <row r="82" spans="1:12" x14ac:dyDescent="0.2">
      <c r="A82" s="48" t="s">
        <v>73</v>
      </c>
      <c r="B82" s="37" t="s">
        <v>213</v>
      </c>
      <c r="C82" s="38">
        <v>706521</v>
      </c>
      <c r="D82" s="46" t="str">
        <f t="shared" si="34"/>
        <v>N/A</v>
      </c>
      <c r="E82" s="38">
        <v>729228</v>
      </c>
      <c r="F82" s="46" t="str">
        <f t="shared" si="35"/>
        <v>N/A</v>
      </c>
      <c r="G82" s="38">
        <v>740349</v>
      </c>
      <c r="H82" s="46" t="str">
        <f t="shared" si="36"/>
        <v>N/A</v>
      </c>
      <c r="I82" s="12">
        <v>3.214</v>
      </c>
      <c r="J82" s="12">
        <v>1.5249999999999999</v>
      </c>
      <c r="K82" s="47" t="s">
        <v>739</v>
      </c>
      <c r="L82" s="9" t="str">
        <f t="shared" si="20"/>
        <v>Yes</v>
      </c>
    </row>
    <row r="83" spans="1:12" x14ac:dyDescent="0.2">
      <c r="A83" s="48" t="s">
        <v>1269</v>
      </c>
      <c r="B83" s="37" t="s">
        <v>213</v>
      </c>
      <c r="C83" s="8">
        <v>0.35922499120000001</v>
      </c>
      <c r="D83" s="46" t="str">
        <f t="shared" si="34"/>
        <v>N/A</v>
      </c>
      <c r="E83" s="8">
        <v>0.21145649920000001</v>
      </c>
      <c r="F83" s="46" t="str">
        <f t="shared" si="35"/>
        <v>N/A</v>
      </c>
      <c r="G83" s="8">
        <v>0.15857386179999999</v>
      </c>
      <c r="H83" s="46" t="str">
        <f t="shared" si="36"/>
        <v>N/A</v>
      </c>
      <c r="I83" s="12">
        <v>-41.1</v>
      </c>
      <c r="J83" s="12">
        <v>-25</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0.2534956498</v>
      </c>
      <c r="D86" s="46" t="str">
        <f t="shared" si="34"/>
        <v>N/A</v>
      </c>
      <c r="E86" s="8">
        <v>8.2553056099999994E-2</v>
      </c>
      <c r="F86" s="46" t="str">
        <f t="shared" si="35"/>
        <v>N/A</v>
      </c>
      <c r="G86" s="8">
        <v>7.8476502300000001E-2</v>
      </c>
      <c r="H86" s="46" t="str">
        <f t="shared" si="36"/>
        <v>N/A</v>
      </c>
      <c r="I86" s="12">
        <v>-67.400000000000006</v>
      </c>
      <c r="J86" s="12">
        <v>-4.9400000000000004</v>
      </c>
      <c r="K86" s="47" t="s">
        <v>739</v>
      </c>
      <c r="L86" s="9" t="str">
        <f t="shared" si="20"/>
        <v>Yes</v>
      </c>
    </row>
    <row r="87" spans="1:12" x14ac:dyDescent="0.2">
      <c r="A87" s="48" t="s">
        <v>1273</v>
      </c>
      <c r="B87" s="37" t="s">
        <v>213</v>
      </c>
      <c r="C87" s="8">
        <v>29.474141604</v>
      </c>
      <c r="D87" s="46" t="str">
        <f t="shared" si="34"/>
        <v>N/A</v>
      </c>
      <c r="E87" s="8">
        <v>29.505723861</v>
      </c>
      <c r="F87" s="46" t="str">
        <f t="shared" si="35"/>
        <v>N/A</v>
      </c>
      <c r="G87" s="8">
        <v>30.619072896999999</v>
      </c>
      <c r="H87" s="46" t="str">
        <f t="shared" si="36"/>
        <v>N/A</v>
      </c>
      <c r="I87" s="12">
        <v>0.1072</v>
      </c>
      <c r="J87" s="12">
        <v>3.7730000000000001</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21.194132942</v>
      </c>
      <c r="D90" s="46" t="str">
        <f t="shared" si="34"/>
        <v>N/A</v>
      </c>
      <c r="E90" s="8">
        <v>21.787013115000001</v>
      </c>
      <c r="F90" s="46" t="str">
        <f t="shared" si="35"/>
        <v>N/A</v>
      </c>
      <c r="G90" s="8">
        <v>22.034608001999999</v>
      </c>
      <c r="H90" s="46" t="str">
        <f t="shared" si="36"/>
        <v>N/A</v>
      </c>
      <c r="I90" s="12">
        <v>2.7970000000000002</v>
      </c>
      <c r="J90" s="12">
        <v>1.1359999999999999</v>
      </c>
      <c r="K90" s="47" t="s">
        <v>739</v>
      </c>
      <c r="L90" s="9" t="str">
        <f t="shared" si="20"/>
        <v>Yes</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46.412208554000003</v>
      </c>
      <c r="D94" s="46" t="str">
        <f t="shared" si="34"/>
        <v>N/A</v>
      </c>
      <c r="E94" s="8">
        <v>47.040980324000003</v>
      </c>
      <c r="F94" s="46" t="str">
        <f t="shared" si="35"/>
        <v>N/A</v>
      </c>
      <c r="G94" s="8">
        <v>46.279930141000001</v>
      </c>
      <c r="H94" s="46" t="str">
        <f t="shared" si="36"/>
        <v>N/A</v>
      </c>
      <c r="I94" s="12">
        <v>1.355</v>
      </c>
      <c r="J94" s="12">
        <v>-1.62</v>
      </c>
      <c r="K94" s="47" t="s">
        <v>739</v>
      </c>
      <c r="L94" s="9" t="str">
        <f t="shared" si="20"/>
        <v>Yes</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4.2461579999999999E-4</v>
      </c>
      <c r="D97" s="46" t="str">
        <f t="shared" si="34"/>
        <v>N/A</v>
      </c>
      <c r="E97" s="8">
        <v>1.3713129999999999E-4</v>
      </c>
      <c r="F97" s="46" t="str">
        <f t="shared" si="35"/>
        <v>N/A</v>
      </c>
      <c r="G97" s="8">
        <v>1.4857857999999999E-3</v>
      </c>
      <c r="H97" s="46" t="str">
        <f t="shared" si="36"/>
        <v>N/A</v>
      </c>
      <c r="I97" s="12">
        <v>-67.7</v>
      </c>
      <c r="J97" s="12">
        <v>983.5</v>
      </c>
      <c r="K97" s="47" t="s">
        <v>739</v>
      </c>
      <c r="L97" s="9" t="str">
        <f t="shared" si="20"/>
        <v>No</v>
      </c>
    </row>
    <row r="98" spans="1:12" x14ac:dyDescent="0.2">
      <c r="A98" s="48" t="s">
        <v>1284</v>
      </c>
      <c r="B98" s="37" t="s">
        <v>213</v>
      </c>
      <c r="C98" s="8">
        <v>2.3063716435999999</v>
      </c>
      <c r="D98" s="46" t="str">
        <f t="shared" si="34"/>
        <v>N/A</v>
      </c>
      <c r="E98" s="8">
        <v>1.3721360122999999</v>
      </c>
      <c r="F98" s="46" t="str">
        <f t="shared" si="35"/>
        <v>N/A</v>
      </c>
      <c r="G98" s="8">
        <v>0.82785280999999999</v>
      </c>
      <c r="H98" s="46" t="str">
        <f t="shared" si="36"/>
        <v>N/A</v>
      </c>
      <c r="I98" s="12">
        <v>-40.5</v>
      </c>
      <c r="J98" s="12">
        <v>-39.700000000000003</v>
      </c>
      <c r="K98" s="47" t="s">
        <v>739</v>
      </c>
      <c r="L98" s="9" t="str">
        <f t="shared" si="20"/>
        <v>No</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792341191</v>
      </c>
      <c r="D100" s="46" t="str">
        <f>IF($B100="N/A","N/A",IF(C100&gt;10,"No",IF(C100&lt;-10,"No","Yes")))</f>
        <v>N/A</v>
      </c>
      <c r="E100" s="49">
        <v>791613388</v>
      </c>
      <c r="F100" s="46" t="str">
        <f>IF($B100="N/A","N/A",IF(E100&gt;10,"No",IF(E100&lt;-10,"No","Yes")))</f>
        <v>N/A</v>
      </c>
      <c r="G100" s="49">
        <v>1146056944</v>
      </c>
      <c r="H100" s="46" t="str">
        <f>IF($B100="N/A","N/A",IF(G100&gt;10,"No",IF(G100&lt;-10,"No","Yes")))</f>
        <v>N/A</v>
      </c>
      <c r="I100" s="12">
        <v>-9.1999999999999998E-2</v>
      </c>
      <c r="J100" s="12">
        <v>44.77</v>
      </c>
      <c r="K100" s="47" t="s">
        <v>739</v>
      </c>
      <c r="L100" s="9" t="str">
        <f t="shared" ref="L100:L111" si="38">IF(J100="Div by 0", "N/A", IF(K100="N/A","N/A", IF(J100&gt;VALUE(MID(K100,1,2)), "No", IF(J100&lt;-1*VALUE(MID(K100,1,2)), "No", "Yes"))))</f>
        <v>No</v>
      </c>
    </row>
    <row r="101" spans="1:12" x14ac:dyDescent="0.2">
      <c r="A101" s="48" t="s">
        <v>455</v>
      </c>
      <c r="B101" s="37" t="s">
        <v>213</v>
      </c>
      <c r="C101" s="49">
        <v>719939461</v>
      </c>
      <c r="D101" s="46" t="str">
        <f>IF($B101="N/A","N/A",IF(C101&gt;10,"No",IF(C101&lt;-10,"No","Yes")))</f>
        <v>N/A</v>
      </c>
      <c r="E101" s="49">
        <v>715810135</v>
      </c>
      <c r="F101" s="46" t="str">
        <f>IF($B101="N/A","N/A",IF(E101&gt;10,"No",IF(E101&lt;-10,"No","Yes")))</f>
        <v>N/A</v>
      </c>
      <c r="G101" s="49">
        <v>1072315281</v>
      </c>
      <c r="H101" s="46" t="str">
        <f>IF($B101="N/A","N/A",IF(G101&gt;10,"No",IF(G101&lt;-10,"No","Yes")))</f>
        <v>N/A</v>
      </c>
      <c r="I101" s="12">
        <v>-0.57399999999999995</v>
      </c>
      <c r="J101" s="12">
        <v>49.8</v>
      </c>
      <c r="K101" s="47" t="s">
        <v>739</v>
      </c>
      <c r="L101" s="9" t="str">
        <f t="shared" si="38"/>
        <v>No</v>
      </c>
    </row>
    <row r="102" spans="1:12" x14ac:dyDescent="0.2">
      <c r="A102" s="48" t="s">
        <v>456</v>
      </c>
      <c r="B102" s="37" t="s">
        <v>213</v>
      </c>
      <c r="C102" s="49">
        <v>57717786</v>
      </c>
      <c r="D102" s="46" t="str">
        <f>IF($B102="N/A","N/A",IF(C102&gt;10,"No",IF(C102&lt;-10,"No","Yes")))</f>
        <v>N/A</v>
      </c>
      <c r="E102" s="49">
        <v>60627593</v>
      </c>
      <c r="F102" s="46" t="str">
        <f>IF($B102="N/A","N/A",IF(E102&gt;10,"No",IF(E102&lt;-10,"No","Yes")))</f>
        <v>N/A</v>
      </c>
      <c r="G102" s="49">
        <v>62024597</v>
      </c>
      <c r="H102" s="46" t="str">
        <f>IF($B102="N/A","N/A",IF(G102&gt;10,"No",IF(G102&lt;-10,"No","Yes")))</f>
        <v>N/A</v>
      </c>
      <c r="I102" s="12">
        <v>5.0410000000000004</v>
      </c>
      <c r="J102" s="12">
        <v>2.3039999999999998</v>
      </c>
      <c r="K102" s="47" t="s">
        <v>739</v>
      </c>
      <c r="L102" s="9" t="str">
        <f t="shared" si="38"/>
        <v>Yes</v>
      </c>
    </row>
    <row r="103" spans="1:12" x14ac:dyDescent="0.2">
      <c r="A103" s="48" t="s">
        <v>457</v>
      </c>
      <c r="B103" s="37" t="s">
        <v>213</v>
      </c>
      <c r="C103" s="49">
        <v>14683944</v>
      </c>
      <c r="D103" s="46" t="str">
        <f>IF($B103="N/A","N/A",IF(C103&gt;10,"No",IF(C103&lt;-10,"No","Yes")))</f>
        <v>N/A</v>
      </c>
      <c r="E103" s="49">
        <v>15175660</v>
      </c>
      <c r="F103" s="46" t="str">
        <f>IF($B103="N/A","N/A",IF(E103&gt;10,"No",IF(E103&lt;-10,"No","Yes")))</f>
        <v>N/A</v>
      </c>
      <c r="G103" s="49">
        <v>11717066</v>
      </c>
      <c r="H103" s="46" t="str">
        <f>IF($B103="N/A","N/A",IF(G103&gt;10,"No",IF(G103&lt;-10,"No","Yes")))</f>
        <v>N/A</v>
      </c>
      <c r="I103" s="12">
        <v>3.3490000000000002</v>
      </c>
      <c r="J103" s="12">
        <v>-22.8</v>
      </c>
      <c r="K103" s="47" t="s">
        <v>739</v>
      </c>
      <c r="L103" s="9" t="str">
        <f t="shared" si="38"/>
        <v>Yes</v>
      </c>
    </row>
    <row r="104" spans="1:12" x14ac:dyDescent="0.2">
      <c r="A104" s="48" t="s">
        <v>108</v>
      </c>
      <c r="B104" s="63" t="s">
        <v>295</v>
      </c>
      <c r="C104" s="8">
        <v>1.6460129639000001</v>
      </c>
      <c r="D104" s="46" t="str">
        <f>IF($B104="N/A","N/A",IF(C104&gt;2,"No",IF(C104&lt;0.9,"No","Yes")))</f>
        <v>Yes</v>
      </c>
      <c r="E104" s="8">
        <v>1.6399333503</v>
      </c>
      <c r="F104" s="46" t="str">
        <f>IF($B104="N/A","N/A",IF(E104&gt;2,"No",IF(E104&lt;0.9,"No","Yes")))</f>
        <v>Yes</v>
      </c>
      <c r="G104" s="8">
        <v>1.6502205603</v>
      </c>
      <c r="H104" s="46" t="str">
        <f>IF($B104="N/A","N/A",IF(G104&gt;2,"No",IF(G104&lt;0.9,"No","Yes")))</f>
        <v>Yes</v>
      </c>
      <c r="I104" s="12">
        <v>-0.36899999999999999</v>
      </c>
      <c r="J104" s="12">
        <v>0.62729999999999997</v>
      </c>
      <c r="K104" s="47" t="s">
        <v>739</v>
      </c>
      <c r="L104" s="9" t="str">
        <f t="shared" si="38"/>
        <v>Yes</v>
      </c>
    </row>
    <row r="105" spans="1:12" x14ac:dyDescent="0.2">
      <c r="A105" s="48" t="s">
        <v>458</v>
      </c>
      <c r="B105" s="63" t="s">
        <v>295</v>
      </c>
      <c r="C105" s="8">
        <v>0.95403769770000002</v>
      </c>
      <c r="D105" s="46" t="str">
        <f>IF($B105="N/A","N/A",IF(C105&gt;2,"No",IF(C105&lt;0.9,"No","Yes")))</f>
        <v>Yes</v>
      </c>
      <c r="E105" s="8">
        <v>0.92628011489999995</v>
      </c>
      <c r="F105" s="46" t="str">
        <f>IF($B105="N/A","N/A",IF(E105&gt;2,"No",IF(E105&lt;0.9,"No","Yes")))</f>
        <v>Yes</v>
      </c>
      <c r="G105" s="8">
        <v>0.94720815560000005</v>
      </c>
      <c r="H105" s="46" t="str">
        <f>IF($B105="N/A","N/A",IF(G105&gt;2,"No",IF(G105&lt;0.9,"No","Yes")))</f>
        <v>Yes</v>
      </c>
      <c r="I105" s="12">
        <v>-2.91</v>
      </c>
      <c r="J105" s="12">
        <v>2.2589999999999999</v>
      </c>
      <c r="K105" s="47" t="s">
        <v>739</v>
      </c>
      <c r="L105" s="9" t="str">
        <f t="shared" si="38"/>
        <v>Yes</v>
      </c>
    </row>
    <row r="106" spans="1:12" x14ac:dyDescent="0.2">
      <c r="A106" s="48" t="s">
        <v>459</v>
      </c>
      <c r="B106" s="63" t="s">
        <v>295</v>
      </c>
      <c r="C106" s="8">
        <v>1.0007386147999999</v>
      </c>
      <c r="D106" s="46" t="str">
        <f>IF($B106="N/A","N/A",IF(C106&gt;2,"No",IF(C106&lt;0.9,"No","Yes")))</f>
        <v>Yes</v>
      </c>
      <c r="E106" s="8">
        <v>0.99895655159999996</v>
      </c>
      <c r="F106" s="46" t="str">
        <f>IF($B106="N/A","N/A",IF(E106&gt;2,"No",IF(E106&lt;0.9,"No","Yes")))</f>
        <v>Yes</v>
      </c>
      <c r="G106" s="8">
        <v>0.99625276279999997</v>
      </c>
      <c r="H106" s="46" t="str">
        <f>IF($B106="N/A","N/A",IF(G106&gt;2,"No",IF(G106&lt;0.9,"No","Yes")))</f>
        <v>Yes</v>
      </c>
      <c r="I106" s="12">
        <v>-0.17799999999999999</v>
      </c>
      <c r="J106" s="12">
        <v>-0.27100000000000002</v>
      </c>
      <c r="K106" s="47" t="s">
        <v>739</v>
      </c>
      <c r="L106" s="9" t="str">
        <f t="shared" si="38"/>
        <v>Yes</v>
      </c>
    </row>
    <row r="107" spans="1:12" x14ac:dyDescent="0.2">
      <c r="A107" s="48" t="s">
        <v>460</v>
      </c>
      <c r="B107" s="63" t="s">
        <v>295</v>
      </c>
      <c r="C107" s="8">
        <v>0.92835945529999997</v>
      </c>
      <c r="D107" s="46" t="str">
        <f>IF($B107="N/A","N/A",IF(C107&gt;2,"No",IF(C107&lt;0.9,"No","Yes")))</f>
        <v>Yes</v>
      </c>
      <c r="E107" s="8">
        <v>0.92111706500000001</v>
      </c>
      <c r="F107" s="46" t="str">
        <f>IF($B107="N/A","N/A",IF(E107&gt;2,"No",IF(E107&lt;0.9,"No","Yes")))</f>
        <v>Yes</v>
      </c>
      <c r="G107" s="8">
        <v>0.89250387769999995</v>
      </c>
      <c r="H107" s="46" t="str">
        <f>IF($B107="N/A","N/A",IF(G107&gt;2,"No",IF(G107&lt;0.9,"No","Yes")))</f>
        <v>No</v>
      </c>
      <c r="I107" s="12">
        <v>-0.78</v>
      </c>
      <c r="J107" s="12">
        <v>-3.11</v>
      </c>
      <c r="K107" s="47" t="s">
        <v>739</v>
      </c>
      <c r="L107" s="9" t="str">
        <f t="shared" si="38"/>
        <v>Yes</v>
      </c>
    </row>
    <row r="108" spans="1:12" x14ac:dyDescent="0.2">
      <c r="A108" s="48" t="s">
        <v>1286</v>
      </c>
      <c r="B108" s="37" t="s">
        <v>213</v>
      </c>
      <c r="C108" s="49">
        <v>95.401243053000002</v>
      </c>
      <c r="D108" s="46" t="str">
        <f>IF($B108="N/A","N/A",IF(C108&gt;10,"No",IF(C108&lt;-10,"No","Yes")))</f>
        <v>N/A</v>
      </c>
      <c r="E108" s="49">
        <v>91.598596190999999</v>
      </c>
      <c r="F108" s="46" t="str">
        <f>IF($B108="N/A","N/A",IF(E108&gt;10,"No",IF(E108&lt;-10,"No","Yes")))</f>
        <v>N/A</v>
      </c>
      <c r="G108" s="49">
        <v>130.07831483000001</v>
      </c>
      <c r="H108" s="46" t="str">
        <f>IF($B108="N/A","N/A",IF(G108&gt;10,"No",IF(G108&lt;-10,"No","Yes")))</f>
        <v>N/A</v>
      </c>
      <c r="I108" s="12">
        <v>-3.99</v>
      </c>
      <c r="J108" s="12">
        <v>42.01</v>
      </c>
      <c r="K108" s="47" t="s">
        <v>739</v>
      </c>
      <c r="L108" s="9" t="str">
        <f t="shared" si="38"/>
        <v>No</v>
      </c>
    </row>
    <row r="109" spans="1:12" x14ac:dyDescent="0.2">
      <c r="A109" s="48" t="s">
        <v>1287</v>
      </c>
      <c r="B109" s="37" t="s">
        <v>213</v>
      </c>
      <c r="C109" s="49">
        <v>393.04978284999999</v>
      </c>
      <c r="D109" s="46" t="str">
        <f>IF($B109="N/A","N/A",IF(C109&gt;10,"No",IF(C109&lt;-10,"No","Yes")))</f>
        <v>N/A</v>
      </c>
      <c r="E109" s="49">
        <v>370.25989984</v>
      </c>
      <c r="F109" s="46" t="str">
        <f>IF($B109="N/A","N/A",IF(E109&gt;10,"No",IF(E109&lt;-10,"No","Yes")))</f>
        <v>N/A</v>
      </c>
      <c r="G109" s="49">
        <v>353.45813493999998</v>
      </c>
      <c r="H109" s="46" t="str">
        <f>IF($B109="N/A","N/A",IF(G109&gt;10,"No",IF(G109&lt;-10,"No","Yes")))</f>
        <v>N/A</v>
      </c>
      <c r="I109" s="12">
        <v>-5.8</v>
      </c>
      <c r="J109" s="12">
        <v>-4.54</v>
      </c>
      <c r="K109" s="47" t="s">
        <v>739</v>
      </c>
      <c r="L109" s="9" t="str">
        <f t="shared" si="38"/>
        <v>Yes</v>
      </c>
    </row>
    <row r="110" spans="1:12" x14ac:dyDescent="0.2">
      <c r="A110" s="48" t="s">
        <v>1288</v>
      </c>
      <c r="B110" s="37" t="s">
        <v>213</v>
      </c>
      <c r="C110" s="49">
        <v>6.9898687823000003</v>
      </c>
      <c r="D110" s="46" t="str">
        <f>IF($B110="N/A","N/A",IF(C110&gt;10,"No",IF(C110&lt;-10,"No","Yes")))</f>
        <v>N/A</v>
      </c>
      <c r="E110" s="49">
        <v>7.0439555395999998</v>
      </c>
      <c r="F110" s="46" t="str">
        <f>IF($B110="N/A","N/A",IF(E110&gt;10,"No",IF(E110&lt;-10,"No","Yes")))</f>
        <v>N/A</v>
      </c>
      <c r="G110" s="49">
        <v>7.0646790518999998</v>
      </c>
      <c r="H110" s="46" t="str">
        <f>IF($B110="N/A","N/A",IF(G110&gt;10,"No",IF(G110&lt;-10,"No","Yes")))</f>
        <v>N/A</v>
      </c>
      <c r="I110" s="12">
        <v>0.77380000000000004</v>
      </c>
      <c r="J110" s="12">
        <v>0.29420000000000002</v>
      </c>
      <c r="K110" s="47" t="s">
        <v>739</v>
      </c>
      <c r="L110" s="9" t="str">
        <f t="shared" si="38"/>
        <v>Yes</v>
      </c>
    </row>
    <row r="111" spans="1:12" x14ac:dyDescent="0.2">
      <c r="A111" s="48" t="s">
        <v>1289</v>
      </c>
      <c r="B111" s="37" t="s">
        <v>213</v>
      </c>
      <c r="C111" s="49">
        <v>3.7248009936000002</v>
      </c>
      <c r="D111" s="46" t="str">
        <f>IF($B111="N/A","N/A",IF(C111&gt;10,"No",IF(C111&lt;-10,"No","Yes")))</f>
        <v>N/A</v>
      </c>
      <c r="E111" s="49">
        <v>3.6942874559000001</v>
      </c>
      <c r="F111" s="46" t="str">
        <f>IF($B111="N/A","N/A",IF(E111&gt;10,"No",IF(E111&lt;-10,"No","Yes")))</f>
        <v>N/A</v>
      </c>
      <c r="G111" s="49">
        <v>3.5825312150999999</v>
      </c>
      <c r="H111" s="46" t="str">
        <f>IF($B111="N/A","N/A",IF(G111&gt;10,"No",IF(G111&lt;-10,"No","Yes")))</f>
        <v>N/A</v>
      </c>
      <c r="I111" s="12">
        <v>-0.81899999999999995</v>
      </c>
      <c r="J111" s="12">
        <v>-3.03</v>
      </c>
      <c r="K111" s="47" t="s">
        <v>739</v>
      </c>
      <c r="L111" s="9" t="str">
        <f t="shared" si="38"/>
        <v>Yes</v>
      </c>
    </row>
    <row r="112" spans="1:12" x14ac:dyDescent="0.2">
      <c r="A112" s="48" t="s">
        <v>325</v>
      </c>
      <c r="B112" s="50" t="s">
        <v>296</v>
      </c>
      <c r="C112" s="8">
        <v>99.845407132999995</v>
      </c>
      <c r="D112" s="46" t="str">
        <f>IF(OR($B112="N/A",$C112="N/A"),"N/A",IF(C112&gt;98,"Yes","No"))</f>
        <v>Yes</v>
      </c>
      <c r="E112" s="8">
        <v>99.360908695999996</v>
      </c>
      <c r="F112" s="46" t="str">
        <f>IF(OR($B112="N/A",$E112="N/A"),"N/A",IF(E112&gt;98,"Yes","No"))</f>
        <v>Yes</v>
      </c>
      <c r="G112" s="8">
        <v>99.698250254000001</v>
      </c>
      <c r="H112" s="46" t="str">
        <f t="shared" ref="H112:H115" si="39">IF($B112="N/A","N/A",IF(G112&gt;98,"Yes","No"))</f>
        <v>Yes</v>
      </c>
      <c r="I112" s="12">
        <v>-0.48499999999999999</v>
      </c>
      <c r="J112" s="12">
        <v>0.33950000000000002</v>
      </c>
      <c r="K112" s="47" t="s">
        <v>739</v>
      </c>
      <c r="L112" s="9" t="str">
        <f>IF(J112="Div by 0", "N/A", IF(OR(J112="N/A",K112="N/A"),"N/A", IF(J112&gt;VALUE(MID(K112,1,2)), "No", IF(J112&lt;-1*VALUE(MID(K112,1,2)), "No", "Yes"))))</f>
        <v>Yes</v>
      </c>
    </row>
    <row r="113" spans="1:12" x14ac:dyDescent="0.2">
      <c r="A113" s="48" t="s">
        <v>461</v>
      </c>
      <c r="B113" s="50" t="s">
        <v>296</v>
      </c>
      <c r="C113" s="8">
        <v>98.779124530000004</v>
      </c>
      <c r="D113" s="46" t="str">
        <f t="shared" ref="D113:D115" si="40">IF(OR($B113="N/A",$C113="N/A"),"N/A",IF(C113&gt;98,"Yes","No"))</f>
        <v>Yes</v>
      </c>
      <c r="E113" s="8">
        <v>98.077412477999999</v>
      </c>
      <c r="F113" s="46" t="str">
        <f t="shared" ref="F113:F115" si="41">IF(OR($B113="N/A",$E113="N/A"),"N/A",IF(E113&gt;98,"Yes","No"))</f>
        <v>Yes</v>
      </c>
      <c r="G113" s="8">
        <v>99.028979215999996</v>
      </c>
      <c r="H113" s="46" t="str">
        <f t="shared" si="39"/>
        <v>Yes</v>
      </c>
      <c r="I113" s="12">
        <v>-0.71</v>
      </c>
      <c r="J113" s="12">
        <v>0.97019999999999995</v>
      </c>
      <c r="K113" s="47" t="s">
        <v>739</v>
      </c>
      <c r="L113" s="9" t="str">
        <f t="shared" ref="L113:L115" si="42">IF(J113="Div by 0", "N/A", IF(OR(J113="N/A",K113="N/A"),"N/A", IF(J113&gt;VALUE(MID(K113,1,2)), "No", IF(J113&lt;-1*VALUE(MID(K113,1,2)), "No", "Yes"))))</f>
        <v>Yes</v>
      </c>
    </row>
    <row r="114" spans="1:12" x14ac:dyDescent="0.2">
      <c r="A114" s="48" t="s">
        <v>462</v>
      </c>
      <c r="B114" s="50" t="s">
        <v>296</v>
      </c>
      <c r="C114" s="8">
        <v>99.558609339</v>
      </c>
      <c r="D114" s="46" t="str">
        <f t="shared" si="40"/>
        <v>Yes</v>
      </c>
      <c r="E114" s="8">
        <v>99.218763741000004</v>
      </c>
      <c r="F114" s="46" t="str">
        <f t="shared" si="41"/>
        <v>Yes</v>
      </c>
      <c r="G114" s="8">
        <v>99.525487827000006</v>
      </c>
      <c r="H114" s="46" t="str">
        <f t="shared" si="39"/>
        <v>Yes</v>
      </c>
      <c r="I114" s="12">
        <v>-0.34100000000000003</v>
      </c>
      <c r="J114" s="12">
        <v>0.30909999999999999</v>
      </c>
      <c r="K114" s="47" t="s">
        <v>739</v>
      </c>
      <c r="L114" s="9" t="str">
        <f t="shared" si="42"/>
        <v>Yes</v>
      </c>
    </row>
    <row r="115" spans="1:12" x14ac:dyDescent="0.2">
      <c r="A115" s="48" t="s">
        <v>463</v>
      </c>
      <c r="B115" s="50" t="s">
        <v>296</v>
      </c>
      <c r="C115" s="8">
        <v>98.452694836999996</v>
      </c>
      <c r="D115" s="46" t="str">
        <f t="shared" si="40"/>
        <v>Yes</v>
      </c>
      <c r="E115" s="8">
        <v>98.016299251999996</v>
      </c>
      <c r="F115" s="46" t="str">
        <f t="shared" si="41"/>
        <v>Yes</v>
      </c>
      <c r="G115" s="8">
        <v>97.500955094000005</v>
      </c>
      <c r="H115" s="46" t="str">
        <f t="shared" si="39"/>
        <v>No</v>
      </c>
      <c r="I115" s="12">
        <v>-0.443</v>
      </c>
      <c r="J115" s="12">
        <v>-0.52600000000000002</v>
      </c>
      <c r="K115" s="47" t="s">
        <v>739</v>
      </c>
      <c r="L115" s="9" t="str">
        <f t="shared" si="42"/>
        <v>Yes</v>
      </c>
    </row>
    <row r="116" spans="1:12" x14ac:dyDescent="0.2">
      <c r="A116" s="3" t="s">
        <v>464</v>
      </c>
      <c r="B116" s="50" t="s">
        <v>213</v>
      </c>
      <c r="C116" s="52">
        <v>856292</v>
      </c>
      <c r="D116" s="46" t="str">
        <f>IF($B116="N/A","N/A",IF(C116&gt;10,"No",IF(C116&lt;-10,"No","Yes")))</f>
        <v>N/A</v>
      </c>
      <c r="E116" s="52">
        <v>910232</v>
      </c>
      <c r="F116" s="46" t="str">
        <f>IF($B116="N/A","N/A",IF(E116&gt;10,"No",IF(E116&lt;-10,"No","Yes")))</f>
        <v>N/A</v>
      </c>
      <c r="G116" s="52">
        <v>895412</v>
      </c>
      <c r="H116" s="46" t="str">
        <f>IF($B116="N/A","N/A",IF(G116&gt;10,"No",IF(G116&lt;-10,"No","Yes")))</f>
        <v>N/A</v>
      </c>
      <c r="I116" s="12">
        <v>6.2990000000000004</v>
      </c>
      <c r="J116" s="12">
        <v>-1.63</v>
      </c>
      <c r="K116" s="50" t="s">
        <v>739</v>
      </c>
      <c r="L116" s="9" t="str">
        <f>IF(J116="Div by 0", "N/A", IF(OR(J116="N/A",K116="N/A"),"N/A", IF(J116&gt;VALUE(MID(K116,1,2)), "No", IF(J116&lt;-1*VALUE(MID(K116,1,2)), "No", "Yes"))))</f>
        <v>Yes</v>
      </c>
    </row>
    <row r="117" spans="1:12" x14ac:dyDescent="0.2">
      <c r="A117" s="3" t="s">
        <v>211</v>
      </c>
      <c r="B117" s="50" t="s">
        <v>213</v>
      </c>
      <c r="C117" s="8">
        <v>23.426120996000002</v>
      </c>
      <c r="D117" s="46" t="str">
        <f>IF($B117="N/A","N/A",IF(C117&gt;10,"No",IF(C117&lt;-10,"No","Yes")))</f>
        <v>N/A</v>
      </c>
      <c r="E117" s="8">
        <v>23.826343174000002</v>
      </c>
      <c r="F117" s="46" t="str">
        <f>IF($B117="N/A","N/A",IF(E117&gt;10,"No",IF(E117&lt;-10,"No","Yes")))</f>
        <v>N/A</v>
      </c>
      <c r="G117" s="8">
        <v>64.750081527000006</v>
      </c>
      <c r="H117" s="46" t="str">
        <f>IF($B117="N/A","N/A",IF(G117&gt;10,"No",IF(G117&lt;-10,"No","Yes")))</f>
        <v>N/A</v>
      </c>
      <c r="I117" s="12">
        <v>1.708</v>
      </c>
      <c r="J117" s="12">
        <v>171.8</v>
      </c>
      <c r="K117" s="50" t="s">
        <v>739</v>
      </c>
      <c r="L117" s="9" t="str">
        <f>IF(J117="Div by 0", "N/A", IF(OR(J117="N/A",K117="N/A"),"N/A", IF(J117&gt;VALUE(MID(K117,1,2)), "No", IF(J117&lt;-1*VALUE(MID(K117,1,2)), "No", "Yes"))))</f>
        <v>No</v>
      </c>
    </row>
    <row r="118" spans="1:12" x14ac:dyDescent="0.2">
      <c r="A118" s="4" t="s">
        <v>1628</v>
      </c>
      <c r="B118" s="50" t="s">
        <v>213</v>
      </c>
      <c r="C118" s="14">
        <v>59014630</v>
      </c>
      <c r="D118" s="11" t="str">
        <f>IF($B118="N/A","N/A",IF(C118&gt;10,"No",IF(C118&lt;-10,"No","Yes")))</f>
        <v>N/A</v>
      </c>
      <c r="E118" s="14">
        <v>61065661</v>
      </c>
      <c r="F118" s="11" t="str">
        <f>IF($B118="N/A","N/A",IF(E118&gt;10,"No",IF(E118&lt;-10,"No","Yes")))</f>
        <v>N/A</v>
      </c>
      <c r="G118" s="14">
        <v>10049908</v>
      </c>
      <c r="H118" s="11" t="str">
        <f>IF($B118="N/A","N/A",IF(G118&gt;10,"No",IF(G118&lt;-10,"No","Yes")))</f>
        <v>N/A</v>
      </c>
      <c r="I118" s="59">
        <v>3.4750000000000001</v>
      </c>
      <c r="J118" s="59">
        <v>-83.5</v>
      </c>
      <c r="K118" s="50" t="s">
        <v>739</v>
      </c>
      <c r="L118" s="9" t="str">
        <f>IF(J118="Div by 0", "N/A", IF(K118="N/A","N/A", IF(J118&gt;VALUE(MID(K118,1,2)), "No", IF(J118&lt;-1*VALUE(MID(K118,1,2)), "No", "Yes"))))</f>
        <v>No</v>
      </c>
    </row>
    <row r="119" spans="1:12" x14ac:dyDescent="0.2">
      <c r="A119" s="4" t="s">
        <v>1629</v>
      </c>
      <c r="B119" s="50" t="s">
        <v>213</v>
      </c>
      <c r="C119" s="14">
        <v>3948380506</v>
      </c>
      <c r="D119" s="11" t="str">
        <f>IF($B119="N/A","N/A",IF(C119&gt;10,"No",IF(C119&lt;-10,"No","Yes")))</f>
        <v>N/A</v>
      </c>
      <c r="E119" s="14">
        <v>4198261743</v>
      </c>
      <c r="F119" s="11" t="str">
        <f>IF($B119="N/A","N/A",IF(E119&gt;10,"No",IF(E119&lt;-10,"No","Yes")))</f>
        <v>N/A</v>
      </c>
      <c r="G119" s="14">
        <v>1978028427</v>
      </c>
      <c r="H119" s="11" t="str">
        <f>IF($B119="N/A","N/A",IF(G119&gt;10,"No",IF(G119&lt;-10,"No","Yes")))</f>
        <v>N/A</v>
      </c>
      <c r="I119" s="59">
        <v>6.3289999999999997</v>
      </c>
      <c r="J119" s="59">
        <v>-52.9</v>
      </c>
      <c r="K119" s="50" t="s">
        <v>739</v>
      </c>
      <c r="L119" s="9" t="str">
        <f>IF(J119="Div by 0", "N/A", IF(K119="N/A","N/A", IF(J119&gt;VALUE(MID(K119,1,2)), "No", IF(J119&lt;-1*VALUE(MID(K119,1,2)), "No", "Yes"))))</f>
        <v>No</v>
      </c>
    </row>
    <row r="120" spans="1:12" x14ac:dyDescent="0.2">
      <c r="A120" s="4" t="s">
        <v>1630</v>
      </c>
      <c r="B120" s="50" t="s">
        <v>213</v>
      </c>
      <c r="C120" s="1">
        <v>663070</v>
      </c>
      <c r="D120" s="11" t="str">
        <f>IF($B120="N/A","N/A",IF(C120&gt;10,"No",IF(C120&lt;-10,"No","Yes")))</f>
        <v>N/A</v>
      </c>
      <c r="E120" s="1">
        <v>701971</v>
      </c>
      <c r="F120" s="11" t="str">
        <f>IF($B120="N/A","N/A",IF(E120&gt;10,"No",IF(E120&lt;-10,"No","Yes")))</f>
        <v>N/A</v>
      </c>
      <c r="G120" s="1">
        <v>149084</v>
      </c>
      <c r="H120" s="11" t="str">
        <f>IF($B120="N/A","N/A",IF(G120&gt;10,"No",IF(G120&lt;-10,"No","Yes")))</f>
        <v>N/A</v>
      </c>
      <c r="I120" s="59">
        <v>5.867</v>
      </c>
      <c r="J120" s="59">
        <v>-78.8</v>
      </c>
      <c r="K120" s="50" t="s">
        <v>739</v>
      </c>
      <c r="L120" s="9" t="str">
        <f>IF(J120="Div by 0", "N/A", IF(K120="N/A","N/A", IF(J120&gt;VALUE(MID(K120,1,2)), "No", IF(J120&lt;-1*VALUE(MID(K120,1,2)), "No", "Yes"))))</f>
        <v>No</v>
      </c>
    </row>
    <row r="121" spans="1:12" x14ac:dyDescent="0.2">
      <c r="A121" s="4" t="s">
        <v>1631</v>
      </c>
      <c r="B121" s="5" t="s">
        <v>213</v>
      </c>
      <c r="C121" s="1">
        <v>53661</v>
      </c>
      <c r="D121" s="9" t="str">
        <f t="shared" ref="D121:H134" si="43">IF($B121="N/A","N/A",IF(C121&lt;0,"No","Yes"))</f>
        <v>N/A</v>
      </c>
      <c r="E121" s="1">
        <v>53036</v>
      </c>
      <c r="F121" s="9" t="str">
        <f t="shared" si="43"/>
        <v>N/A</v>
      </c>
      <c r="G121" s="1">
        <v>27445</v>
      </c>
      <c r="H121" s="9" t="str">
        <f t="shared" si="43"/>
        <v>N/A</v>
      </c>
      <c r="I121" s="59">
        <v>-1.1599999999999999</v>
      </c>
      <c r="J121" s="59">
        <v>-48.3</v>
      </c>
      <c r="K121" s="5" t="s">
        <v>739</v>
      </c>
      <c r="L121" s="9" t="str">
        <f t="shared" ref="L121:L142" si="44">IF(J121="Div by 0", "N/A", IF(OR(J121="N/A",K121="N/A"),"N/A", IF(J121&gt;VALUE(MID(K121,1,2)), "No", IF(J121&lt;-1*VALUE(MID(K121,1,2)), "No", "Yes"))))</f>
        <v>No</v>
      </c>
    </row>
    <row r="122" spans="1:12" x14ac:dyDescent="0.2">
      <c r="A122" s="4" t="s">
        <v>1632</v>
      </c>
      <c r="B122" s="5" t="s">
        <v>213</v>
      </c>
      <c r="C122" s="1">
        <v>156814</v>
      </c>
      <c r="D122" s="9" t="str">
        <f t="shared" si="43"/>
        <v>N/A</v>
      </c>
      <c r="E122" s="1">
        <v>160760</v>
      </c>
      <c r="F122" s="9" t="str">
        <f t="shared" si="43"/>
        <v>N/A</v>
      </c>
      <c r="G122" s="1">
        <v>33892</v>
      </c>
      <c r="H122" s="9" t="str">
        <f t="shared" si="43"/>
        <v>N/A</v>
      </c>
      <c r="I122" s="59">
        <v>2.516</v>
      </c>
      <c r="J122" s="59">
        <v>-78.900000000000006</v>
      </c>
      <c r="K122" s="5" t="s">
        <v>739</v>
      </c>
      <c r="L122" s="9" t="str">
        <f t="shared" si="44"/>
        <v>No</v>
      </c>
    </row>
    <row r="123" spans="1:12" x14ac:dyDescent="0.2">
      <c r="A123" s="4" t="s">
        <v>1633</v>
      </c>
      <c r="B123" s="5" t="s">
        <v>213</v>
      </c>
      <c r="C123" s="1">
        <v>344454</v>
      </c>
      <c r="D123" s="9" t="str">
        <f t="shared" si="43"/>
        <v>N/A</v>
      </c>
      <c r="E123" s="1">
        <v>377077</v>
      </c>
      <c r="F123" s="9" t="str">
        <f t="shared" si="43"/>
        <v>N/A</v>
      </c>
      <c r="G123" s="1">
        <v>51983</v>
      </c>
      <c r="H123" s="9" t="str">
        <f t="shared" si="43"/>
        <v>N/A</v>
      </c>
      <c r="I123" s="59">
        <v>9.4710000000000001</v>
      </c>
      <c r="J123" s="59">
        <v>-86.2</v>
      </c>
      <c r="K123" s="5" t="s">
        <v>739</v>
      </c>
      <c r="L123" s="9" t="str">
        <f t="shared" si="44"/>
        <v>No</v>
      </c>
    </row>
    <row r="124" spans="1:12" x14ac:dyDescent="0.2">
      <c r="A124" s="4" t="s">
        <v>1634</v>
      </c>
      <c r="B124" s="5" t="s">
        <v>213</v>
      </c>
      <c r="C124" s="1">
        <v>108141</v>
      </c>
      <c r="D124" s="9" t="str">
        <f t="shared" si="43"/>
        <v>N/A</v>
      </c>
      <c r="E124" s="1">
        <v>111098</v>
      </c>
      <c r="F124" s="9" t="str">
        <f t="shared" si="43"/>
        <v>N/A</v>
      </c>
      <c r="G124" s="1">
        <v>35764</v>
      </c>
      <c r="H124" s="9" t="str">
        <f t="shared" si="43"/>
        <v>N/A</v>
      </c>
      <c r="I124" s="59">
        <v>2.734</v>
      </c>
      <c r="J124" s="59">
        <v>-67.8</v>
      </c>
      <c r="K124" s="5" t="s">
        <v>739</v>
      </c>
      <c r="L124" s="9" t="str">
        <f t="shared" si="44"/>
        <v>No</v>
      </c>
    </row>
    <row r="125" spans="1:12" x14ac:dyDescent="0.2">
      <c r="A125" s="2" t="s">
        <v>1635</v>
      </c>
      <c r="B125" s="5" t="s">
        <v>213</v>
      </c>
      <c r="C125" s="64" t="s">
        <v>213</v>
      </c>
      <c r="D125" s="9" t="str">
        <f t="shared" si="43"/>
        <v>N/A</v>
      </c>
      <c r="E125" s="64">
        <v>76.602610271000003</v>
      </c>
      <c r="F125" s="9" t="str">
        <f t="shared" si="43"/>
        <v>N/A</v>
      </c>
      <c r="G125" s="64">
        <v>16.589662785000002</v>
      </c>
      <c r="H125" s="9" t="str">
        <f t="shared" si="43"/>
        <v>N/A</v>
      </c>
      <c r="I125" s="12" t="s">
        <v>213</v>
      </c>
      <c r="J125" s="12">
        <v>-78.3</v>
      </c>
      <c r="K125" s="50" t="s">
        <v>739</v>
      </c>
      <c r="L125" s="9" t="str">
        <f>IF(J125="Div by 0", "N/A", IF(OR(J125="N/A",K125="N/A"),"N/A", IF(J125&gt;VALUE(MID(K125,1,2)), "No", IF(J125&lt;-1*VALUE(MID(K125,1,2)), "No", "Yes"))))</f>
        <v>No</v>
      </c>
    </row>
    <row r="126" spans="1:12" ht="25.5" x14ac:dyDescent="0.2">
      <c r="A126" s="2" t="s">
        <v>1636</v>
      </c>
      <c r="B126" s="5" t="s">
        <v>213</v>
      </c>
      <c r="C126" s="64" t="s">
        <v>213</v>
      </c>
      <c r="D126" s="9" t="str">
        <f t="shared" si="43"/>
        <v>N/A</v>
      </c>
      <c r="E126" s="64">
        <v>87.408530556000002</v>
      </c>
      <c r="F126" s="9" t="str">
        <f t="shared" si="43"/>
        <v>N/A</v>
      </c>
      <c r="G126" s="64">
        <v>45.756156116</v>
      </c>
      <c r="H126" s="9" t="str">
        <f t="shared" si="43"/>
        <v>N/A</v>
      </c>
      <c r="I126" s="12" t="s">
        <v>213</v>
      </c>
      <c r="J126" s="12">
        <v>-47.7</v>
      </c>
      <c r="K126" s="5" t="s">
        <v>739</v>
      </c>
      <c r="L126" s="9" t="str">
        <f t="shared" ref="L126:L129" si="45">IF(J126="Div by 0", "N/A", IF(OR(J126="N/A",K126="N/A"),"N/A", IF(J126&gt;VALUE(MID(K126,1,2)), "No", IF(J126&lt;-1*VALUE(MID(K126,1,2)), "No", "Yes"))))</f>
        <v>No</v>
      </c>
    </row>
    <row r="127" spans="1:12" ht="25.5" x14ac:dyDescent="0.2">
      <c r="A127" s="2" t="s">
        <v>1637</v>
      </c>
      <c r="B127" s="5" t="s">
        <v>213</v>
      </c>
      <c r="C127" s="64" t="s">
        <v>213</v>
      </c>
      <c r="D127" s="9" t="str">
        <f t="shared" si="43"/>
        <v>N/A</v>
      </c>
      <c r="E127" s="64">
        <v>79.595979600999996</v>
      </c>
      <c r="F127" s="9" t="str">
        <f t="shared" si="43"/>
        <v>N/A</v>
      </c>
      <c r="G127" s="64">
        <v>16.86336949</v>
      </c>
      <c r="H127" s="9" t="str">
        <f t="shared" si="43"/>
        <v>N/A</v>
      </c>
      <c r="I127" s="12" t="s">
        <v>213</v>
      </c>
      <c r="J127" s="12">
        <v>-78.8</v>
      </c>
      <c r="K127" s="5" t="s">
        <v>739</v>
      </c>
      <c r="L127" s="9" t="str">
        <f t="shared" si="45"/>
        <v>No</v>
      </c>
    </row>
    <row r="128" spans="1:12" ht="25.5" x14ac:dyDescent="0.2">
      <c r="A128" s="2" t="s">
        <v>1638</v>
      </c>
      <c r="B128" s="5" t="s">
        <v>213</v>
      </c>
      <c r="C128" s="64" t="s">
        <v>213</v>
      </c>
      <c r="D128" s="9" t="str">
        <f t="shared" si="43"/>
        <v>N/A</v>
      </c>
      <c r="E128" s="64">
        <v>73.868591690000002</v>
      </c>
      <c r="F128" s="9" t="str">
        <f t="shared" si="43"/>
        <v>N/A</v>
      </c>
      <c r="G128" s="64">
        <v>10.513829196</v>
      </c>
      <c r="H128" s="9" t="str">
        <f t="shared" si="43"/>
        <v>N/A</v>
      </c>
      <c r="I128" s="12" t="s">
        <v>213</v>
      </c>
      <c r="J128" s="12">
        <v>-85.8</v>
      </c>
      <c r="K128" s="5" t="s">
        <v>739</v>
      </c>
      <c r="L128" s="9" t="str">
        <f t="shared" si="45"/>
        <v>No</v>
      </c>
    </row>
    <row r="129" spans="1:12" ht="25.5" x14ac:dyDescent="0.2">
      <c r="A129" s="2" t="s">
        <v>1639</v>
      </c>
      <c r="B129" s="5" t="s">
        <v>213</v>
      </c>
      <c r="C129" s="64" t="s">
        <v>213</v>
      </c>
      <c r="D129" s="9" t="str">
        <f t="shared" si="43"/>
        <v>N/A</v>
      </c>
      <c r="E129" s="64">
        <v>77.547744025</v>
      </c>
      <c r="F129" s="9" t="str">
        <f t="shared" si="43"/>
        <v>N/A</v>
      </c>
      <c r="G129" s="64">
        <v>24.962657919000002</v>
      </c>
      <c r="H129" s="9" t="str">
        <f t="shared" si="43"/>
        <v>N/A</v>
      </c>
      <c r="I129" s="12" t="s">
        <v>213</v>
      </c>
      <c r="J129" s="12">
        <v>-67.8</v>
      </c>
      <c r="K129" s="5" t="s">
        <v>739</v>
      </c>
      <c r="L129" s="9" t="str">
        <f t="shared" si="45"/>
        <v>No</v>
      </c>
    </row>
    <row r="130" spans="1:12" ht="25.5" x14ac:dyDescent="0.2">
      <c r="A130" s="2" t="s">
        <v>1640</v>
      </c>
      <c r="B130" s="5" t="s">
        <v>213</v>
      </c>
      <c r="C130" s="64">
        <v>4.6782390998999999</v>
      </c>
      <c r="D130" s="9" t="str">
        <f t="shared" si="43"/>
        <v>N/A</v>
      </c>
      <c r="E130" s="64">
        <v>4.7369478226000004</v>
      </c>
      <c r="F130" s="9" t="str">
        <f t="shared" si="43"/>
        <v>N/A</v>
      </c>
      <c r="G130" s="64">
        <v>11.957017520000001</v>
      </c>
      <c r="H130" s="9" t="str">
        <f t="shared" si="43"/>
        <v>N/A</v>
      </c>
      <c r="I130" s="12">
        <v>1.2549999999999999</v>
      </c>
      <c r="J130" s="12">
        <v>152.4</v>
      </c>
      <c r="K130" s="50" t="s">
        <v>739</v>
      </c>
      <c r="L130" s="9" t="str">
        <f>IF(J130="Div by 0", "N/A", IF(OR(J130="N/A",K130="N/A"),"N/A", IF(J130&gt;VALUE(MID(K130,1,2)), "No", IF(J130&lt;-1*VALUE(MID(K130,1,2)), "No", "Yes"))))</f>
        <v>No</v>
      </c>
    </row>
    <row r="131" spans="1:12" ht="25.5" x14ac:dyDescent="0.2">
      <c r="A131" s="2" t="s">
        <v>1641</v>
      </c>
      <c r="B131" s="5" t="s">
        <v>213</v>
      </c>
      <c r="C131" s="64">
        <v>16.319114441</v>
      </c>
      <c r="D131" s="9" t="str">
        <f t="shared" si="43"/>
        <v>N/A</v>
      </c>
      <c r="E131" s="64">
        <v>16.532166830000001</v>
      </c>
      <c r="F131" s="9" t="str">
        <f t="shared" si="43"/>
        <v>N/A</v>
      </c>
      <c r="G131" s="64">
        <v>24.328657315000001</v>
      </c>
      <c r="H131" s="9" t="str">
        <f t="shared" si="43"/>
        <v>N/A</v>
      </c>
      <c r="I131" s="12">
        <v>1.306</v>
      </c>
      <c r="J131" s="12">
        <v>47.16</v>
      </c>
      <c r="K131" s="5" t="s">
        <v>739</v>
      </c>
      <c r="L131" s="9" t="str">
        <f t="shared" si="44"/>
        <v>No</v>
      </c>
    </row>
    <row r="132" spans="1:12" ht="25.5" x14ac:dyDescent="0.2">
      <c r="A132" s="2" t="s">
        <v>496</v>
      </c>
      <c r="B132" s="5" t="s">
        <v>213</v>
      </c>
      <c r="C132" s="64">
        <v>11.354215823000001</v>
      </c>
      <c r="D132" s="9" t="str">
        <f t="shared" si="43"/>
        <v>N/A</v>
      </c>
      <c r="E132" s="64">
        <v>12.005473998999999</v>
      </c>
      <c r="F132" s="9" t="str">
        <f t="shared" si="43"/>
        <v>N/A</v>
      </c>
      <c r="G132" s="64">
        <v>25.814351469000002</v>
      </c>
      <c r="H132" s="9" t="str">
        <f t="shared" si="43"/>
        <v>N/A</v>
      </c>
      <c r="I132" s="12">
        <v>5.7359999999999998</v>
      </c>
      <c r="J132" s="12">
        <v>115</v>
      </c>
      <c r="K132" s="5" t="s">
        <v>739</v>
      </c>
      <c r="L132" s="9" t="str">
        <f t="shared" si="44"/>
        <v>No</v>
      </c>
    </row>
    <row r="133" spans="1:12" ht="25.5" x14ac:dyDescent="0.2">
      <c r="A133" s="2" t="s">
        <v>497</v>
      </c>
      <c r="B133" s="5" t="s">
        <v>213</v>
      </c>
      <c r="C133" s="64">
        <v>0.82768671579999997</v>
      </c>
      <c r="D133" s="9" t="str">
        <f t="shared" si="43"/>
        <v>N/A</v>
      </c>
      <c r="E133" s="64">
        <v>0.89186028319999999</v>
      </c>
      <c r="F133" s="9" t="str">
        <f t="shared" si="43"/>
        <v>N/A</v>
      </c>
      <c r="G133" s="64">
        <v>3.8281745955000002</v>
      </c>
      <c r="H133" s="9" t="str">
        <f t="shared" si="43"/>
        <v>N/A</v>
      </c>
      <c r="I133" s="12">
        <v>7.7530000000000001</v>
      </c>
      <c r="J133" s="12">
        <v>329.2</v>
      </c>
      <c r="K133" s="5" t="s">
        <v>739</v>
      </c>
      <c r="L133" s="9" t="str">
        <f t="shared" si="44"/>
        <v>No</v>
      </c>
    </row>
    <row r="134" spans="1:12" ht="25.5" x14ac:dyDescent="0.2">
      <c r="A134" s="2" t="s">
        <v>498</v>
      </c>
      <c r="B134" s="5" t="s">
        <v>213</v>
      </c>
      <c r="C134" s="64">
        <v>1.4860228775</v>
      </c>
      <c r="D134" s="9" t="str">
        <f t="shared" si="43"/>
        <v>N/A</v>
      </c>
      <c r="E134" s="64">
        <v>1.6390934130000001</v>
      </c>
      <c r="F134" s="9" t="str">
        <f t="shared" si="43"/>
        <v>N/A</v>
      </c>
      <c r="G134" s="64">
        <v>1.1464042053000001</v>
      </c>
      <c r="H134" s="9" t="str">
        <f t="shared" si="43"/>
        <v>N/A</v>
      </c>
      <c r="I134" s="12">
        <v>10.3</v>
      </c>
      <c r="J134" s="12">
        <v>-30.1</v>
      </c>
      <c r="K134" s="5" t="s">
        <v>739</v>
      </c>
      <c r="L134" s="9" t="str">
        <f t="shared" si="44"/>
        <v>No</v>
      </c>
    </row>
    <row r="135" spans="1:12" ht="25.5" x14ac:dyDescent="0.2">
      <c r="A135" s="2" t="s">
        <v>499</v>
      </c>
      <c r="B135" s="37" t="s">
        <v>213</v>
      </c>
      <c r="C135" s="64">
        <v>0</v>
      </c>
      <c r="D135" s="46" t="str">
        <f t="shared" ref="D135:D141" si="46">IF($B135="N/A","N/A",IF(C135&gt;10,"No",IF(C135&lt;-10,"No","Yes")))</f>
        <v>N/A</v>
      </c>
      <c r="E135" s="64">
        <v>4.8435049000000001E-3</v>
      </c>
      <c r="F135" s="46" t="str">
        <f t="shared" ref="F135:F141" si="47">IF($B135="N/A","N/A",IF(E135&gt;10,"No",IF(E135&lt;-10,"No","Yes")))</f>
        <v>N/A</v>
      </c>
      <c r="G135" s="64">
        <v>0.15293391640000001</v>
      </c>
      <c r="H135" s="46" t="str">
        <f t="shared" ref="H135:H141" si="48">IF($B135="N/A","N/A",IF(G135&gt;10,"No",IF(G135&lt;-10,"No","Yes")))</f>
        <v>N/A</v>
      </c>
      <c r="I135" s="12" t="s">
        <v>1747</v>
      </c>
      <c r="J135" s="12">
        <v>3058</v>
      </c>
      <c r="K135" s="5" t="s">
        <v>739</v>
      </c>
      <c r="L135" s="9" t="str">
        <f t="shared" si="44"/>
        <v>No</v>
      </c>
    </row>
    <row r="136" spans="1:12" ht="25.5" x14ac:dyDescent="0.2">
      <c r="A136" s="2" t="s">
        <v>500</v>
      </c>
      <c r="B136" s="37" t="s">
        <v>213</v>
      </c>
      <c r="C136" s="64">
        <v>1.3573228000000001E-3</v>
      </c>
      <c r="D136" s="46" t="str">
        <f t="shared" si="46"/>
        <v>N/A</v>
      </c>
      <c r="E136" s="64">
        <v>9.9719219999999989E-4</v>
      </c>
      <c r="F136" s="46" t="str">
        <f t="shared" si="47"/>
        <v>N/A</v>
      </c>
      <c r="G136" s="64">
        <v>8.0491534999999996E-3</v>
      </c>
      <c r="H136" s="46" t="str">
        <f t="shared" si="48"/>
        <v>N/A</v>
      </c>
      <c r="I136" s="12">
        <v>-26.5</v>
      </c>
      <c r="J136" s="12">
        <v>707.2</v>
      </c>
      <c r="K136" s="5" t="s">
        <v>739</v>
      </c>
      <c r="L136" s="9" t="str">
        <f t="shared" si="44"/>
        <v>No</v>
      </c>
    </row>
    <row r="137" spans="1:12" ht="25.5" x14ac:dyDescent="0.2">
      <c r="A137" s="2" t="s">
        <v>501</v>
      </c>
      <c r="B137" s="37" t="s">
        <v>213</v>
      </c>
      <c r="C137" s="64">
        <v>3.3480627999999998E-2</v>
      </c>
      <c r="D137" s="46" t="str">
        <f t="shared" si="46"/>
        <v>N/A</v>
      </c>
      <c r="E137" s="64">
        <v>3.19101501E-2</v>
      </c>
      <c r="F137" s="46" t="str">
        <f t="shared" si="47"/>
        <v>N/A</v>
      </c>
      <c r="G137" s="64">
        <v>1.1134662338000001</v>
      </c>
      <c r="H137" s="46" t="str">
        <f t="shared" si="48"/>
        <v>N/A</v>
      </c>
      <c r="I137" s="12">
        <v>-4.6900000000000004</v>
      </c>
      <c r="J137" s="12">
        <v>3389</v>
      </c>
      <c r="K137" s="5" t="s">
        <v>739</v>
      </c>
      <c r="L137" s="9" t="str">
        <f t="shared" si="44"/>
        <v>No</v>
      </c>
    </row>
    <row r="138" spans="1:12" ht="25.5" x14ac:dyDescent="0.2">
      <c r="A138" s="2" t="s">
        <v>502</v>
      </c>
      <c r="B138" s="37" t="s">
        <v>213</v>
      </c>
      <c r="C138" s="64">
        <v>4.6017765846999996</v>
      </c>
      <c r="D138" s="46" t="str">
        <f t="shared" si="46"/>
        <v>N/A</v>
      </c>
      <c r="E138" s="64">
        <v>4.6967752229000004</v>
      </c>
      <c r="F138" s="46" t="str">
        <f t="shared" si="47"/>
        <v>N/A</v>
      </c>
      <c r="G138" s="64">
        <v>10.397494030000001</v>
      </c>
      <c r="H138" s="46" t="str">
        <f t="shared" si="48"/>
        <v>N/A</v>
      </c>
      <c r="I138" s="12">
        <v>2.0640000000000001</v>
      </c>
      <c r="J138" s="12">
        <v>121.4</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3.4687136999999998E-3</v>
      </c>
      <c r="D140" s="46" t="str">
        <f t="shared" si="46"/>
        <v>N/A</v>
      </c>
      <c r="E140" s="64">
        <v>0</v>
      </c>
      <c r="F140" s="46" t="str">
        <f t="shared" si="47"/>
        <v>N/A</v>
      </c>
      <c r="G140" s="64">
        <v>4.8294920999999998E-2</v>
      </c>
      <c r="H140" s="46" t="str">
        <f t="shared" si="48"/>
        <v>N/A</v>
      </c>
      <c r="I140" s="12">
        <v>-100</v>
      </c>
      <c r="J140" s="12" t="s">
        <v>1747</v>
      </c>
      <c r="K140" s="5" t="s">
        <v>739</v>
      </c>
      <c r="L140" s="9" t="str">
        <f t="shared" si="44"/>
        <v>N/A</v>
      </c>
    </row>
    <row r="141" spans="1:12" ht="25.5" x14ac:dyDescent="0.2">
      <c r="A141" s="2" t="s">
        <v>505</v>
      </c>
      <c r="B141" s="37" t="s">
        <v>213</v>
      </c>
      <c r="C141" s="64">
        <v>0.11959521620000001</v>
      </c>
      <c r="D141" s="46" t="str">
        <f t="shared" si="46"/>
        <v>N/A</v>
      </c>
      <c r="E141" s="64">
        <v>1.4245600000000001E-4</v>
      </c>
      <c r="F141" s="46" t="str">
        <f t="shared" si="47"/>
        <v>N/A</v>
      </c>
      <c r="G141" s="64">
        <v>6.0368651000000002E-3</v>
      </c>
      <c r="H141" s="46" t="str">
        <f t="shared" si="48"/>
        <v>N/A</v>
      </c>
      <c r="I141" s="12">
        <v>-99.9</v>
      </c>
      <c r="J141" s="12">
        <v>4138</v>
      </c>
      <c r="K141" s="5" t="s">
        <v>739</v>
      </c>
      <c r="L141" s="9" t="str">
        <f t="shared" si="44"/>
        <v>No</v>
      </c>
    </row>
    <row r="142" spans="1:12" ht="25.5" x14ac:dyDescent="0.2">
      <c r="A142" s="2" t="s">
        <v>506</v>
      </c>
      <c r="B142" s="37" t="s">
        <v>213</v>
      </c>
      <c r="C142" s="64">
        <v>0.1215557935</v>
      </c>
      <c r="D142" s="9" t="str">
        <f t="shared" ref="D142" si="49">IF($B142="N/A","N/A",IF(C142&lt;0,"No","Yes"))</f>
        <v>N/A</v>
      </c>
      <c r="E142" s="64">
        <v>0.1081241248</v>
      </c>
      <c r="F142" s="9" t="str">
        <f t="shared" ref="F142" si="50">IF($B142="N/A","N/A",IF(E142&lt;0,"No","Yes"))</f>
        <v>N/A</v>
      </c>
      <c r="G142" s="64">
        <v>2.2477261140999998</v>
      </c>
      <c r="H142" s="9" t="str">
        <f t="shared" ref="H142" si="51">IF($B142="N/A","N/A",IF(G142&lt;0,"No","Yes"))</f>
        <v>N/A</v>
      </c>
      <c r="I142" s="12">
        <v>-11</v>
      </c>
      <c r="J142" s="12">
        <v>1979</v>
      </c>
      <c r="K142" s="5" t="s">
        <v>739</v>
      </c>
      <c r="L142" s="9" t="str">
        <f t="shared" si="44"/>
        <v>No</v>
      </c>
    </row>
    <row r="143" spans="1:12" x14ac:dyDescent="0.2">
      <c r="A143" s="3" t="s">
        <v>736</v>
      </c>
      <c r="B143" s="37" t="s">
        <v>213</v>
      </c>
      <c r="C143" s="14">
        <v>13109</v>
      </c>
      <c r="D143" s="46" t="str">
        <f>IF($B143="N/A","N/A",IF(C143&gt;10,"No",IF(C143&lt;-10,"No","Yes")))</f>
        <v>N/A</v>
      </c>
      <c r="E143" s="14">
        <v>862</v>
      </c>
      <c r="F143" s="46" t="str">
        <f>IF($B143="N/A","N/A",IF(E143&gt;10,"No",IF(E143&lt;-10,"No","Yes")))</f>
        <v>N/A</v>
      </c>
      <c r="G143" s="14">
        <v>8536</v>
      </c>
      <c r="H143" s="46" t="str">
        <f>IF($B143="N/A","N/A",IF(G143&gt;10,"No",IF(G143&lt;-10,"No","Yes")))</f>
        <v>N/A</v>
      </c>
      <c r="I143" s="12">
        <v>-93.4</v>
      </c>
      <c r="J143" s="12">
        <v>890.3</v>
      </c>
      <c r="K143" s="47" t="s">
        <v>739</v>
      </c>
      <c r="L143" s="9" t="str">
        <f>IF(J143="Div by 0", "N/A", IF(K143="N/A","N/A", IF(J143&gt;VALUE(MID(K143,1,2)), "No", IF(J143&lt;-1*VALUE(MID(K143,1,2)), "No", "Yes"))))</f>
        <v>No</v>
      </c>
    </row>
    <row r="144" spans="1:12" x14ac:dyDescent="0.2">
      <c r="A144" s="3" t="s">
        <v>737</v>
      </c>
      <c r="B144" s="37" t="s">
        <v>213</v>
      </c>
      <c r="C144" s="1">
        <v>798</v>
      </c>
      <c r="D144" s="46" t="str">
        <f>IF($B144="N/A","N/A",IF(C144&gt;10,"No",IF(C144&lt;-10,"No","Yes")))</f>
        <v>N/A</v>
      </c>
      <c r="E144" s="1">
        <v>436</v>
      </c>
      <c r="F144" s="46" t="str">
        <f>IF($B144="N/A","N/A",IF(E144&gt;10,"No",IF(E144&lt;-10,"No","Yes")))</f>
        <v>N/A</v>
      </c>
      <c r="G144" s="1">
        <v>32</v>
      </c>
      <c r="H144" s="46" t="str">
        <f>IF($B144="N/A","N/A",IF(G144&gt;10,"No",IF(G144&lt;-10,"No","Yes")))</f>
        <v>N/A</v>
      </c>
      <c r="I144" s="12">
        <v>-45.4</v>
      </c>
      <c r="J144" s="12">
        <v>-92.7</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4.7578515500000002E-2</v>
      </c>
      <c r="F145" s="9" t="str">
        <f t="shared" ref="F145:F149" si="53">IF($B145="N/A","N/A",IF(E145&lt;0,"No","Yes"))</f>
        <v>N/A</v>
      </c>
      <c r="G145" s="64">
        <v>3.5608731E-3</v>
      </c>
      <c r="H145" s="9" t="str">
        <f t="shared" ref="H145:H149" si="54">IF($B145="N/A","N/A",IF(G145&lt;0,"No","Yes"))</f>
        <v>N/A</v>
      </c>
      <c r="I145" s="12" t="s">
        <v>213</v>
      </c>
      <c r="J145" s="12">
        <v>-92.5</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4.9512299999999998E-4</v>
      </c>
      <c r="F147" s="9" t="str">
        <f t="shared" si="53"/>
        <v>N/A</v>
      </c>
      <c r="G147" s="64">
        <v>0</v>
      </c>
      <c r="H147" s="9" t="str">
        <f t="shared" si="54"/>
        <v>N/A</v>
      </c>
      <c r="I147" s="12" t="s">
        <v>213</v>
      </c>
      <c r="J147" s="12">
        <v>-100</v>
      </c>
      <c r="K147" s="5" t="s">
        <v>739</v>
      </c>
      <c r="L147" s="9" t="str">
        <f t="shared" si="55"/>
        <v>No</v>
      </c>
    </row>
    <row r="148" spans="1:12" x14ac:dyDescent="0.2">
      <c r="A148" s="2" t="s">
        <v>510</v>
      </c>
      <c r="B148" s="5" t="s">
        <v>213</v>
      </c>
      <c r="C148" s="64" t="s">
        <v>213</v>
      </c>
      <c r="D148" s="9" t="str">
        <f t="shared" si="52"/>
        <v>N/A</v>
      </c>
      <c r="E148" s="64">
        <v>8.3256606699999999E-2</v>
      </c>
      <c r="F148" s="9" t="str">
        <f t="shared" si="53"/>
        <v>N/A</v>
      </c>
      <c r="G148" s="64">
        <v>6.4721646000000001E-3</v>
      </c>
      <c r="H148" s="9" t="str">
        <f t="shared" si="54"/>
        <v>N/A</v>
      </c>
      <c r="I148" s="12" t="s">
        <v>213</v>
      </c>
      <c r="J148" s="12">
        <v>-92.2</v>
      </c>
      <c r="K148" s="5" t="s">
        <v>739</v>
      </c>
      <c r="L148" s="9" t="str">
        <f t="shared" si="55"/>
        <v>No</v>
      </c>
    </row>
    <row r="149" spans="1:12" x14ac:dyDescent="0.2">
      <c r="A149" s="2" t="s">
        <v>511</v>
      </c>
      <c r="B149" s="5" t="s">
        <v>213</v>
      </c>
      <c r="C149" s="64" t="s">
        <v>213</v>
      </c>
      <c r="D149" s="9" t="str">
        <f t="shared" si="52"/>
        <v>N/A</v>
      </c>
      <c r="E149" s="64">
        <v>6.9801205999999996E-3</v>
      </c>
      <c r="F149" s="9" t="str">
        <f t="shared" si="53"/>
        <v>N/A</v>
      </c>
      <c r="G149" s="64">
        <v>0</v>
      </c>
      <c r="H149" s="9" t="str">
        <f t="shared" si="54"/>
        <v>N/A</v>
      </c>
      <c r="I149" s="12" t="s">
        <v>213</v>
      </c>
      <c r="J149" s="12">
        <v>-100</v>
      </c>
      <c r="K149" s="5" t="s">
        <v>739</v>
      </c>
      <c r="L149" s="9" t="str">
        <f t="shared" si="55"/>
        <v>No</v>
      </c>
    </row>
    <row r="150" spans="1:12" x14ac:dyDescent="0.2">
      <c r="A150" s="4" t="s">
        <v>738</v>
      </c>
      <c r="B150" s="50" t="s">
        <v>213</v>
      </c>
      <c r="C150" s="1">
        <v>193222</v>
      </c>
      <c r="D150" s="11" t="str">
        <f t="shared" ref="D150:D172" si="56">IF($B150="N/A","N/A",IF(C150&gt;10,"No",IF(C150&lt;-10,"No","Yes")))</f>
        <v>N/A</v>
      </c>
      <c r="E150" s="1">
        <v>208261</v>
      </c>
      <c r="F150" s="11" t="str">
        <f t="shared" ref="F150:F172" si="57">IF($B150="N/A","N/A",IF(E150&gt;10,"No",IF(E150&lt;-10,"No","Yes")))</f>
        <v>N/A</v>
      </c>
      <c r="G150" s="1">
        <v>746328</v>
      </c>
      <c r="H150" s="11" t="str">
        <f t="shared" ref="H150:H172" si="58">IF($B150="N/A","N/A",IF(G150&gt;10,"No",IF(G150&lt;-10,"No","Yes")))</f>
        <v>N/A</v>
      </c>
      <c r="I150" s="12">
        <v>7.7830000000000004</v>
      </c>
      <c r="J150" s="12">
        <v>258.39999999999998</v>
      </c>
      <c r="K150" s="50" t="s">
        <v>739</v>
      </c>
      <c r="L150" s="9" t="str">
        <f t="shared" ref="L150:L172" si="59">IF(J150="Div by 0", "N/A", IF(K150="N/A","N/A", IF(J150&gt;VALUE(MID(K150,1,2)), "No", IF(J150&lt;-1*VALUE(MID(K150,1,2)), "No", "Yes"))))</f>
        <v>No</v>
      </c>
    </row>
    <row r="151" spans="1:12" x14ac:dyDescent="0.2">
      <c r="A151" s="4" t="s">
        <v>534</v>
      </c>
      <c r="B151" s="50" t="s">
        <v>213</v>
      </c>
      <c r="C151" s="1">
        <v>6248</v>
      </c>
      <c r="D151" s="11" t="str">
        <f t="shared" si="56"/>
        <v>N/A</v>
      </c>
      <c r="E151" s="1">
        <v>6338</v>
      </c>
      <c r="F151" s="11" t="str">
        <f t="shared" si="57"/>
        <v>N/A</v>
      </c>
      <c r="G151" s="1">
        <v>31414</v>
      </c>
      <c r="H151" s="11" t="str">
        <f t="shared" si="58"/>
        <v>N/A</v>
      </c>
      <c r="I151" s="12">
        <v>1.44</v>
      </c>
      <c r="J151" s="12">
        <v>395.6</v>
      </c>
      <c r="K151" s="50" t="s">
        <v>739</v>
      </c>
      <c r="L151" s="9" t="str">
        <f t="shared" si="59"/>
        <v>No</v>
      </c>
    </row>
    <row r="152" spans="1:12" x14ac:dyDescent="0.2">
      <c r="A152" s="4" t="s">
        <v>535</v>
      </c>
      <c r="B152" s="50" t="s">
        <v>213</v>
      </c>
      <c r="C152" s="1">
        <v>36933</v>
      </c>
      <c r="D152" s="11" t="str">
        <f t="shared" si="56"/>
        <v>N/A</v>
      </c>
      <c r="E152" s="1">
        <v>38187</v>
      </c>
      <c r="F152" s="11" t="str">
        <f t="shared" si="57"/>
        <v>N/A</v>
      </c>
      <c r="G152" s="1">
        <v>165621</v>
      </c>
      <c r="H152" s="11" t="str">
        <f t="shared" si="58"/>
        <v>N/A</v>
      </c>
      <c r="I152" s="12">
        <v>3.395</v>
      </c>
      <c r="J152" s="12">
        <v>333.7</v>
      </c>
      <c r="K152" s="50" t="s">
        <v>739</v>
      </c>
      <c r="L152" s="9" t="str">
        <f t="shared" si="59"/>
        <v>No</v>
      </c>
    </row>
    <row r="153" spans="1:12" x14ac:dyDescent="0.2">
      <c r="A153" s="4" t="s">
        <v>536</v>
      </c>
      <c r="B153" s="50" t="s">
        <v>213</v>
      </c>
      <c r="C153" s="1">
        <v>119384</v>
      </c>
      <c r="D153" s="11" t="str">
        <f t="shared" si="56"/>
        <v>N/A</v>
      </c>
      <c r="E153" s="1">
        <v>132305</v>
      </c>
      <c r="F153" s="11" t="str">
        <f t="shared" si="57"/>
        <v>N/A</v>
      </c>
      <c r="G153" s="1">
        <v>442241</v>
      </c>
      <c r="H153" s="11" t="str">
        <f t="shared" si="58"/>
        <v>N/A</v>
      </c>
      <c r="I153" s="12">
        <v>10.82</v>
      </c>
      <c r="J153" s="12">
        <v>234.3</v>
      </c>
      <c r="K153" s="50" t="s">
        <v>739</v>
      </c>
      <c r="L153" s="9" t="str">
        <f t="shared" si="59"/>
        <v>No</v>
      </c>
    </row>
    <row r="154" spans="1:12" x14ac:dyDescent="0.2">
      <c r="A154" s="4" t="s">
        <v>537</v>
      </c>
      <c r="B154" s="50" t="s">
        <v>213</v>
      </c>
      <c r="C154" s="1">
        <v>30657</v>
      </c>
      <c r="D154" s="11" t="str">
        <f t="shared" si="56"/>
        <v>N/A</v>
      </c>
      <c r="E154" s="1">
        <v>31431</v>
      </c>
      <c r="F154" s="11" t="str">
        <f t="shared" si="57"/>
        <v>N/A</v>
      </c>
      <c r="G154" s="1">
        <v>107052</v>
      </c>
      <c r="H154" s="11" t="str">
        <f t="shared" si="58"/>
        <v>N/A</v>
      </c>
      <c r="I154" s="12">
        <v>2.5249999999999999</v>
      </c>
      <c r="J154" s="12">
        <v>240.6</v>
      </c>
      <c r="K154" s="50" t="s">
        <v>739</v>
      </c>
      <c r="L154" s="9" t="str">
        <f t="shared" si="59"/>
        <v>No</v>
      </c>
    </row>
    <row r="155" spans="1:12" x14ac:dyDescent="0.2">
      <c r="A155" s="2" t="s">
        <v>538</v>
      </c>
      <c r="B155" s="5" t="s">
        <v>213</v>
      </c>
      <c r="C155" s="64" t="s">
        <v>213</v>
      </c>
      <c r="D155" s="9" t="str">
        <f t="shared" ref="D155:D159" si="60">IF($B155="N/A","N/A",IF(C155&lt;0,"No","Yes"))</f>
        <v>N/A</v>
      </c>
      <c r="E155" s="64">
        <v>22.726489011000002</v>
      </c>
      <c r="F155" s="9" t="str">
        <f t="shared" ref="F155:F159" si="61">IF($B155="N/A","N/A",IF(E155&lt;0,"No","Yes"))</f>
        <v>N/A</v>
      </c>
      <c r="G155" s="64">
        <v>83.049353702000005</v>
      </c>
      <c r="H155" s="9" t="str">
        <f t="shared" ref="H155:H159" si="62">IF($B155="N/A","N/A",IF(G155&lt;0,"No","Yes"))</f>
        <v>N/A</v>
      </c>
      <c r="I155" s="12" t="s">
        <v>213</v>
      </c>
      <c r="J155" s="12">
        <v>265.39999999999998</v>
      </c>
      <c r="K155" s="50" t="s">
        <v>739</v>
      </c>
      <c r="L155" s="9" t="str">
        <f>IF(J155="Div by 0", "N/A", IF(OR(J155="N/A",K155="N/A"),"N/A", IF(J155&gt;VALUE(MID(K155,1,2)), "No", IF(J155&lt;-1*VALUE(MID(K155,1,2)), "No", "Yes"))))</f>
        <v>No</v>
      </c>
    </row>
    <row r="156" spans="1:12" ht="25.5" x14ac:dyDescent="0.2">
      <c r="A156" s="2" t="s">
        <v>539</v>
      </c>
      <c r="B156" s="5" t="s">
        <v>213</v>
      </c>
      <c r="C156" s="64" t="s">
        <v>213</v>
      </c>
      <c r="D156" s="9" t="str">
        <f t="shared" si="60"/>
        <v>N/A</v>
      </c>
      <c r="E156" s="64">
        <v>10.445645725</v>
      </c>
      <c r="F156" s="9" t="str">
        <f t="shared" si="61"/>
        <v>N/A</v>
      </c>
      <c r="G156" s="64">
        <v>52.373251529999997</v>
      </c>
      <c r="H156" s="9" t="str">
        <f t="shared" si="62"/>
        <v>N/A</v>
      </c>
      <c r="I156" s="12" t="s">
        <v>213</v>
      </c>
      <c r="J156" s="12">
        <v>401.4</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18.907263454999999</v>
      </c>
      <c r="F157" s="9" t="str">
        <f t="shared" si="61"/>
        <v>N/A</v>
      </c>
      <c r="G157" s="64">
        <v>82.406707135000005</v>
      </c>
      <c r="H157" s="9" t="str">
        <f t="shared" si="62"/>
        <v>N/A</v>
      </c>
      <c r="I157" s="12" t="s">
        <v>213</v>
      </c>
      <c r="J157" s="12">
        <v>335.8</v>
      </c>
      <c r="K157" s="5" t="s">
        <v>739</v>
      </c>
      <c r="L157" s="9" t="str">
        <f t="shared" si="63"/>
        <v>No</v>
      </c>
    </row>
    <row r="158" spans="1:12" ht="25.5" x14ac:dyDescent="0.2">
      <c r="A158" s="2" t="s">
        <v>541</v>
      </c>
      <c r="B158" s="5" t="s">
        <v>213</v>
      </c>
      <c r="C158" s="64" t="s">
        <v>213</v>
      </c>
      <c r="D158" s="9" t="str">
        <f t="shared" si="60"/>
        <v>N/A</v>
      </c>
      <c r="E158" s="64">
        <v>25.918271397000002</v>
      </c>
      <c r="F158" s="9" t="str">
        <f t="shared" si="61"/>
        <v>N/A</v>
      </c>
      <c r="G158" s="64">
        <v>89.445517519999996</v>
      </c>
      <c r="H158" s="9" t="str">
        <f t="shared" si="62"/>
        <v>N/A</v>
      </c>
      <c r="I158" s="12" t="s">
        <v>213</v>
      </c>
      <c r="J158" s="12">
        <v>245.1</v>
      </c>
      <c r="K158" s="5" t="s">
        <v>739</v>
      </c>
      <c r="L158" s="9" t="str">
        <f t="shared" si="63"/>
        <v>No</v>
      </c>
    </row>
    <row r="159" spans="1:12" ht="25.5" x14ac:dyDescent="0.2">
      <c r="A159" s="2" t="s">
        <v>542</v>
      </c>
      <c r="B159" s="5" t="s">
        <v>213</v>
      </c>
      <c r="C159" s="64" t="s">
        <v>213</v>
      </c>
      <c r="D159" s="9" t="str">
        <f t="shared" si="60"/>
        <v>N/A</v>
      </c>
      <c r="E159" s="64">
        <v>21.939217110000001</v>
      </c>
      <c r="F159" s="9" t="str">
        <f t="shared" si="61"/>
        <v>N/A</v>
      </c>
      <c r="G159" s="64">
        <v>74.720457877000001</v>
      </c>
      <c r="H159" s="9" t="str">
        <f t="shared" si="62"/>
        <v>N/A</v>
      </c>
      <c r="I159" s="12" t="s">
        <v>213</v>
      </c>
      <c r="J159" s="12">
        <v>240.6</v>
      </c>
      <c r="K159" s="5" t="s">
        <v>739</v>
      </c>
      <c r="L159" s="9" t="str">
        <f t="shared" si="63"/>
        <v>No</v>
      </c>
    </row>
    <row r="160" spans="1:12" ht="25.5" x14ac:dyDescent="0.2">
      <c r="A160" s="4" t="s">
        <v>543</v>
      </c>
      <c r="B160" s="50" t="s">
        <v>213</v>
      </c>
      <c r="C160" s="1">
        <v>152649.25</v>
      </c>
      <c r="D160" s="11" t="str">
        <f t="shared" si="56"/>
        <v>N/A</v>
      </c>
      <c r="E160" s="1">
        <v>161115.21</v>
      </c>
      <c r="F160" s="11" t="str">
        <f t="shared" si="57"/>
        <v>N/A</v>
      </c>
      <c r="G160" s="1">
        <v>254466.19</v>
      </c>
      <c r="H160" s="11" t="str">
        <f t="shared" si="58"/>
        <v>N/A</v>
      </c>
      <c r="I160" s="12">
        <v>5.5460000000000003</v>
      </c>
      <c r="J160" s="12">
        <v>57.94</v>
      </c>
      <c r="K160" s="50" t="s">
        <v>739</v>
      </c>
      <c r="L160" s="9" t="str">
        <f t="shared" si="59"/>
        <v>No</v>
      </c>
    </row>
    <row r="161" spans="1:12" x14ac:dyDescent="0.2">
      <c r="A161" s="4" t="s">
        <v>544</v>
      </c>
      <c r="B161" s="50" t="s">
        <v>213</v>
      </c>
      <c r="C161" s="14">
        <v>733313452</v>
      </c>
      <c r="D161" s="11" t="str">
        <f t="shared" si="56"/>
        <v>N/A</v>
      </c>
      <c r="E161" s="14">
        <v>730546865</v>
      </c>
      <c r="F161" s="11" t="str">
        <f t="shared" si="57"/>
        <v>N/A</v>
      </c>
      <c r="G161" s="14">
        <v>1135998500</v>
      </c>
      <c r="H161" s="11" t="str">
        <f t="shared" si="58"/>
        <v>N/A</v>
      </c>
      <c r="I161" s="12">
        <v>-0.377</v>
      </c>
      <c r="J161" s="12">
        <v>55.5</v>
      </c>
      <c r="K161" s="50" t="s">
        <v>739</v>
      </c>
      <c r="L161" s="9" t="str">
        <f t="shared" si="59"/>
        <v>No</v>
      </c>
    </row>
    <row r="162" spans="1:12" x14ac:dyDescent="0.2">
      <c r="A162" s="4" t="s">
        <v>1290</v>
      </c>
      <c r="B162" s="50" t="s">
        <v>213</v>
      </c>
      <c r="C162" s="14">
        <v>3795.1861174999999</v>
      </c>
      <c r="D162" s="11" t="str">
        <f t="shared" si="56"/>
        <v>N/A</v>
      </c>
      <c r="E162" s="14">
        <v>3507.8428749999998</v>
      </c>
      <c r="F162" s="11" t="str">
        <f t="shared" si="57"/>
        <v>N/A</v>
      </c>
      <c r="G162" s="14">
        <v>1522.1169513</v>
      </c>
      <c r="H162" s="11" t="str">
        <f t="shared" si="58"/>
        <v>N/A</v>
      </c>
      <c r="I162" s="12">
        <v>-7.57</v>
      </c>
      <c r="J162" s="12">
        <v>-56.6</v>
      </c>
      <c r="K162" s="50" t="s">
        <v>739</v>
      </c>
      <c r="L162" s="9" t="str">
        <f t="shared" si="59"/>
        <v>No</v>
      </c>
    </row>
    <row r="163" spans="1:12" ht="25.5" x14ac:dyDescent="0.2">
      <c r="A163" s="4" t="s">
        <v>1291</v>
      </c>
      <c r="B163" s="50" t="s">
        <v>213</v>
      </c>
      <c r="C163" s="14">
        <v>2920.8327465000002</v>
      </c>
      <c r="D163" s="11" t="str">
        <f t="shared" si="56"/>
        <v>N/A</v>
      </c>
      <c r="E163" s="14">
        <v>2666.8520038000001</v>
      </c>
      <c r="F163" s="11" t="str">
        <f t="shared" si="57"/>
        <v>N/A</v>
      </c>
      <c r="G163" s="14">
        <v>764.54351563</v>
      </c>
      <c r="H163" s="11" t="str">
        <f t="shared" si="58"/>
        <v>N/A</v>
      </c>
      <c r="I163" s="12">
        <v>-8.6999999999999993</v>
      </c>
      <c r="J163" s="12">
        <v>-71.3</v>
      </c>
      <c r="K163" s="50" t="s">
        <v>739</v>
      </c>
      <c r="L163" s="9" t="str">
        <f t="shared" si="59"/>
        <v>No</v>
      </c>
    </row>
    <row r="164" spans="1:12" ht="25.5" x14ac:dyDescent="0.2">
      <c r="A164" s="4" t="s">
        <v>1292</v>
      </c>
      <c r="B164" s="50" t="s">
        <v>213</v>
      </c>
      <c r="C164" s="14">
        <v>8099.6672081999995</v>
      </c>
      <c r="D164" s="11" t="str">
        <f t="shared" si="56"/>
        <v>N/A</v>
      </c>
      <c r="E164" s="14">
        <v>7730.4910048000002</v>
      </c>
      <c r="F164" s="11" t="str">
        <f t="shared" si="57"/>
        <v>N/A</v>
      </c>
      <c r="G164" s="14">
        <v>2774.1154624000001</v>
      </c>
      <c r="H164" s="11" t="str">
        <f t="shared" si="58"/>
        <v>N/A</v>
      </c>
      <c r="I164" s="12">
        <v>-4.5599999999999996</v>
      </c>
      <c r="J164" s="12">
        <v>-64.099999999999994</v>
      </c>
      <c r="K164" s="50" t="s">
        <v>739</v>
      </c>
      <c r="L164" s="9" t="str">
        <f t="shared" si="59"/>
        <v>No</v>
      </c>
    </row>
    <row r="165" spans="1:12" ht="25.5" x14ac:dyDescent="0.2">
      <c r="A165" s="4" t="s">
        <v>1293</v>
      </c>
      <c r="B165" s="50" t="s">
        <v>213</v>
      </c>
      <c r="C165" s="14">
        <v>2420.4197211999999</v>
      </c>
      <c r="D165" s="11" t="str">
        <f t="shared" si="56"/>
        <v>N/A</v>
      </c>
      <c r="E165" s="14">
        <v>2159.2718491000001</v>
      </c>
      <c r="F165" s="11" t="str">
        <f t="shared" si="57"/>
        <v>N/A</v>
      </c>
      <c r="G165" s="14">
        <v>999.94795371999999</v>
      </c>
      <c r="H165" s="11" t="str">
        <f t="shared" si="58"/>
        <v>N/A</v>
      </c>
      <c r="I165" s="12">
        <v>-10.8</v>
      </c>
      <c r="J165" s="12">
        <v>-53.7</v>
      </c>
      <c r="K165" s="50" t="s">
        <v>739</v>
      </c>
      <c r="L165" s="9" t="str">
        <f t="shared" si="59"/>
        <v>No</v>
      </c>
    </row>
    <row r="166" spans="1:12" ht="25.5" x14ac:dyDescent="0.2">
      <c r="A166" s="4" t="s">
        <v>1294</v>
      </c>
      <c r="B166" s="50" t="s">
        <v>213</v>
      </c>
      <c r="C166" s="14">
        <v>4141.2953648000002</v>
      </c>
      <c r="D166" s="11" t="str">
        <f t="shared" si="56"/>
        <v>N/A</v>
      </c>
      <c r="E166" s="14">
        <v>4223.7801852000002</v>
      </c>
      <c r="F166" s="11" t="str">
        <f t="shared" si="57"/>
        <v>N/A</v>
      </c>
      <c r="G166" s="14">
        <v>1964.5720770999999</v>
      </c>
      <c r="H166" s="11" t="str">
        <f t="shared" si="58"/>
        <v>N/A</v>
      </c>
      <c r="I166" s="12">
        <v>1.992</v>
      </c>
      <c r="J166" s="12">
        <v>-53.5</v>
      </c>
      <c r="K166" s="50" t="s">
        <v>739</v>
      </c>
      <c r="L166" s="9" t="str">
        <f t="shared" si="59"/>
        <v>No</v>
      </c>
    </row>
    <row r="167" spans="1:12" x14ac:dyDescent="0.2">
      <c r="A167" s="48" t="s">
        <v>545</v>
      </c>
      <c r="B167" s="37" t="s">
        <v>213</v>
      </c>
      <c r="C167" s="49">
        <v>191652516</v>
      </c>
      <c r="D167" s="46" t="str">
        <f t="shared" si="56"/>
        <v>N/A</v>
      </c>
      <c r="E167" s="49">
        <v>205004708</v>
      </c>
      <c r="F167" s="46" t="str">
        <f t="shared" si="57"/>
        <v>N/A</v>
      </c>
      <c r="G167" s="49">
        <v>2188596906</v>
      </c>
      <c r="H167" s="46" t="str">
        <f t="shared" si="58"/>
        <v>N/A</v>
      </c>
      <c r="I167" s="12">
        <v>6.9669999999999996</v>
      </c>
      <c r="J167" s="12">
        <v>967.6</v>
      </c>
      <c r="K167" s="47" t="s">
        <v>739</v>
      </c>
      <c r="L167" s="9" t="str">
        <f t="shared" si="59"/>
        <v>No</v>
      </c>
    </row>
    <row r="168" spans="1:12" x14ac:dyDescent="0.2">
      <c r="A168" s="48" t="s">
        <v>1295</v>
      </c>
      <c r="B168" s="37" t="s">
        <v>213</v>
      </c>
      <c r="C168" s="49">
        <v>991.87730176000002</v>
      </c>
      <c r="D168" s="46" t="str">
        <f t="shared" si="56"/>
        <v>N/A</v>
      </c>
      <c r="E168" s="49">
        <v>984.36436971000001</v>
      </c>
      <c r="F168" s="46" t="str">
        <f t="shared" si="57"/>
        <v>N/A</v>
      </c>
      <c r="G168" s="49">
        <v>2932.4866627000001</v>
      </c>
      <c r="H168" s="46" t="str">
        <f t="shared" si="58"/>
        <v>N/A</v>
      </c>
      <c r="I168" s="12">
        <v>-0.75700000000000001</v>
      </c>
      <c r="J168" s="12">
        <v>197.9</v>
      </c>
      <c r="K168" s="47" t="s">
        <v>739</v>
      </c>
      <c r="L168" s="9" t="str">
        <f t="shared" si="59"/>
        <v>No</v>
      </c>
    </row>
    <row r="169" spans="1:12" ht="25.5" x14ac:dyDescent="0.2">
      <c r="A169" s="48" t="s">
        <v>1296</v>
      </c>
      <c r="B169" s="50" t="s">
        <v>213</v>
      </c>
      <c r="C169" s="14">
        <v>1257.9710307</v>
      </c>
      <c r="D169" s="11" t="str">
        <f t="shared" si="56"/>
        <v>N/A</v>
      </c>
      <c r="E169" s="14">
        <v>1514.1418429</v>
      </c>
      <c r="F169" s="11" t="str">
        <f t="shared" si="57"/>
        <v>N/A</v>
      </c>
      <c r="G169" s="14">
        <v>1869.4974215</v>
      </c>
      <c r="H169" s="11" t="str">
        <f t="shared" si="58"/>
        <v>N/A</v>
      </c>
      <c r="I169" s="12">
        <v>20.36</v>
      </c>
      <c r="J169" s="12">
        <v>23.47</v>
      </c>
      <c r="K169" s="50" t="s">
        <v>739</v>
      </c>
      <c r="L169" s="9" t="str">
        <f t="shared" si="59"/>
        <v>Yes</v>
      </c>
    </row>
    <row r="170" spans="1:12" ht="25.5" x14ac:dyDescent="0.2">
      <c r="A170" s="48" t="s">
        <v>1297</v>
      </c>
      <c r="B170" s="50" t="s">
        <v>213</v>
      </c>
      <c r="C170" s="14">
        <v>2502.2141445000002</v>
      </c>
      <c r="D170" s="11" t="str">
        <f t="shared" si="56"/>
        <v>N/A</v>
      </c>
      <c r="E170" s="14">
        <v>2587.2186084</v>
      </c>
      <c r="F170" s="11" t="str">
        <f t="shared" si="57"/>
        <v>N/A</v>
      </c>
      <c r="G170" s="14">
        <v>6126.9419518000004</v>
      </c>
      <c r="H170" s="11" t="str">
        <f t="shared" si="58"/>
        <v>N/A</v>
      </c>
      <c r="I170" s="12">
        <v>3.3969999999999998</v>
      </c>
      <c r="J170" s="12">
        <v>136.80000000000001</v>
      </c>
      <c r="K170" s="50" t="s">
        <v>739</v>
      </c>
      <c r="L170" s="9" t="str">
        <f t="shared" si="59"/>
        <v>No</v>
      </c>
    </row>
    <row r="171" spans="1:12" ht="25.5" x14ac:dyDescent="0.2">
      <c r="A171" s="48" t="s">
        <v>1298</v>
      </c>
      <c r="B171" s="50" t="s">
        <v>213</v>
      </c>
      <c r="C171" s="14">
        <v>700.70705454999995</v>
      </c>
      <c r="D171" s="11" t="str">
        <f t="shared" si="56"/>
        <v>N/A</v>
      </c>
      <c r="E171" s="14">
        <v>669.40171572999998</v>
      </c>
      <c r="F171" s="11" t="str">
        <f t="shared" si="57"/>
        <v>N/A</v>
      </c>
      <c r="G171" s="14">
        <v>1819.106356</v>
      </c>
      <c r="H171" s="11" t="str">
        <f t="shared" si="58"/>
        <v>N/A</v>
      </c>
      <c r="I171" s="12">
        <v>-4.47</v>
      </c>
      <c r="J171" s="12">
        <v>171.8</v>
      </c>
      <c r="K171" s="50" t="s">
        <v>739</v>
      </c>
      <c r="L171" s="9" t="str">
        <f t="shared" si="59"/>
        <v>No</v>
      </c>
    </row>
    <row r="172" spans="1:12" ht="25.5" x14ac:dyDescent="0.2">
      <c r="A172" s="48" t="s">
        <v>1299</v>
      </c>
      <c r="B172" s="50" t="s">
        <v>213</v>
      </c>
      <c r="C172" s="14">
        <v>251.98900739999999</v>
      </c>
      <c r="D172" s="11" t="str">
        <f t="shared" si="56"/>
        <v>N/A</v>
      </c>
      <c r="E172" s="14">
        <v>255.95004931</v>
      </c>
      <c r="F172" s="11" t="str">
        <f t="shared" si="57"/>
        <v>N/A</v>
      </c>
      <c r="G172" s="14">
        <v>2901.7192298999998</v>
      </c>
      <c r="H172" s="11" t="str">
        <f t="shared" si="58"/>
        <v>N/A</v>
      </c>
      <c r="I172" s="12">
        <v>1.5720000000000001</v>
      </c>
      <c r="J172" s="12">
        <v>1034</v>
      </c>
      <c r="K172" s="50" t="s">
        <v>739</v>
      </c>
      <c r="L172" s="9" t="str">
        <f t="shared" si="59"/>
        <v>No</v>
      </c>
    </row>
    <row r="173" spans="1:12" ht="25.5" x14ac:dyDescent="0.2">
      <c r="A173" s="2" t="s">
        <v>546</v>
      </c>
      <c r="B173" s="136" t="s">
        <v>213</v>
      </c>
      <c r="C173" s="137">
        <v>37468429</v>
      </c>
      <c r="D173" s="138" t="str">
        <f>IF($B173="N/A","N/A",IF(C173&gt;10,"No",IF(C173&lt;-10,"No","Yes")))</f>
        <v>N/A</v>
      </c>
      <c r="E173" s="137">
        <v>37345866</v>
      </c>
      <c r="F173" s="138" t="str">
        <f>IF($B173="N/A","N/A",IF(E173&gt;10,"No",IF(E173&lt;-10,"No","Yes")))</f>
        <v>N/A</v>
      </c>
      <c r="G173" s="137">
        <v>402230945</v>
      </c>
      <c r="H173" s="138" t="str">
        <f>IF($B173="N/A","N/A",IF(G173&gt;10,"No",IF(G173&lt;-10,"No","Yes")))</f>
        <v>N/A</v>
      </c>
      <c r="I173" s="133">
        <v>-0.32700000000000001</v>
      </c>
      <c r="J173" s="133">
        <v>977</v>
      </c>
      <c r="K173" s="134" t="s">
        <v>739</v>
      </c>
      <c r="L173" s="135" t="str">
        <f>IF(J173="Div by 0", "N/A", IF(K173="N/A","N/A", IF(J173&gt;VALUE(MID(K173,1,2)), "No", IF(J173&lt;-1*VALUE(MID(K173,1,2)), "No", "Yes"))))</f>
        <v>No</v>
      </c>
    </row>
    <row r="174" spans="1:12" ht="25.5" x14ac:dyDescent="0.2">
      <c r="A174" s="2" t="s">
        <v>1300</v>
      </c>
      <c r="B174" s="50" t="s">
        <v>213</v>
      </c>
      <c r="C174" s="14">
        <v>31164906</v>
      </c>
      <c r="D174" s="11" t="str">
        <f t="shared" ref="D174:D181" si="64">IF($B174="N/A","N/A",IF(C174&gt;10,"No",IF(C174&lt;-10,"No","Yes")))</f>
        <v>N/A</v>
      </c>
      <c r="E174" s="14">
        <v>34840215</v>
      </c>
      <c r="F174" s="11" t="str">
        <f t="shared" ref="F174:F181" si="65">IF($B174="N/A","N/A",IF(E174&gt;10,"No",IF(E174&lt;-10,"No","Yes")))</f>
        <v>N/A</v>
      </c>
      <c r="G174" s="14">
        <v>94130578</v>
      </c>
      <c r="H174" s="11" t="str">
        <f t="shared" ref="H174:H181" si="66">IF($B174="N/A","N/A",IF(G174&gt;10,"No",IF(G174&lt;-10,"No","Yes")))</f>
        <v>N/A</v>
      </c>
      <c r="I174" s="12">
        <v>11.79</v>
      </c>
      <c r="J174" s="12">
        <v>170.2</v>
      </c>
      <c r="K174" s="50" t="s">
        <v>739</v>
      </c>
      <c r="L174" s="9" t="str">
        <f t="shared" ref="L174:L181" si="67">IF(J174="Div by 0", "N/A", IF(K174="N/A","N/A", IF(J174&gt;VALUE(MID(K174,1,2)), "No", IF(J174&lt;-1*VALUE(MID(K174,1,2)), "No", "Yes"))))</f>
        <v>No</v>
      </c>
    </row>
    <row r="175" spans="1:12" ht="25.5" x14ac:dyDescent="0.2">
      <c r="A175" s="2" t="s">
        <v>547</v>
      </c>
      <c r="B175" s="50" t="s">
        <v>213</v>
      </c>
      <c r="C175" s="14">
        <v>2791753</v>
      </c>
      <c r="D175" s="11" t="str">
        <f t="shared" si="64"/>
        <v>N/A</v>
      </c>
      <c r="E175" s="14">
        <v>3962840</v>
      </c>
      <c r="F175" s="11" t="str">
        <f t="shared" si="65"/>
        <v>N/A</v>
      </c>
      <c r="G175" s="14">
        <v>435580094</v>
      </c>
      <c r="H175" s="11" t="str">
        <f t="shared" si="66"/>
        <v>N/A</v>
      </c>
      <c r="I175" s="12">
        <v>41.95</v>
      </c>
      <c r="J175" s="12">
        <v>10892</v>
      </c>
      <c r="K175" s="50" t="s">
        <v>739</v>
      </c>
      <c r="L175" s="9" t="str">
        <f t="shared" si="67"/>
        <v>No</v>
      </c>
    </row>
    <row r="176" spans="1:12" ht="25.5" x14ac:dyDescent="0.2">
      <c r="A176" s="2" t="s">
        <v>512</v>
      </c>
      <c r="B176" s="50" t="s">
        <v>213</v>
      </c>
      <c r="C176" s="14">
        <v>120227428</v>
      </c>
      <c r="D176" s="11" t="str">
        <f t="shared" si="64"/>
        <v>N/A</v>
      </c>
      <c r="E176" s="14">
        <v>128855787</v>
      </c>
      <c r="F176" s="11" t="str">
        <f t="shared" si="65"/>
        <v>N/A</v>
      </c>
      <c r="G176" s="14">
        <v>1256655289</v>
      </c>
      <c r="H176" s="11" t="str">
        <f t="shared" si="66"/>
        <v>N/A</v>
      </c>
      <c r="I176" s="12">
        <v>7.1769999999999996</v>
      </c>
      <c r="J176" s="12">
        <v>875.2</v>
      </c>
      <c r="K176" s="50" t="s">
        <v>739</v>
      </c>
      <c r="L176" s="9" t="str">
        <f t="shared" si="67"/>
        <v>No</v>
      </c>
    </row>
    <row r="177" spans="1:12" ht="25.5" x14ac:dyDescent="0.2">
      <c r="A177" s="2" t="s">
        <v>513</v>
      </c>
      <c r="B177" s="50" t="s">
        <v>213</v>
      </c>
      <c r="C177" s="14">
        <v>193.91388662</v>
      </c>
      <c r="D177" s="11" t="str">
        <f t="shared" si="64"/>
        <v>N/A</v>
      </c>
      <c r="E177" s="14">
        <v>179.32241754</v>
      </c>
      <c r="F177" s="11" t="str">
        <f t="shared" si="65"/>
        <v>N/A</v>
      </c>
      <c r="G177" s="14">
        <v>538.94660926999995</v>
      </c>
      <c r="H177" s="11" t="str">
        <f t="shared" si="66"/>
        <v>N/A</v>
      </c>
      <c r="I177" s="12">
        <v>-7.52</v>
      </c>
      <c r="J177" s="12">
        <v>200.5</v>
      </c>
      <c r="K177" s="50" t="s">
        <v>739</v>
      </c>
      <c r="L177" s="9" t="str">
        <f t="shared" si="67"/>
        <v>No</v>
      </c>
    </row>
    <row r="178" spans="1:12" ht="25.5" x14ac:dyDescent="0.2">
      <c r="A178" s="2" t="s">
        <v>1301</v>
      </c>
      <c r="B178" s="37" t="s">
        <v>213</v>
      </c>
      <c r="C178" s="49">
        <v>161.29067083000001</v>
      </c>
      <c r="D178" s="46" t="str">
        <f t="shared" si="64"/>
        <v>N/A</v>
      </c>
      <c r="E178" s="49">
        <v>167.29111548</v>
      </c>
      <c r="F178" s="46" t="str">
        <f t="shared" si="65"/>
        <v>N/A</v>
      </c>
      <c r="G178" s="49">
        <v>126.12494506</v>
      </c>
      <c r="H178" s="46" t="str">
        <f t="shared" si="66"/>
        <v>N/A</v>
      </c>
      <c r="I178" s="12">
        <v>3.72</v>
      </c>
      <c r="J178" s="12">
        <v>-24.6</v>
      </c>
      <c r="K178" s="47" t="s">
        <v>739</v>
      </c>
      <c r="L178" s="9" t="str">
        <f t="shared" si="67"/>
        <v>Yes</v>
      </c>
    </row>
    <row r="179" spans="1:12" ht="25.5" x14ac:dyDescent="0.2">
      <c r="A179" s="2" t="s">
        <v>514</v>
      </c>
      <c r="B179" s="37" t="s">
        <v>213</v>
      </c>
      <c r="C179" s="49">
        <v>14.448422022000001</v>
      </c>
      <c r="D179" s="46" t="str">
        <f t="shared" si="64"/>
        <v>N/A</v>
      </c>
      <c r="E179" s="49">
        <v>19.028238603999998</v>
      </c>
      <c r="F179" s="46" t="str">
        <f t="shared" si="65"/>
        <v>N/A</v>
      </c>
      <c r="G179" s="49">
        <v>583.63091563</v>
      </c>
      <c r="H179" s="46" t="str">
        <f t="shared" si="66"/>
        <v>N/A</v>
      </c>
      <c r="I179" s="12">
        <v>31.7</v>
      </c>
      <c r="J179" s="12">
        <v>2967</v>
      </c>
      <c r="K179" s="47" t="s">
        <v>739</v>
      </c>
      <c r="L179" s="9" t="str">
        <f t="shared" si="67"/>
        <v>No</v>
      </c>
    </row>
    <row r="180" spans="1:12" ht="25.5" x14ac:dyDescent="0.2">
      <c r="A180" s="2" t="s">
        <v>515</v>
      </c>
      <c r="B180" s="37" t="s">
        <v>213</v>
      </c>
      <c r="C180" s="49">
        <v>622.22432228000002</v>
      </c>
      <c r="D180" s="46" t="str">
        <f t="shared" si="64"/>
        <v>N/A</v>
      </c>
      <c r="E180" s="49">
        <v>618.72259809000002</v>
      </c>
      <c r="F180" s="46" t="str">
        <f t="shared" si="65"/>
        <v>N/A</v>
      </c>
      <c r="G180" s="49">
        <v>1683.7841926999999</v>
      </c>
      <c r="H180" s="46" t="str">
        <f t="shared" si="66"/>
        <v>N/A</v>
      </c>
      <c r="I180" s="12">
        <v>-0.56299999999999994</v>
      </c>
      <c r="J180" s="12">
        <v>172.1</v>
      </c>
      <c r="K180" s="47" t="s">
        <v>739</v>
      </c>
      <c r="L180" s="9" t="str">
        <f t="shared" si="67"/>
        <v>No</v>
      </c>
    </row>
    <row r="181" spans="1:12" ht="25.5" x14ac:dyDescent="0.2">
      <c r="A181" s="2" t="s">
        <v>1653</v>
      </c>
      <c r="B181" s="50" t="s">
        <v>213</v>
      </c>
      <c r="C181" s="13">
        <v>87.762263095999998</v>
      </c>
      <c r="D181" s="11" t="str">
        <f t="shared" si="64"/>
        <v>N/A</v>
      </c>
      <c r="E181" s="13">
        <v>88.169652502999995</v>
      </c>
      <c r="F181" s="11" t="str">
        <f t="shared" si="65"/>
        <v>N/A</v>
      </c>
      <c r="G181" s="13">
        <v>75.295848473999996</v>
      </c>
      <c r="H181" s="11" t="str">
        <f t="shared" si="66"/>
        <v>N/A</v>
      </c>
      <c r="I181" s="59">
        <v>0.4642</v>
      </c>
      <c r="J181" s="59">
        <v>-14.6</v>
      </c>
      <c r="K181" s="50" t="s">
        <v>739</v>
      </c>
      <c r="L181" s="9" t="str">
        <f t="shared" si="67"/>
        <v>Yes</v>
      </c>
    </row>
    <row r="182" spans="1:12" ht="25.5" x14ac:dyDescent="0.2">
      <c r="A182" s="2" t="s">
        <v>1654</v>
      </c>
      <c r="B182" s="139" t="s">
        <v>213</v>
      </c>
      <c r="C182" s="140">
        <v>91.773367477999997</v>
      </c>
      <c r="D182" s="135" t="str">
        <f t="shared" ref="D182" si="68">IF($B182="N/A","N/A",IF(C182&lt;0,"No","Yes"))</f>
        <v>N/A</v>
      </c>
      <c r="E182" s="140">
        <v>90.154622908999997</v>
      </c>
      <c r="F182" s="135" t="str">
        <f t="shared" ref="F182" si="69">IF($B182="N/A","N/A",IF(E182&lt;0,"No","Yes"))</f>
        <v>N/A</v>
      </c>
      <c r="G182" s="140">
        <v>75.927930222000001</v>
      </c>
      <c r="H182" s="135" t="str">
        <f t="shared" ref="H182" si="70">IF($B182="N/A","N/A",IF(G182&lt;0,"No","Yes"))</f>
        <v>N/A</v>
      </c>
      <c r="I182" s="141">
        <v>-1.76</v>
      </c>
      <c r="J182" s="141">
        <v>-15.8</v>
      </c>
      <c r="K182" s="139" t="s">
        <v>739</v>
      </c>
      <c r="L182" s="135" t="str">
        <f t="shared" ref="L182" si="71">IF(J182="Div by 0", "N/A", IF(OR(J182="N/A",K182="N/A"),"N/A", IF(J182&gt;VALUE(MID(K182,1,2)), "No", IF(J182&lt;-1*VALUE(MID(K182,1,2)), "No", "Yes"))))</f>
        <v>Yes</v>
      </c>
    </row>
    <row r="183" spans="1:12" ht="25.5" x14ac:dyDescent="0.2">
      <c r="A183" s="2" t="s">
        <v>1655</v>
      </c>
      <c r="B183" s="5" t="s">
        <v>213</v>
      </c>
      <c r="C183" s="13">
        <v>89.055857904999996</v>
      </c>
      <c r="D183" s="9" t="str">
        <f t="shared" ref="D183:D185" si="72">IF($B183="N/A","N/A",IF(C183&lt;0,"No","Yes"))</f>
        <v>N/A</v>
      </c>
      <c r="E183" s="13">
        <v>89.265980569000007</v>
      </c>
      <c r="F183" s="9" t="str">
        <f t="shared" ref="F183:F185" si="73">IF($B183="N/A","N/A",IF(E183&lt;0,"No","Yes"))</f>
        <v>N/A</v>
      </c>
      <c r="G183" s="13">
        <v>82.440632527999995</v>
      </c>
      <c r="H183" s="9" t="str">
        <f t="shared" ref="H183:H185" si="74">IF($B183="N/A","N/A",IF(G183&lt;0,"No","Yes"))</f>
        <v>N/A</v>
      </c>
      <c r="I183" s="59">
        <v>0.2359</v>
      </c>
      <c r="J183" s="59">
        <v>-7.65</v>
      </c>
      <c r="K183" s="5" t="s">
        <v>739</v>
      </c>
      <c r="L183" s="9" t="str">
        <f t="shared" ref="L183:L213" si="75">IF(J183="Div by 0", "N/A", IF(OR(J183="N/A",K183="N/A"),"N/A", IF(J183&gt;VALUE(MID(K183,1,2)), "No", IF(J183&lt;-1*VALUE(MID(K183,1,2)), "No", "Yes"))))</f>
        <v>Yes</v>
      </c>
    </row>
    <row r="184" spans="1:12" ht="25.5" x14ac:dyDescent="0.2">
      <c r="A184" s="2" t="s">
        <v>1656</v>
      </c>
      <c r="B184" s="5" t="s">
        <v>213</v>
      </c>
      <c r="C184" s="13">
        <v>87.164946727</v>
      </c>
      <c r="D184" s="9" t="str">
        <f t="shared" si="72"/>
        <v>N/A</v>
      </c>
      <c r="E184" s="13">
        <v>87.750273988000004</v>
      </c>
      <c r="F184" s="9" t="str">
        <f t="shared" si="73"/>
        <v>N/A</v>
      </c>
      <c r="G184" s="13">
        <v>71.699819782000006</v>
      </c>
      <c r="H184" s="9" t="str">
        <f t="shared" si="74"/>
        <v>N/A</v>
      </c>
      <c r="I184" s="59">
        <v>0.67149999999999999</v>
      </c>
      <c r="J184" s="59">
        <v>-18.3</v>
      </c>
      <c r="K184" s="5" t="s">
        <v>739</v>
      </c>
      <c r="L184" s="9" t="str">
        <f t="shared" si="75"/>
        <v>Yes</v>
      </c>
    </row>
    <row r="185" spans="1:12" ht="25.5" x14ac:dyDescent="0.2">
      <c r="A185" s="2" t="s">
        <v>1657</v>
      </c>
      <c r="B185" s="5" t="s">
        <v>213</v>
      </c>
      <c r="C185" s="13">
        <v>87.712431092000003</v>
      </c>
      <c r="D185" s="9" t="str">
        <f t="shared" si="72"/>
        <v>N/A</v>
      </c>
      <c r="E185" s="13">
        <v>88.202729789000003</v>
      </c>
      <c r="F185" s="9" t="str">
        <f t="shared" si="73"/>
        <v>N/A</v>
      </c>
      <c r="G185" s="13">
        <v>78.912117476000006</v>
      </c>
      <c r="H185" s="9" t="str">
        <f t="shared" si="74"/>
        <v>N/A</v>
      </c>
      <c r="I185" s="59">
        <v>0.55900000000000005</v>
      </c>
      <c r="J185" s="59">
        <v>-10.5</v>
      </c>
      <c r="K185" s="5" t="s">
        <v>739</v>
      </c>
      <c r="L185" s="9" t="str">
        <f t="shared" si="75"/>
        <v>Yes</v>
      </c>
    </row>
    <row r="186" spans="1:12" ht="25.5" x14ac:dyDescent="0.2">
      <c r="A186" s="2" t="s">
        <v>1659</v>
      </c>
      <c r="B186" s="142" t="s">
        <v>213</v>
      </c>
      <c r="C186" s="140">
        <v>8.5026549772000006</v>
      </c>
      <c r="D186" s="132" t="str">
        <f>IF($B186="N/A","N/A",IF(C186&gt;10,"No",IF(C186&lt;-10,"No","Yes")))</f>
        <v>N/A</v>
      </c>
      <c r="E186" s="140">
        <v>6.9038370122000003</v>
      </c>
      <c r="F186" s="132" t="str">
        <f>IF($B186="N/A","N/A",IF(E186&gt;10,"No",IF(E186&lt;-10,"No","Yes")))</f>
        <v>N/A</v>
      </c>
      <c r="G186" s="140">
        <v>3.5986858325000002</v>
      </c>
      <c r="H186" s="132" t="str">
        <f>IF($B186="N/A","N/A",IF(G186&gt;10,"No",IF(G186&lt;-10,"No","Yes")))</f>
        <v>N/A</v>
      </c>
      <c r="I186" s="141">
        <v>-18.8</v>
      </c>
      <c r="J186" s="141">
        <v>-47.9</v>
      </c>
      <c r="K186" s="142" t="s">
        <v>739</v>
      </c>
      <c r="L186" s="9" t="str">
        <f t="shared" si="75"/>
        <v>No</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1.8758507999999999E-3</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6.5520789800000007E-2</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5.1753940000000005E-4</v>
      </c>
      <c r="D190" s="46" t="str">
        <f t="shared" si="76"/>
        <v>N/A</v>
      </c>
      <c r="E190" s="13">
        <v>9.6033343000000004E-3</v>
      </c>
      <c r="F190" s="46" t="str">
        <f t="shared" si="77"/>
        <v>N/A</v>
      </c>
      <c r="G190" s="13">
        <v>5.3193770000000001E-2</v>
      </c>
      <c r="H190" s="46" t="str">
        <f t="shared" si="78"/>
        <v>N/A</v>
      </c>
      <c r="I190" s="59">
        <v>1756</v>
      </c>
      <c r="J190" s="59">
        <v>453.9</v>
      </c>
      <c r="K190" s="47" t="s">
        <v>739</v>
      </c>
      <c r="L190" s="9" t="str">
        <f t="shared" si="75"/>
        <v>No</v>
      </c>
    </row>
    <row r="191" spans="1:12" ht="25.5" x14ac:dyDescent="0.2">
      <c r="A191" s="2" t="s">
        <v>1664</v>
      </c>
      <c r="B191" s="37" t="s">
        <v>213</v>
      </c>
      <c r="C191" s="13">
        <v>79.719700654999997</v>
      </c>
      <c r="D191" s="46" t="str">
        <f t="shared" si="76"/>
        <v>N/A</v>
      </c>
      <c r="E191" s="13">
        <v>74.925694200999999</v>
      </c>
      <c r="F191" s="46" t="str">
        <f t="shared" si="77"/>
        <v>N/A</v>
      </c>
      <c r="G191" s="13">
        <v>47.351834582000002</v>
      </c>
      <c r="H191" s="46" t="str">
        <f t="shared" si="78"/>
        <v>N/A</v>
      </c>
      <c r="I191" s="59">
        <v>-6.01</v>
      </c>
      <c r="J191" s="59">
        <v>-36.799999999999997</v>
      </c>
      <c r="K191" s="47" t="s">
        <v>739</v>
      </c>
      <c r="L191" s="9" t="str">
        <f t="shared" si="75"/>
        <v>No</v>
      </c>
    </row>
    <row r="192" spans="1:12" ht="25.5" x14ac:dyDescent="0.2">
      <c r="A192" s="2" t="s">
        <v>1665</v>
      </c>
      <c r="B192" s="37" t="s">
        <v>213</v>
      </c>
      <c r="C192" s="13">
        <v>9.7297409200000004E-2</v>
      </c>
      <c r="D192" s="46" t="str">
        <f t="shared" si="76"/>
        <v>N/A</v>
      </c>
      <c r="E192" s="13">
        <v>34.950854937000003</v>
      </c>
      <c r="F192" s="46" t="str">
        <f t="shared" si="77"/>
        <v>N/A</v>
      </c>
      <c r="G192" s="13">
        <v>14.027880503</v>
      </c>
      <c r="H192" s="46" t="str">
        <f t="shared" si="78"/>
        <v>N/A</v>
      </c>
      <c r="I192" s="59">
        <v>35822</v>
      </c>
      <c r="J192" s="59">
        <v>-59.9</v>
      </c>
      <c r="K192" s="47" t="s">
        <v>739</v>
      </c>
      <c r="L192" s="9" t="str">
        <f t="shared" si="75"/>
        <v>No</v>
      </c>
    </row>
    <row r="193" spans="1:12" ht="25.5" x14ac:dyDescent="0.2">
      <c r="A193" s="2" t="s">
        <v>1666</v>
      </c>
      <c r="B193" s="37" t="s">
        <v>213</v>
      </c>
      <c r="C193" s="13">
        <v>22.330272950000001</v>
      </c>
      <c r="D193" s="46" t="str">
        <f t="shared" si="76"/>
        <v>N/A</v>
      </c>
      <c r="E193" s="13">
        <v>24.203283379999998</v>
      </c>
      <c r="F193" s="46" t="str">
        <f t="shared" si="77"/>
        <v>N/A</v>
      </c>
      <c r="G193" s="13">
        <v>11.177525163</v>
      </c>
      <c r="H193" s="46" t="str">
        <f t="shared" si="78"/>
        <v>N/A</v>
      </c>
      <c r="I193" s="59">
        <v>8.3879999999999999</v>
      </c>
      <c r="J193" s="59">
        <v>-53.8</v>
      </c>
      <c r="K193" s="47" t="s">
        <v>739</v>
      </c>
      <c r="L193" s="9" t="str">
        <f t="shared" si="75"/>
        <v>No</v>
      </c>
    </row>
    <row r="194" spans="1:12" ht="25.5" x14ac:dyDescent="0.2">
      <c r="A194" s="2" t="s">
        <v>1667</v>
      </c>
      <c r="B194" s="37" t="s">
        <v>213</v>
      </c>
      <c r="C194" s="13">
        <v>41.355021684999997</v>
      </c>
      <c r="D194" s="46" t="str">
        <f t="shared" si="76"/>
        <v>N/A</v>
      </c>
      <c r="E194" s="13">
        <v>35.014717109999999</v>
      </c>
      <c r="F194" s="46" t="str">
        <f t="shared" si="77"/>
        <v>N/A</v>
      </c>
      <c r="G194" s="13">
        <v>23.090383852999999</v>
      </c>
      <c r="H194" s="46" t="str">
        <f t="shared" si="78"/>
        <v>N/A</v>
      </c>
      <c r="I194" s="59">
        <v>-15.3</v>
      </c>
      <c r="J194" s="59">
        <v>-34.1</v>
      </c>
      <c r="K194" s="47" t="s">
        <v>739</v>
      </c>
      <c r="L194" s="9" t="str">
        <f t="shared" si="75"/>
        <v>No</v>
      </c>
    </row>
    <row r="195" spans="1:12" ht="25.5" x14ac:dyDescent="0.2">
      <c r="A195" s="2" t="s">
        <v>1668</v>
      </c>
      <c r="B195" s="37" t="s">
        <v>213</v>
      </c>
      <c r="C195" s="13">
        <v>2.0365175808</v>
      </c>
      <c r="D195" s="46" t="str">
        <f t="shared" si="76"/>
        <v>N/A</v>
      </c>
      <c r="E195" s="13">
        <v>1.9826083616000001</v>
      </c>
      <c r="F195" s="46" t="str">
        <f t="shared" si="77"/>
        <v>N/A</v>
      </c>
      <c r="G195" s="13">
        <v>5.5162073512000003</v>
      </c>
      <c r="H195" s="46" t="str">
        <f t="shared" si="78"/>
        <v>N/A</v>
      </c>
      <c r="I195" s="59">
        <v>-2.65</v>
      </c>
      <c r="J195" s="59">
        <v>178.2</v>
      </c>
      <c r="K195" s="47" t="s">
        <v>739</v>
      </c>
      <c r="L195" s="9" t="str">
        <f t="shared" si="75"/>
        <v>No</v>
      </c>
    </row>
    <row r="196" spans="1:12" ht="25.5" x14ac:dyDescent="0.2">
      <c r="A196" s="2" t="s">
        <v>1669</v>
      </c>
      <c r="B196" s="37" t="s">
        <v>213</v>
      </c>
      <c r="C196" s="13">
        <v>0.94399188499999998</v>
      </c>
      <c r="D196" s="46" t="str">
        <f t="shared" si="76"/>
        <v>N/A</v>
      </c>
      <c r="E196" s="13">
        <v>0.72985340509999996</v>
      </c>
      <c r="F196" s="46" t="str">
        <f t="shared" si="77"/>
        <v>N/A</v>
      </c>
      <c r="G196" s="13">
        <v>0.38253958049999998</v>
      </c>
      <c r="H196" s="46" t="str">
        <f t="shared" si="78"/>
        <v>N/A</v>
      </c>
      <c r="I196" s="59">
        <v>-22.7</v>
      </c>
      <c r="J196" s="59">
        <v>-47.6</v>
      </c>
      <c r="K196" s="47" t="s">
        <v>739</v>
      </c>
      <c r="L196" s="9" t="str">
        <f t="shared" si="75"/>
        <v>No</v>
      </c>
    </row>
    <row r="197" spans="1:12" ht="25.5" x14ac:dyDescent="0.2">
      <c r="A197" s="2" t="s">
        <v>1670</v>
      </c>
      <c r="B197" s="37" t="s">
        <v>213</v>
      </c>
      <c r="C197" s="13">
        <v>63.405305814000002</v>
      </c>
      <c r="D197" s="46" t="str">
        <f t="shared" si="76"/>
        <v>N/A</v>
      </c>
      <c r="E197" s="13">
        <v>59.243929491999999</v>
      </c>
      <c r="F197" s="46" t="str">
        <f t="shared" si="77"/>
        <v>N/A</v>
      </c>
      <c r="G197" s="13">
        <v>36.930411294000002</v>
      </c>
      <c r="H197" s="46" t="str">
        <f t="shared" si="78"/>
        <v>N/A</v>
      </c>
      <c r="I197" s="59">
        <v>-6.56</v>
      </c>
      <c r="J197" s="59">
        <v>-37.700000000000003</v>
      </c>
      <c r="K197" s="47" t="s">
        <v>739</v>
      </c>
      <c r="L197" s="9" t="str">
        <f t="shared" si="75"/>
        <v>No</v>
      </c>
    </row>
    <row r="198" spans="1:12" ht="25.5" x14ac:dyDescent="0.2">
      <c r="A198" s="2" t="s">
        <v>1671</v>
      </c>
      <c r="B198" s="37" t="s">
        <v>213</v>
      </c>
      <c r="C198" s="13">
        <v>71.235159557000003</v>
      </c>
      <c r="D198" s="46" t="str">
        <f t="shared" si="76"/>
        <v>N/A</v>
      </c>
      <c r="E198" s="13">
        <v>70.072649224000003</v>
      </c>
      <c r="F198" s="46" t="str">
        <f t="shared" si="77"/>
        <v>N/A</v>
      </c>
      <c r="G198" s="13">
        <v>57.096075720000002</v>
      </c>
      <c r="H198" s="46" t="str">
        <f t="shared" si="78"/>
        <v>N/A</v>
      </c>
      <c r="I198" s="59">
        <v>-1.63</v>
      </c>
      <c r="J198" s="59">
        <v>-18.5</v>
      </c>
      <c r="K198" s="47" t="s">
        <v>739</v>
      </c>
      <c r="L198" s="9" t="str">
        <f t="shared" si="75"/>
        <v>Yes</v>
      </c>
    </row>
    <row r="199" spans="1:12" ht="25.5" x14ac:dyDescent="0.2">
      <c r="A199" s="2" t="s">
        <v>1672</v>
      </c>
      <c r="B199" s="37" t="s">
        <v>213</v>
      </c>
      <c r="C199" s="13">
        <v>8.0927637640000007</v>
      </c>
      <c r="D199" s="46" t="str">
        <f t="shared" si="76"/>
        <v>N/A</v>
      </c>
      <c r="E199" s="13">
        <v>21.113410576</v>
      </c>
      <c r="F199" s="46" t="str">
        <f t="shared" si="77"/>
        <v>N/A</v>
      </c>
      <c r="G199" s="13">
        <v>20.755083555999999</v>
      </c>
      <c r="H199" s="46" t="str">
        <f t="shared" si="78"/>
        <v>N/A</v>
      </c>
      <c r="I199" s="59">
        <v>160.9</v>
      </c>
      <c r="J199" s="59">
        <v>-1.7</v>
      </c>
      <c r="K199" s="47" t="s">
        <v>739</v>
      </c>
      <c r="L199" s="9" t="str">
        <f t="shared" si="75"/>
        <v>Yes</v>
      </c>
    </row>
    <row r="200" spans="1:12" ht="25.5" x14ac:dyDescent="0.2">
      <c r="A200" s="2" t="s">
        <v>1673</v>
      </c>
      <c r="B200" s="37" t="s">
        <v>213</v>
      </c>
      <c r="C200" s="13">
        <v>8.9379056215000006</v>
      </c>
      <c r="D200" s="46" t="str">
        <f t="shared" si="76"/>
        <v>N/A</v>
      </c>
      <c r="E200" s="13">
        <v>7.9318739465999997</v>
      </c>
      <c r="F200" s="46" t="str">
        <f t="shared" si="77"/>
        <v>N/A</v>
      </c>
      <c r="G200" s="13">
        <v>5.6138855838000001</v>
      </c>
      <c r="H200" s="46" t="str">
        <f t="shared" si="78"/>
        <v>N/A</v>
      </c>
      <c r="I200" s="59">
        <v>-11.3</v>
      </c>
      <c r="J200" s="59">
        <v>-29.2</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0.72869549020000002</v>
      </c>
      <c r="D202" s="46" t="str">
        <f t="shared" si="76"/>
        <v>N/A</v>
      </c>
      <c r="E202" s="13">
        <v>0.50753621660000003</v>
      </c>
      <c r="F202" s="46" t="str">
        <f t="shared" si="77"/>
        <v>N/A</v>
      </c>
      <c r="G202" s="13">
        <v>0.23273949259999999</v>
      </c>
      <c r="H202" s="46" t="str">
        <f t="shared" si="78"/>
        <v>N/A</v>
      </c>
      <c r="I202" s="59">
        <v>-30.4</v>
      </c>
      <c r="J202" s="59">
        <v>-54.1</v>
      </c>
      <c r="K202" s="47" t="s">
        <v>739</v>
      </c>
      <c r="L202" s="9" t="str">
        <f t="shared" si="75"/>
        <v>No</v>
      </c>
    </row>
    <row r="203" spans="1:12" ht="25.5" x14ac:dyDescent="0.2">
      <c r="A203" s="2" t="s">
        <v>1676</v>
      </c>
      <c r="B203" s="37" t="s">
        <v>213</v>
      </c>
      <c r="C203" s="13">
        <v>9.8332487999999996E-3</v>
      </c>
      <c r="D203" s="46" t="str">
        <f t="shared" si="76"/>
        <v>N/A</v>
      </c>
      <c r="E203" s="13">
        <v>0.22039652169999999</v>
      </c>
      <c r="F203" s="46" t="str">
        <f t="shared" si="77"/>
        <v>N/A</v>
      </c>
      <c r="G203" s="13">
        <v>5.3595740000000002E-4</v>
      </c>
      <c r="H203" s="46" t="str">
        <f t="shared" si="78"/>
        <v>N/A</v>
      </c>
      <c r="I203" s="59">
        <v>2141</v>
      </c>
      <c r="J203" s="59">
        <v>-99.8</v>
      </c>
      <c r="K203" s="47" t="s">
        <v>739</v>
      </c>
      <c r="L203" s="9" t="str">
        <f t="shared" si="75"/>
        <v>No</v>
      </c>
    </row>
    <row r="204" spans="1:12" ht="25.5" x14ac:dyDescent="0.2">
      <c r="A204" s="2" t="s">
        <v>1677</v>
      </c>
      <c r="B204" s="37" t="s">
        <v>213</v>
      </c>
      <c r="C204" s="13">
        <v>1.0133421659999999</v>
      </c>
      <c r="D204" s="46" t="str">
        <f t="shared" si="76"/>
        <v>N/A</v>
      </c>
      <c r="E204" s="13">
        <v>1.3367841315</v>
      </c>
      <c r="F204" s="46" t="str">
        <f t="shared" si="77"/>
        <v>N/A</v>
      </c>
      <c r="G204" s="13">
        <v>0.54788243240000001</v>
      </c>
      <c r="H204" s="46" t="str">
        <f t="shared" si="78"/>
        <v>N/A</v>
      </c>
      <c r="I204" s="59">
        <v>31.92</v>
      </c>
      <c r="J204" s="59">
        <v>-59</v>
      </c>
      <c r="K204" s="47" t="s">
        <v>739</v>
      </c>
      <c r="L204" s="9" t="str">
        <f t="shared" si="75"/>
        <v>No</v>
      </c>
    </row>
    <row r="205" spans="1:12" ht="25.5" x14ac:dyDescent="0.2">
      <c r="A205" s="2" t="s">
        <v>1678</v>
      </c>
      <c r="B205" s="37" t="s">
        <v>213</v>
      </c>
      <c r="C205" s="13">
        <v>8.0736148100000002E-2</v>
      </c>
      <c r="D205" s="46" t="str">
        <f t="shared" si="76"/>
        <v>N/A</v>
      </c>
      <c r="E205" s="13">
        <v>7.6346507499999994E-2</v>
      </c>
      <c r="F205" s="46" t="str">
        <f t="shared" si="77"/>
        <v>N/A</v>
      </c>
      <c r="G205" s="13">
        <v>2.6127922299999998E-2</v>
      </c>
      <c r="H205" s="46" t="str">
        <f t="shared" si="78"/>
        <v>N/A</v>
      </c>
      <c r="I205" s="59">
        <v>-5.44</v>
      </c>
      <c r="J205" s="59">
        <v>-65.8</v>
      </c>
      <c r="K205" s="47" t="s">
        <v>739</v>
      </c>
      <c r="L205" s="9" t="str">
        <f t="shared" si="75"/>
        <v>No</v>
      </c>
    </row>
    <row r="206" spans="1:12" ht="25.5" x14ac:dyDescent="0.2">
      <c r="A206" s="2" t="s">
        <v>1679</v>
      </c>
      <c r="B206" s="37" t="s">
        <v>213</v>
      </c>
      <c r="C206" s="13">
        <v>20.357930256</v>
      </c>
      <c r="D206" s="46" t="str">
        <f t="shared" si="76"/>
        <v>N/A</v>
      </c>
      <c r="E206" s="13">
        <v>23.791300338999999</v>
      </c>
      <c r="F206" s="46" t="str">
        <f t="shared" si="77"/>
        <v>N/A</v>
      </c>
      <c r="G206" s="13">
        <v>14.202066651999999</v>
      </c>
      <c r="H206" s="46" t="str">
        <f t="shared" si="78"/>
        <v>N/A</v>
      </c>
      <c r="I206" s="59">
        <v>16.87</v>
      </c>
      <c r="J206" s="59">
        <v>-40.299999999999997</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22.232458002000001</v>
      </c>
      <c r="D208" s="46" t="str">
        <f t="shared" si="76"/>
        <v>N/A</v>
      </c>
      <c r="E208" s="13">
        <v>21.111970075999999</v>
      </c>
      <c r="F208" s="46" t="str">
        <f t="shared" si="77"/>
        <v>N/A</v>
      </c>
      <c r="G208" s="13">
        <v>13.694515012</v>
      </c>
      <c r="H208" s="46" t="str">
        <f t="shared" si="78"/>
        <v>N/A</v>
      </c>
      <c r="I208" s="59">
        <v>-5.04</v>
      </c>
      <c r="J208" s="59">
        <v>-35.1</v>
      </c>
      <c r="K208" s="47" t="s">
        <v>739</v>
      </c>
      <c r="L208" s="9" t="str">
        <f t="shared" si="75"/>
        <v>No</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6.0665969714000001</v>
      </c>
      <c r="D210" s="46" t="str">
        <f t="shared" si="76"/>
        <v>N/A</v>
      </c>
      <c r="E210" s="13">
        <v>0.4287888755</v>
      </c>
      <c r="F210" s="46" t="str">
        <f t="shared" si="77"/>
        <v>N/A</v>
      </c>
      <c r="G210" s="13">
        <v>4.6901630381999997</v>
      </c>
      <c r="H210" s="46" t="str">
        <f t="shared" si="78"/>
        <v>N/A</v>
      </c>
      <c r="I210" s="59">
        <v>-92.9</v>
      </c>
      <c r="J210" s="59">
        <v>993.8</v>
      </c>
      <c r="K210" s="47" t="s">
        <v>739</v>
      </c>
      <c r="L210" s="9" t="str">
        <f t="shared" si="75"/>
        <v>No</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0.98177226200000001</v>
      </c>
      <c r="D212" s="46" t="str">
        <f t="shared" si="76"/>
        <v>N/A</v>
      </c>
      <c r="E212" s="13">
        <v>0.69624173509999998</v>
      </c>
      <c r="F212" s="46" t="str">
        <f t="shared" si="77"/>
        <v>N/A</v>
      </c>
      <c r="G212" s="13">
        <v>0.5003162149</v>
      </c>
      <c r="H212" s="46" t="str">
        <f t="shared" si="78"/>
        <v>N/A</v>
      </c>
      <c r="I212" s="59">
        <v>-29.1</v>
      </c>
      <c r="J212" s="59">
        <v>-28.1</v>
      </c>
      <c r="K212" s="47" t="s">
        <v>739</v>
      </c>
      <c r="L212" s="9" t="str">
        <f t="shared" si="75"/>
        <v>Yes</v>
      </c>
    </row>
    <row r="213" spans="1:12" ht="38.25" x14ac:dyDescent="0.2">
      <c r="A213" s="2" t="s">
        <v>1658</v>
      </c>
      <c r="B213" s="37" t="s">
        <v>213</v>
      </c>
      <c r="C213" s="13">
        <v>0.5108113983</v>
      </c>
      <c r="D213" s="46" t="str">
        <f t="shared" si="76"/>
        <v>N/A</v>
      </c>
      <c r="E213" s="13">
        <v>0.34043820009999998</v>
      </c>
      <c r="F213" s="46" t="str">
        <f t="shared" si="77"/>
        <v>N/A</v>
      </c>
      <c r="G213" s="13">
        <v>0.20701353829999999</v>
      </c>
      <c r="H213" s="46" t="str">
        <f t="shared" si="78"/>
        <v>N/A</v>
      </c>
      <c r="I213" s="59">
        <v>-33.4</v>
      </c>
      <c r="J213" s="59">
        <v>-39.200000000000003</v>
      </c>
      <c r="K213" s="47" t="s">
        <v>739</v>
      </c>
      <c r="L213" s="9" t="str">
        <f t="shared" si="75"/>
        <v>No</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576781</v>
      </c>
      <c r="D6" s="11" t="str">
        <f t="shared" ref="D6:D39" si="0">IF($B6="N/A","N/A",IF(C6&gt;10,"No",IF(C6&lt;-10,"No","Yes")))</f>
        <v>N/A</v>
      </c>
      <c r="E6" s="1">
        <v>611109</v>
      </c>
      <c r="F6" s="11" t="str">
        <f t="shared" ref="F6:F39" si="1">IF($B6="N/A","N/A",IF(E6&gt;10,"No",IF(E6&lt;-10,"No","Yes")))</f>
        <v>N/A</v>
      </c>
      <c r="G6" s="1">
        <v>110560</v>
      </c>
      <c r="H6" s="11" t="str">
        <f t="shared" ref="H6:H39" si="2">IF($B6="N/A","N/A",IF(G6&gt;10,"No",IF(G6&lt;-10,"No","Yes")))</f>
        <v>N/A</v>
      </c>
      <c r="I6" s="59">
        <v>5.952</v>
      </c>
      <c r="J6" s="59">
        <v>-81.900000000000006</v>
      </c>
      <c r="K6" s="50" t="s">
        <v>739</v>
      </c>
      <c r="L6" s="9" t="str">
        <f t="shared" ref="L6:L39" si="3">IF(J6="Div by 0", "N/A", IF(K6="N/A","N/A", IF(J6&gt;VALUE(MID(K6,1,2)), "No", IF(J6&lt;-1*VALUE(MID(K6,1,2)), "No", "Yes"))))</f>
        <v>No</v>
      </c>
    </row>
    <row r="7" spans="1:12" x14ac:dyDescent="0.2">
      <c r="A7" s="18" t="s">
        <v>4</v>
      </c>
      <c r="B7" s="37" t="s">
        <v>213</v>
      </c>
      <c r="C7" s="38">
        <v>531860</v>
      </c>
      <c r="D7" s="46" t="str">
        <f t="shared" si="0"/>
        <v>N/A</v>
      </c>
      <c r="E7" s="38">
        <v>559275</v>
      </c>
      <c r="F7" s="46" t="str">
        <f t="shared" si="1"/>
        <v>N/A</v>
      </c>
      <c r="G7" s="38">
        <v>90072</v>
      </c>
      <c r="H7" s="46" t="str">
        <f t="shared" si="2"/>
        <v>N/A</v>
      </c>
      <c r="I7" s="12">
        <v>5.1550000000000002</v>
      </c>
      <c r="J7" s="12">
        <v>-83.9</v>
      </c>
      <c r="K7" s="47" t="s">
        <v>739</v>
      </c>
      <c r="L7" s="9" t="str">
        <f t="shared" si="3"/>
        <v>No</v>
      </c>
    </row>
    <row r="8" spans="1:12" x14ac:dyDescent="0.2">
      <c r="A8" s="18" t="s">
        <v>359</v>
      </c>
      <c r="B8" s="37" t="s">
        <v>213</v>
      </c>
      <c r="C8" s="38" t="s">
        <v>213</v>
      </c>
      <c r="D8" s="46" t="str">
        <f>IF($B8="N/A","N/A",IF(C8&gt;10,"No",IF(C8&lt;-10,"No","Yes")))</f>
        <v>N/A</v>
      </c>
      <c r="E8" s="38">
        <v>91.518043426000006</v>
      </c>
      <c r="F8" s="46" t="str">
        <f t="shared" si="1"/>
        <v>N/A</v>
      </c>
      <c r="G8" s="8">
        <v>81.468885673000003</v>
      </c>
      <c r="H8" s="46" t="str">
        <f t="shared" si="2"/>
        <v>N/A</v>
      </c>
      <c r="I8" s="12" t="s">
        <v>213</v>
      </c>
      <c r="J8" s="12">
        <v>-11</v>
      </c>
      <c r="K8" s="47" t="s">
        <v>739</v>
      </c>
      <c r="L8" s="9" t="str">
        <f t="shared" si="3"/>
        <v>Yes</v>
      </c>
    </row>
    <row r="9" spans="1:12" x14ac:dyDescent="0.2">
      <c r="A9" s="18" t="s">
        <v>83</v>
      </c>
      <c r="B9" s="37" t="s">
        <v>213</v>
      </c>
      <c r="C9" s="38">
        <v>465714.52</v>
      </c>
      <c r="D9" s="46" t="str">
        <f t="shared" si="0"/>
        <v>N/A</v>
      </c>
      <c r="E9" s="38">
        <v>481104.32</v>
      </c>
      <c r="F9" s="46" t="str">
        <f t="shared" si="1"/>
        <v>N/A</v>
      </c>
      <c r="G9" s="38">
        <v>54423.96</v>
      </c>
      <c r="H9" s="46" t="str">
        <f t="shared" si="2"/>
        <v>N/A</v>
      </c>
      <c r="I9" s="12">
        <v>3.3050000000000002</v>
      </c>
      <c r="J9" s="12">
        <v>-88.7</v>
      </c>
      <c r="K9" s="47" t="s">
        <v>739</v>
      </c>
      <c r="L9" s="9" t="str">
        <f t="shared" si="3"/>
        <v>No</v>
      </c>
    </row>
    <row r="10" spans="1:12" x14ac:dyDescent="0.2">
      <c r="A10" s="18" t="s">
        <v>100</v>
      </c>
      <c r="B10" s="37" t="s">
        <v>213</v>
      </c>
      <c r="C10" s="38">
        <v>1913</v>
      </c>
      <c r="D10" s="46" t="str">
        <f t="shared" si="0"/>
        <v>N/A</v>
      </c>
      <c r="E10" s="38">
        <v>1336</v>
      </c>
      <c r="F10" s="46" t="str">
        <f t="shared" si="1"/>
        <v>N/A</v>
      </c>
      <c r="G10" s="38">
        <v>762</v>
      </c>
      <c r="H10" s="46" t="str">
        <f t="shared" si="2"/>
        <v>N/A</v>
      </c>
      <c r="I10" s="12">
        <v>-30.2</v>
      </c>
      <c r="J10" s="12">
        <v>-43</v>
      </c>
      <c r="K10" s="47" t="s">
        <v>739</v>
      </c>
      <c r="L10" s="9" t="str">
        <f t="shared" si="3"/>
        <v>No</v>
      </c>
    </row>
    <row r="11" spans="1:12" x14ac:dyDescent="0.2">
      <c r="A11" s="18" t="s">
        <v>991</v>
      </c>
      <c r="B11" s="37" t="s">
        <v>213</v>
      </c>
      <c r="C11" s="38">
        <v>844</v>
      </c>
      <c r="D11" s="46" t="str">
        <f t="shared" si="0"/>
        <v>N/A</v>
      </c>
      <c r="E11" s="38">
        <v>698</v>
      </c>
      <c r="F11" s="46" t="str">
        <f t="shared" si="1"/>
        <v>N/A</v>
      </c>
      <c r="G11" s="38">
        <v>231</v>
      </c>
      <c r="H11" s="46" t="str">
        <f t="shared" si="2"/>
        <v>N/A</v>
      </c>
      <c r="I11" s="12">
        <v>-17.3</v>
      </c>
      <c r="J11" s="12">
        <v>-66.900000000000006</v>
      </c>
      <c r="K11" s="47" t="s">
        <v>739</v>
      </c>
      <c r="L11" s="9" t="str">
        <f t="shared" si="3"/>
        <v>No</v>
      </c>
    </row>
    <row r="12" spans="1:12" x14ac:dyDescent="0.2">
      <c r="A12" s="18" t="s">
        <v>992</v>
      </c>
      <c r="B12" s="37" t="s">
        <v>213</v>
      </c>
      <c r="C12" s="38">
        <v>171</v>
      </c>
      <c r="D12" s="46" t="str">
        <f t="shared" si="0"/>
        <v>N/A</v>
      </c>
      <c r="E12" s="38">
        <v>169</v>
      </c>
      <c r="F12" s="46" t="str">
        <f t="shared" si="1"/>
        <v>N/A</v>
      </c>
      <c r="G12" s="38">
        <v>135</v>
      </c>
      <c r="H12" s="46" t="str">
        <f t="shared" si="2"/>
        <v>N/A</v>
      </c>
      <c r="I12" s="12">
        <v>-1.17</v>
      </c>
      <c r="J12" s="12">
        <v>-20.100000000000001</v>
      </c>
      <c r="K12" s="47" t="s">
        <v>739</v>
      </c>
      <c r="L12" s="9" t="str">
        <f t="shared" si="3"/>
        <v>Yes</v>
      </c>
    </row>
    <row r="13" spans="1:12" x14ac:dyDescent="0.2">
      <c r="A13" s="18" t="s">
        <v>993</v>
      </c>
      <c r="B13" s="37" t="s">
        <v>213</v>
      </c>
      <c r="C13" s="38">
        <v>67</v>
      </c>
      <c r="D13" s="46" t="str">
        <f t="shared" si="0"/>
        <v>N/A</v>
      </c>
      <c r="E13" s="38">
        <v>29</v>
      </c>
      <c r="F13" s="46" t="str">
        <f t="shared" si="1"/>
        <v>N/A</v>
      </c>
      <c r="G13" s="38">
        <v>37</v>
      </c>
      <c r="H13" s="46" t="str">
        <f t="shared" si="2"/>
        <v>N/A</v>
      </c>
      <c r="I13" s="12">
        <v>-56.7</v>
      </c>
      <c r="J13" s="12">
        <v>27.59</v>
      </c>
      <c r="K13" s="47" t="s">
        <v>739</v>
      </c>
      <c r="L13" s="9" t="str">
        <f t="shared" si="3"/>
        <v>Yes</v>
      </c>
    </row>
    <row r="14" spans="1:12" x14ac:dyDescent="0.2">
      <c r="A14" s="18" t="s">
        <v>994</v>
      </c>
      <c r="B14" s="37" t="s">
        <v>213</v>
      </c>
      <c r="C14" s="38">
        <v>831</v>
      </c>
      <c r="D14" s="46" t="str">
        <f t="shared" si="0"/>
        <v>N/A</v>
      </c>
      <c r="E14" s="38">
        <v>440</v>
      </c>
      <c r="F14" s="46" t="str">
        <f t="shared" si="1"/>
        <v>N/A</v>
      </c>
      <c r="G14" s="38">
        <v>359</v>
      </c>
      <c r="H14" s="46" t="str">
        <f t="shared" si="2"/>
        <v>N/A</v>
      </c>
      <c r="I14" s="12">
        <v>-47.1</v>
      </c>
      <c r="J14" s="12">
        <v>-18.399999999999999</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119302</v>
      </c>
      <c r="D16" s="46" t="str">
        <f t="shared" si="0"/>
        <v>N/A</v>
      </c>
      <c r="E16" s="38">
        <v>120346</v>
      </c>
      <c r="F16" s="46" t="str">
        <f t="shared" si="1"/>
        <v>N/A</v>
      </c>
      <c r="G16" s="38">
        <v>21612</v>
      </c>
      <c r="H16" s="46" t="str">
        <f t="shared" si="2"/>
        <v>N/A</v>
      </c>
      <c r="I16" s="12">
        <v>0.87509999999999999</v>
      </c>
      <c r="J16" s="12">
        <v>-82</v>
      </c>
      <c r="K16" s="47" t="s">
        <v>739</v>
      </c>
      <c r="L16" s="9" t="str">
        <f t="shared" si="3"/>
        <v>No</v>
      </c>
    </row>
    <row r="17" spans="1:12" x14ac:dyDescent="0.2">
      <c r="A17" s="4" t="s">
        <v>996</v>
      </c>
      <c r="B17" s="37" t="s">
        <v>213</v>
      </c>
      <c r="C17" s="38">
        <v>113734</v>
      </c>
      <c r="D17" s="46" t="str">
        <f t="shared" si="0"/>
        <v>N/A</v>
      </c>
      <c r="E17" s="38">
        <v>114186</v>
      </c>
      <c r="F17" s="46" t="str">
        <f t="shared" si="1"/>
        <v>N/A</v>
      </c>
      <c r="G17" s="38">
        <v>15372</v>
      </c>
      <c r="H17" s="46" t="str">
        <f t="shared" si="2"/>
        <v>N/A</v>
      </c>
      <c r="I17" s="12">
        <v>0.39739999999999998</v>
      </c>
      <c r="J17" s="12">
        <v>-86.5</v>
      </c>
      <c r="K17" s="47" t="s">
        <v>739</v>
      </c>
      <c r="L17" s="9" t="str">
        <f t="shared" si="3"/>
        <v>No</v>
      </c>
    </row>
    <row r="18" spans="1:12" x14ac:dyDescent="0.2">
      <c r="A18" s="4" t="s">
        <v>997</v>
      </c>
      <c r="B18" s="37" t="s">
        <v>213</v>
      </c>
      <c r="C18" s="38">
        <v>2672</v>
      </c>
      <c r="D18" s="46" t="str">
        <f t="shared" si="0"/>
        <v>N/A</v>
      </c>
      <c r="E18" s="38">
        <v>2899</v>
      </c>
      <c r="F18" s="46" t="str">
        <f t="shared" si="1"/>
        <v>N/A</v>
      </c>
      <c r="G18" s="38">
        <v>2962</v>
      </c>
      <c r="H18" s="46" t="str">
        <f t="shared" si="2"/>
        <v>N/A</v>
      </c>
      <c r="I18" s="12">
        <v>8.4960000000000004</v>
      </c>
      <c r="J18" s="12">
        <v>2.173</v>
      </c>
      <c r="K18" s="47" t="s">
        <v>739</v>
      </c>
      <c r="L18" s="9" t="str">
        <f t="shared" si="3"/>
        <v>Yes</v>
      </c>
    </row>
    <row r="19" spans="1:12" x14ac:dyDescent="0.2">
      <c r="A19" s="4" t="s">
        <v>998</v>
      </c>
      <c r="B19" s="37" t="s">
        <v>213</v>
      </c>
      <c r="C19" s="38">
        <v>595</v>
      </c>
      <c r="D19" s="46" t="str">
        <f t="shared" si="0"/>
        <v>N/A</v>
      </c>
      <c r="E19" s="38">
        <v>622</v>
      </c>
      <c r="F19" s="46" t="str">
        <f t="shared" si="1"/>
        <v>N/A</v>
      </c>
      <c r="G19" s="38">
        <v>659</v>
      </c>
      <c r="H19" s="46" t="str">
        <f t="shared" si="2"/>
        <v>N/A</v>
      </c>
      <c r="I19" s="12">
        <v>4.5380000000000003</v>
      </c>
      <c r="J19" s="12">
        <v>5.9489999999999998</v>
      </c>
      <c r="K19" s="47" t="s">
        <v>739</v>
      </c>
      <c r="L19" s="9" t="str">
        <f t="shared" si="3"/>
        <v>Yes</v>
      </c>
    </row>
    <row r="20" spans="1:12" x14ac:dyDescent="0.2">
      <c r="A20" s="4" t="s">
        <v>999</v>
      </c>
      <c r="B20" s="37" t="s">
        <v>213</v>
      </c>
      <c r="C20" s="38">
        <v>2301</v>
      </c>
      <c r="D20" s="46" t="str">
        <f t="shared" si="0"/>
        <v>N/A</v>
      </c>
      <c r="E20" s="38">
        <v>2639</v>
      </c>
      <c r="F20" s="46" t="str">
        <f t="shared" si="1"/>
        <v>N/A</v>
      </c>
      <c r="G20" s="38">
        <v>2619</v>
      </c>
      <c r="H20" s="46" t="str">
        <f t="shared" si="2"/>
        <v>N/A</v>
      </c>
      <c r="I20" s="12">
        <v>14.69</v>
      </c>
      <c r="J20" s="12">
        <v>-0.75800000000000001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346683</v>
      </c>
      <c r="D22" s="46" t="str">
        <f t="shared" si="0"/>
        <v>N/A</v>
      </c>
      <c r="E22" s="38">
        <v>378151</v>
      </c>
      <c r="F22" s="46" t="str">
        <f t="shared" si="1"/>
        <v>N/A</v>
      </c>
      <c r="G22" s="38">
        <v>52180</v>
      </c>
      <c r="H22" s="46" t="str">
        <f t="shared" si="2"/>
        <v>N/A</v>
      </c>
      <c r="I22" s="12">
        <v>9.077</v>
      </c>
      <c r="J22" s="12">
        <v>-86.2</v>
      </c>
      <c r="K22" s="47" t="s">
        <v>739</v>
      </c>
      <c r="L22" s="9" t="str">
        <f t="shared" si="3"/>
        <v>No</v>
      </c>
    </row>
    <row r="23" spans="1:12" x14ac:dyDescent="0.2">
      <c r="A23" s="4" t="s">
        <v>1001</v>
      </c>
      <c r="B23" s="37" t="s">
        <v>213</v>
      </c>
      <c r="C23" s="38">
        <v>96001</v>
      </c>
      <c r="D23" s="46" t="str">
        <f t="shared" si="0"/>
        <v>N/A</v>
      </c>
      <c r="E23" s="38">
        <v>97415</v>
      </c>
      <c r="F23" s="46" t="str">
        <f t="shared" si="1"/>
        <v>N/A</v>
      </c>
      <c r="G23" s="38">
        <v>9090</v>
      </c>
      <c r="H23" s="46" t="str">
        <f t="shared" si="2"/>
        <v>N/A</v>
      </c>
      <c r="I23" s="12">
        <v>1.4730000000000001</v>
      </c>
      <c r="J23" s="12">
        <v>-90.7</v>
      </c>
      <c r="K23" s="47" t="s">
        <v>739</v>
      </c>
      <c r="L23" s="9" t="str">
        <f t="shared" si="3"/>
        <v>No</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5545</v>
      </c>
      <c r="D25" s="46" t="str">
        <f t="shared" si="0"/>
        <v>N/A</v>
      </c>
      <c r="E25" s="38">
        <v>5449</v>
      </c>
      <c r="F25" s="46" t="str">
        <f t="shared" si="1"/>
        <v>N/A</v>
      </c>
      <c r="G25" s="38">
        <v>794</v>
      </c>
      <c r="H25" s="46" t="str">
        <f t="shared" si="2"/>
        <v>N/A</v>
      </c>
      <c r="I25" s="12">
        <v>-1.73</v>
      </c>
      <c r="J25" s="12">
        <v>-85.4</v>
      </c>
      <c r="K25" s="47" t="s">
        <v>739</v>
      </c>
      <c r="L25" s="9" t="str">
        <f t="shared" si="3"/>
        <v>No</v>
      </c>
    </row>
    <row r="26" spans="1:12" x14ac:dyDescent="0.2">
      <c r="A26" s="4" t="s">
        <v>1004</v>
      </c>
      <c r="B26" s="37" t="s">
        <v>213</v>
      </c>
      <c r="C26" s="38">
        <v>223265</v>
      </c>
      <c r="D26" s="46" t="str">
        <f t="shared" si="0"/>
        <v>N/A</v>
      </c>
      <c r="E26" s="38">
        <v>251734</v>
      </c>
      <c r="F26" s="46" t="str">
        <f t="shared" si="1"/>
        <v>N/A</v>
      </c>
      <c r="G26" s="38">
        <v>38997</v>
      </c>
      <c r="H26" s="46" t="str">
        <f t="shared" si="2"/>
        <v>N/A</v>
      </c>
      <c r="I26" s="12">
        <v>12.75</v>
      </c>
      <c r="J26" s="12">
        <v>-84.5</v>
      </c>
      <c r="K26" s="47" t="s">
        <v>739</v>
      </c>
      <c r="L26" s="9" t="str">
        <f t="shared" si="3"/>
        <v>No</v>
      </c>
    </row>
    <row r="27" spans="1:12" x14ac:dyDescent="0.2">
      <c r="A27" s="4" t="s">
        <v>1005</v>
      </c>
      <c r="B27" s="37" t="s">
        <v>213</v>
      </c>
      <c r="C27" s="38">
        <v>11342</v>
      </c>
      <c r="D27" s="46" t="str">
        <f t="shared" si="0"/>
        <v>N/A</v>
      </c>
      <c r="E27" s="38">
        <v>11727</v>
      </c>
      <c r="F27" s="46" t="str">
        <f t="shared" si="1"/>
        <v>N/A</v>
      </c>
      <c r="G27" s="38">
        <v>1916</v>
      </c>
      <c r="H27" s="46" t="str">
        <f t="shared" si="2"/>
        <v>N/A</v>
      </c>
      <c r="I27" s="12">
        <v>3.3940000000000001</v>
      </c>
      <c r="J27" s="12">
        <v>-83.7</v>
      </c>
      <c r="K27" s="47" t="s">
        <v>739</v>
      </c>
      <c r="L27" s="9" t="str">
        <f t="shared" si="3"/>
        <v>No</v>
      </c>
    </row>
    <row r="28" spans="1:12" x14ac:dyDescent="0.2">
      <c r="A28" s="60" t="s">
        <v>1006</v>
      </c>
      <c r="B28" s="37" t="s">
        <v>213</v>
      </c>
      <c r="C28" s="38">
        <v>10530</v>
      </c>
      <c r="D28" s="46" t="str">
        <f t="shared" si="0"/>
        <v>N/A</v>
      </c>
      <c r="E28" s="38">
        <v>11826</v>
      </c>
      <c r="F28" s="46" t="str">
        <f t="shared" si="1"/>
        <v>N/A</v>
      </c>
      <c r="G28" s="38">
        <v>1383</v>
      </c>
      <c r="H28" s="46" t="str">
        <f t="shared" si="2"/>
        <v>N/A</v>
      </c>
      <c r="I28" s="12">
        <v>12.31</v>
      </c>
      <c r="J28" s="12">
        <v>-88.3</v>
      </c>
      <c r="K28" s="47" t="s">
        <v>739</v>
      </c>
      <c r="L28" s="9" t="str">
        <f t="shared" si="3"/>
        <v>No</v>
      </c>
    </row>
    <row r="29" spans="1:12" x14ac:dyDescent="0.2">
      <c r="A29" s="60" t="s">
        <v>1007</v>
      </c>
      <c r="B29" s="37" t="s">
        <v>213</v>
      </c>
      <c r="C29" s="38">
        <v>0</v>
      </c>
      <c r="D29" s="46" t="str">
        <f t="shared" si="0"/>
        <v>N/A</v>
      </c>
      <c r="E29" s="38">
        <v>0</v>
      </c>
      <c r="F29" s="46" t="str">
        <f t="shared" si="1"/>
        <v>N/A</v>
      </c>
      <c r="G29" s="38">
        <v>0</v>
      </c>
      <c r="H29" s="46" t="str">
        <f t="shared" si="2"/>
        <v>N/A</v>
      </c>
      <c r="I29" s="12" t="s">
        <v>1747</v>
      </c>
      <c r="J29" s="12" t="s">
        <v>1747</v>
      </c>
      <c r="K29" s="47" t="s">
        <v>739</v>
      </c>
      <c r="L29" s="9" t="str">
        <f t="shared" si="3"/>
        <v>N/A</v>
      </c>
    </row>
    <row r="30" spans="1:12" x14ac:dyDescent="0.2">
      <c r="A30" s="60" t="s">
        <v>106</v>
      </c>
      <c r="B30" s="37" t="s">
        <v>213</v>
      </c>
      <c r="C30" s="38">
        <v>108883</v>
      </c>
      <c r="D30" s="46" t="str">
        <f t="shared" si="0"/>
        <v>N/A</v>
      </c>
      <c r="E30" s="38">
        <v>111276</v>
      </c>
      <c r="F30" s="46" t="str">
        <f t="shared" si="1"/>
        <v>N/A</v>
      </c>
      <c r="G30" s="38">
        <v>36006</v>
      </c>
      <c r="H30" s="46" t="str">
        <f t="shared" si="2"/>
        <v>N/A</v>
      </c>
      <c r="I30" s="12">
        <v>2.198</v>
      </c>
      <c r="J30" s="12">
        <v>-67.599999999999994</v>
      </c>
      <c r="K30" s="47" t="s">
        <v>739</v>
      </c>
      <c r="L30" s="9" t="str">
        <f t="shared" si="3"/>
        <v>No</v>
      </c>
    </row>
    <row r="31" spans="1:12" x14ac:dyDescent="0.2">
      <c r="A31" s="48" t="s">
        <v>1008</v>
      </c>
      <c r="B31" s="37" t="s">
        <v>213</v>
      </c>
      <c r="C31" s="38">
        <v>55782</v>
      </c>
      <c r="D31" s="46" t="str">
        <f t="shared" si="0"/>
        <v>N/A</v>
      </c>
      <c r="E31" s="38">
        <v>57970</v>
      </c>
      <c r="F31" s="46" t="str">
        <f t="shared" si="1"/>
        <v>N/A</v>
      </c>
      <c r="G31" s="38">
        <v>12791</v>
      </c>
      <c r="H31" s="46" t="str">
        <f t="shared" si="2"/>
        <v>N/A</v>
      </c>
      <c r="I31" s="12">
        <v>3.9220000000000002</v>
      </c>
      <c r="J31" s="12">
        <v>-77.900000000000006</v>
      </c>
      <c r="K31" s="47" t="s">
        <v>739</v>
      </c>
      <c r="L31" s="9" t="str">
        <f t="shared" si="3"/>
        <v>No</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12755</v>
      </c>
      <c r="D33" s="46" t="str">
        <f t="shared" si="0"/>
        <v>N/A</v>
      </c>
      <c r="E33" s="38">
        <v>12755</v>
      </c>
      <c r="F33" s="46" t="str">
        <f t="shared" si="1"/>
        <v>N/A</v>
      </c>
      <c r="G33" s="38">
        <v>5809</v>
      </c>
      <c r="H33" s="46" t="str">
        <f t="shared" si="2"/>
        <v>N/A</v>
      </c>
      <c r="I33" s="12">
        <v>0</v>
      </c>
      <c r="J33" s="12">
        <v>-54.5</v>
      </c>
      <c r="K33" s="47" t="s">
        <v>739</v>
      </c>
      <c r="L33" s="9" t="str">
        <f t="shared" si="3"/>
        <v>No</v>
      </c>
    </row>
    <row r="34" spans="1:12" x14ac:dyDescent="0.2">
      <c r="A34" s="48" t="s">
        <v>1011</v>
      </c>
      <c r="B34" s="37" t="s">
        <v>213</v>
      </c>
      <c r="C34" s="38">
        <v>24992</v>
      </c>
      <c r="D34" s="46" t="str">
        <f t="shared" si="0"/>
        <v>N/A</v>
      </c>
      <c r="E34" s="38">
        <v>25256</v>
      </c>
      <c r="F34" s="46" t="str">
        <f t="shared" si="1"/>
        <v>N/A</v>
      </c>
      <c r="G34" s="38">
        <v>11442</v>
      </c>
      <c r="H34" s="46" t="str">
        <f t="shared" si="2"/>
        <v>N/A</v>
      </c>
      <c r="I34" s="12">
        <v>1.056</v>
      </c>
      <c r="J34" s="12">
        <v>-54.7</v>
      </c>
      <c r="K34" s="47" t="s">
        <v>739</v>
      </c>
      <c r="L34" s="9" t="str">
        <f t="shared" si="3"/>
        <v>No</v>
      </c>
    </row>
    <row r="35" spans="1:12" x14ac:dyDescent="0.2">
      <c r="A35" s="48" t="s">
        <v>1012</v>
      </c>
      <c r="B35" s="37" t="s">
        <v>213</v>
      </c>
      <c r="C35" s="38">
        <v>15354</v>
      </c>
      <c r="D35" s="46" t="str">
        <f t="shared" si="0"/>
        <v>N/A</v>
      </c>
      <c r="E35" s="38">
        <v>15295</v>
      </c>
      <c r="F35" s="46" t="str">
        <f t="shared" si="1"/>
        <v>N/A</v>
      </c>
      <c r="G35" s="38">
        <v>5964</v>
      </c>
      <c r="H35" s="46" t="str">
        <f t="shared" si="2"/>
        <v>N/A</v>
      </c>
      <c r="I35" s="12">
        <v>-0.38400000000000001</v>
      </c>
      <c r="J35" s="12">
        <v>-61</v>
      </c>
      <c r="K35" s="47" t="s">
        <v>739</v>
      </c>
      <c r="L35" s="9" t="str">
        <f t="shared" si="3"/>
        <v>No</v>
      </c>
    </row>
    <row r="36" spans="1:12" x14ac:dyDescent="0.2">
      <c r="A36" s="48" t="s">
        <v>1013</v>
      </c>
      <c r="B36" s="37" t="s">
        <v>213</v>
      </c>
      <c r="C36" s="38">
        <v>0</v>
      </c>
      <c r="D36" s="46" t="str">
        <f t="shared" si="0"/>
        <v>N/A</v>
      </c>
      <c r="E36" s="38">
        <v>0</v>
      </c>
      <c r="F36" s="46" t="str">
        <f t="shared" si="1"/>
        <v>N/A</v>
      </c>
      <c r="G36" s="38">
        <v>0</v>
      </c>
      <c r="H36" s="46" t="str">
        <f t="shared" si="2"/>
        <v>N/A</v>
      </c>
      <c r="I36" s="12" t="s">
        <v>1747</v>
      </c>
      <c r="J36" s="12" t="s">
        <v>1747</v>
      </c>
      <c r="K36" s="47" t="s">
        <v>739</v>
      </c>
      <c r="L36" s="9" t="str">
        <f t="shared" si="3"/>
        <v>N/A</v>
      </c>
    </row>
    <row r="37" spans="1:12" x14ac:dyDescent="0.2">
      <c r="A37" s="48" t="s">
        <v>122</v>
      </c>
      <c r="B37" s="37" t="s">
        <v>213</v>
      </c>
      <c r="C37" s="38">
        <v>4999</v>
      </c>
      <c r="D37" s="46" t="str">
        <f t="shared" si="0"/>
        <v>N/A</v>
      </c>
      <c r="E37" s="38">
        <v>4896</v>
      </c>
      <c r="F37" s="46" t="str">
        <f t="shared" si="1"/>
        <v>N/A</v>
      </c>
      <c r="G37" s="38">
        <v>3754</v>
      </c>
      <c r="H37" s="46" t="str">
        <f t="shared" si="2"/>
        <v>N/A</v>
      </c>
      <c r="I37" s="12">
        <v>-2.06</v>
      </c>
      <c r="J37" s="12">
        <v>-23.3</v>
      </c>
      <c r="K37" s="47" t="s">
        <v>739</v>
      </c>
      <c r="L37" s="9" t="str">
        <f t="shared" si="3"/>
        <v>Yes</v>
      </c>
    </row>
    <row r="38" spans="1:12" x14ac:dyDescent="0.2">
      <c r="A38" s="48" t="s">
        <v>84</v>
      </c>
      <c r="B38" s="37" t="s">
        <v>213</v>
      </c>
      <c r="C38" s="49">
        <v>2703487822</v>
      </c>
      <c r="D38" s="46" t="str">
        <f t="shared" si="0"/>
        <v>N/A</v>
      </c>
      <c r="E38" s="49">
        <v>2876087084</v>
      </c>
      <c r="F38" s="46" t="str">
        <f t="shared" si="1"/>
        <v>N/A</v>
      </c>
      <c r="G38" s="49">
        <v>800933194</v>
      </c>
      <c r="H38" s="46" t="str">
        <f t="shared" si="2"/>
        <v>N/A</v>
      </c>
      <c r="I38" s="12">
        <v>6.3840000000000003</v>
      </c>
      <c r="J38" s="12">
        <v>-72.2</v>
      </c>
      <c r="K38" s="47" t="s">
        <v>739</v>
      </c>
      <c r="L38" s="9" t="str">
        <f t="shared" si="3"/>
        <v>No</v>
      </c>
    </row>
    <row r="39" spans="1:12" x14ac:dyDescent="0.2">
      <c r="A39" s="48" t="s">
        <v>1302</v>
      </c>
      <c r="B39" s="37" t="s">
        <v>213</v>
      </c>
      <c r="C39" s="49">
        <v>4687.1998592</v>
      </c>
      <c r="D39" s="46" t="str">
        <f t="shared" si="0"/>
        <v>N/A</v>
      </c>
      <c r="E39" s="49">
        <v>4706.3405775000001</v>
      </c>
      <c r="F39" s="46" t="str">
        <f t="shared" si="1"/>
        <v>N/A</v>
      </c>
      <c r="G39" s="49">
        <v>7244.3306259000001</v>
      </c>
      <c r="H39" s="46" t="str">
        <f t="shared" si="2"/>
        <v>N/A</v>
      </c>
      <c r="I39" s="12">
        <v>0.40839999999999999</v>
      </c>
      <c r="J39" s="12">
        <v>53.93</v>
      </c>
      <c r="K39" s="47" t="s">
        <v>739</v>
      </c>
      <c r="L39" s="9" t="str">
        <f t="shared" si="3"/>
        <v>No</v>
      </c>
    </row>
    <row r="40" spans="1:12" x14ac:dyDescent="0.2">
      <c r="A40" s="48" t="s">
        <v>1303</v>
      </c>
      <c r="B40" s="37" t="s">
        <v>213</v>
      </c>
      <c r="C40" s="49">
        <v>5083.0816794000002</v>
      </c>
      <c r="D40" s="46" t="str">
        <f>IF($B40="N/A","N/A",IF(C40&gt;10,"No",IF(C40&lt;-10,"No","Yes")))</f>
        <v>N/A</v>
      </c>
      <c r="E40" s="49">
        <v>5142.5275294000003</v>
      </c>
      <c r="F40" s="46" t="str">
        <f>IF($B40="N/A","N/A",IF(E40&gt;10,"No",IF(E40&lt;-10,"No","Yes")))</f>
        <v>N/A</v>
      </c>
      <c r="G40" s="49">
        <v>8892.1439958999999</v>
      </c>
      <c r="H40" s="46" t="str">
        <f>IF($B40="N/A","N/A",IF(G40&gt;10,"No",IF(G40&lt;-10,"No","Yes")))</f>
        <v>N/A</v>
      </c>
      <c r="I40" s="12">
        <v>1.169</v>
      </c>
      <c r="J40" s="12">
        <v>72.91</v>
      </c>
      <c r="K40" s="47" t="s">
        <v>739</v>
      </c>
      <c r="L40" s="9" t="str">
        <f>IF(J40="Div by 0", "N/A", IF(K40="N/A","N/A", IF(J40&gt;VALUE(MID(K40,1,2)), "No", IF(J40&lt;-1*VALUE(MID(K40,1,2)), "No", "Yes"))))</f>
        <v>No</v>
      </c>
    </row>
    <row r="41" spans="1:12" x14ac:dyDescent="0.2">
      <c r="A41" s="48" t="s">
        <v>107</v>
      </c>
      <c r="B41" s="37" t="s">
        <v>213</v>
      </c>
      <c r="C41" s="49">
        <v>52667810</v>
      </c>
      <c r="D41" s="46" t="str">
        <f t="shared" ref="D41:D44" si="4">IF($B41="N/A","N/A",IF(C41&gt;10,"No",IF(C41&lt;-10,"No","Yes")))</f>
        <v>N/A</v>
      </c>
      <c r="E41" s="49">
        <v>54165215</v>
      </c>
      <c r="F41" s="46" t="str">
        <f t="shared" ref="F41:F44" si="5">IF($B41="N/A","N/A",IF(E41&gt;10,"No",IF(E41&lt;-10,"No","Yes")))</f>
        <v>N/A</v>
      </c>
      <c r="G41" s="49">
        <v>7532921</v>
      </c>
      <c r="H41" s="46" t="str">
        <f t="shared" ref="H41:H44" si="6">IF($B41="N/A","N/A",IF(G41&gt;10,"No",IF(G41&lt;-10,"No","Yes")))</f>
        <v>N/A</v>
      </c>
      <c r="I41" s="12">
        <v>2.843</v>
      </c>
      <c r="J41" s="12">
        <v>-86.1</v>
      </c>
      <c r="K41" s="47" t="s">
        <v>739</v>
      </c>
      <c r="L41" s="9" t="str">
        <f t="shared" ref="L41:L43" si="7">IF(J41="Div by 0", "N/A", IF(K41="N/A","N/A", IF(J41&gt;VALUE(MID(K41,1,2)), "No", IF(J41&lt;-1*VALUE(MID(K41,1,2)), "No", "Yes"))))</f>
        <v>No</v>
      </c>
    </row>
    <row r="42" spans="1:12" x14ac:dyDescent="0.2">
      <c r="A42" s="48" t="s">
        <v>158</v>
      </c>
      <c r="B42" s="50" t="s">
        <v>217</v>
      </c>
      <c r="C42" s="1">
        <v>319</v>
      </c>
      <c r="D42" s="46" t="str">
        <f>IF($B42="N/A","N/A",IF(C42&gt;0,"No",IF(C42&lt;0,"No","Yes")))</f>
        <v>No</v>
      </c>
      <c r="E42" s="1">
        <v>197</v>
      </c>
      <c r="F42" s="46" t="str">
        <f>IF($B42="N/A","N/A",IF(E42&gt;0,"No",IF(E42&lt;0,"No","Yes")))</f>
        <v>No</v>
      </c>
      <c r="G42" s="1">
        <v>3050</v>
      </c>
      <c r="H42" s="46" t="str">
        <f>IF($B42="N/A","N/A",IF(G42&gt;0,"No",IF(G42&lt;0,"No","Yes")))</f>
        <v>No</v>
      </c>
      <c r="I42" s="12">
        <v>-38.200000000000003</v>
      </c>
      <c r="J42" s="12">
        <v>1448</v>
      </c>
      <c r="K42" s="47" t="s">
        <v>739</v>
      </c>
      <c r="L42" s="9" t="str">
        <f t="shared" si="7"/>
        <v>No</v>
      </c>
    </row>
    <row r="43" spans="1:12" x14ac:dyDescent="0.2">
      <c r="A43" s="48" t="s">
        <v>156</v>
      </c>
      <c r="B43" s="37" t="s">
        <v>213</v>
      </c>
      <c r="C43" s="49">
        <v>1112063</v>
      </c>
      <c r="D43" s="46" t="str">
        <f t="shared" si="4"/>
        <v>N/A</v>
      </c>
      <c r="E43" s="49">
        <v>252043</v>
      </c>
      <c r="F43" s="46" t="str">
        <f t="shared" si="5"/>
        <v>N/A</v>
      </c>
      <c r="G43" s="49">
        <v>1615208</v>
      </c>
      <c r="H43" s="46" t="str">
        <f t="shared" si="6"/>
        <v>N/A</v>
      </c>
      <c r="I43" s="12">
        <v>-77.3</v>
      </c>
      <c r="J43" s="12">
        <v>540.79999999999995</v>
      </c>
      <c r="K43" s="47" t="s">
        <v>739</v>
      </c>
      <c r="L43" s="9" t="str">
        <f t="shared" si="7"/>
        <v>No</v>
      </c>
    </row>
    <row r="44" spans="1:12" x14ac:dyDescent="0.2">
      <c r="A44" s="48" t="s">
        <v>1304</v>
      </c>
      <c r="B44" s="37" t="s">
        <v>213</v>
      </c>
      <c r="C44" s="49">
        <v>3486.0909090999999</v>
      </c>
      <c r="D44" s="46" t="str">
        <f t="shared" si="4"/>
        <v>N/A</v>
      </c>
      <c r="E44" s="49">
        <v>1279.4060913999999</v>
      </c>
      <c r="F44" s="46" t="str">
        <f t="shared" si="5"/>
        <v>N/A</v>
      </c>
      <c r="G44" s="49">
        <v>529.57639343999995</v>
      </c>
      <c r="H44" s="46" t="str">
        <f t="shared" si="6"/>
        <v>N/A</v>
      </c>
      <c r="I44" s="12">
        <v>-63.3</v>
      </c>
      <c r="J44" s="12">
        <v>-58.6</v>
      </c>
      <c r="K44" s="47" t="s">
        <v>739</v>
      </c>
      <c r="L44" s="9" t="str">
        <f>IF(J44="Div by 0", "N/A", IF(OR(J44="N/A",K44="N/A"),"N/A", IF(J44&gt;VALUE(MID(K44,1,2)), "No", IF(J44&lt;-1*VALUE(MID(K44,1,2)), "No", "Yes"))))</f>
        <v>No</v>
      </c>
    </row>
    <row r="45" spans="1:12" x14ac:dyDescent="0.2">
      <c r="A45" s="48" t="s">
        <v>1305</v>
      </c>
      <c r="B45" s="37" t="s">
        <v>213</v>
      </c>
      <c r="C45" s="49">
        <v>18501.206482000001</v>
      </c>
      <c r="D45" s="46" t="str">
        <f t="shared" ref="D45:D71" si="8">IF($B45="N/A","N/A",IF(C45&gt;10,"No",IF(C45&lt;-10,"No","Yes")))</f>
        <v>N/A</v>
      </c>
      <c r="E45" s="49">
        <v>17528.857784</v>
      </c>
      <c r="F45" s="46" t="str">
        <f t="shared" ref="F45:F71" si="9">IF($B45="N/A","N/A",IF(E45&gt;10,"No",IF(E45&lt;-10,"No","Yes")))</f>
        <v>N/A</v>
      </c>
      <c r="G45" s="49">
        <v>26952.332020999998</v>
      </c>
      <c r="H45" s="46" t="str">
        <f t="shared" ref="H45:H71" si="10">IF($B45="N/A","N/A",IF(G45&gt;10,"No",IF(G45&lt;-10,"No","Yes")))</f>
        <v>N/A</v>
      </c>
      <c r="I45" s="12">
        <v>-5.26</v>
      </c>
      <c r="J45" s="12">
        <v>53.76</v>
      </c>
      <c r="K45" s="47" t="s">
        <v>739</v>
      </c>
      <c r="L45" s="9" t="str">
        <f t="shared" ref="L45:L71" si="11">IF(J45="Div by 0", "N/A", IF(K45="N/A","N/A", IF(J45&gt;VALUE(MID(K45,1,2)), "No", IF(J45&lt;-1*VALUE(MID(K45,1,2)), "No", "Yes"))))</f>
        <v>No</v>
      </c>
    </row>
    <row r="46" spans="1:12" x14ac:dyDescent="0.2">
      <c r="A46" s="48" t="s">
        <v>1306</v>
      </c>
      <c r="B46" s="37" t="s">
        <v>213</v>
      </c>
      <c r="C46" s="49">
        <v>13754.120853</v>
      </c>
      <c r="D46" s="46" t="str">
        <f t="shared" si="8"/>
        <v>N/A</v>
      </c>
      <c r="E46" s="49">
        <v>12267.464183</v>
      </c>
      <c r="F46" s="46" t="str">
        <f t="shared" si="9"/>
        <v>N/A</v>
      </c>
      <c r="G46" s="49">
        <v>23536.982683999999</v>
      </c>
      <c r="H46" s="46" t="str">
        <f t="shared" si="10"/>
        <v>N/A</v>
      </c>
      <c r="I46" s="12">
        <v>-10.8</v>
      </c>
      <c r="J46" s="12">
        <v>91.87</v>
      </c>
      <c r="K46" s="47" t="s">
        <v>739</v>
      </c>
      <c r="L46" s="9" t="str">
        <f t="shared" si="11"/>
        <v>No</v>
      </c>
    </row>
    <row r="47" spans="1:12" x14ac:dyDescent="0.2">
      <c r="A47" s="48" t="s">
        <v>1307</v>
      </c>
      <c r="B47" s="37" t="s">
        <v>213</v>
      </c>
      <c r="C47" s="49">
        <v>9333.7543860000005</v>
      </c>
      <c r="D47" s="46" t="str">
        <f t="shared" si="8"/>
        <v>N/A</v>
      </c>
      <c r="E47" s="49">
        <v>8577.2130178000007</v>
      </c>
      <c r="F47" s="46" t="str">
        <f t="shared" si="9"/>
        <v>N/A</v>
      </c>
      <c r="G47" s="49">
        <v>18682.903704</v>
      </c>
      <c r="H47" s="46" t="str">
        <f t="shared" si="10"/>
        <v>N/A</v>
      </c>
      <c r="I47" s="12">
        <v>-8.11</v>
      </c>
      <c r="J47" s="12">
        <v>117.8</v>
      </c>
      <c r="K47" s="47" t="s">
        <v>739</v>
      </c>
      <c r="L47" s="9" t="str">
        <f t="shared" si="11"/>
        <v>No</v>
      </c>
    </row>
    <row r="48" spans="1:12" x14ac:dyDescent="0.2">
      <c r="A48" s="48" t="s">
        <v>1308</v>
      </c>
      <c r="B48" s="37" t="s">
        <v>213</v>
      </c>
      <c r="C48" s="49">
        <v>3550</v>
      </c>
      <c r="D48" s="46" t="str">
        <f t="shared" si="8"/>
        <v>N/A</v>
      </c>
      <c r="E48" s="49">
        <v>4650.5862069000004</v>
      </c>
      <c r="F48" s="46" t="str">
        <f t="shared" si="9"/>
        <v>N/A</v>
      </c>
      <c r="G48" s="49">
        <v>1510.7297297</v>
      </c>
      <c r="H48" s="46" t="str">
        <f t="shared" si="10"/>
        <v>N/A</v>
      </c>
      <c r="I48" s="12">
        <v>31</v>
      </c>
      <c r="J48" s="12">
        <v>-67.5</v>
      </c>
      <c r="K48" s="47" t="s">
        <v>739</v>
      </c>
      <c r="L48" s="9" t="str">
        <f t="shared" si="11"/>
        <v>No</v>
      </c>
    </row>
    <row r="49" spans="1:12" x14ac:dyDescent="0.2">
      <c r="A49" s="48" t="s">
        <v>1309</v>
      </c>
      <c r="B49" s="37" t="s">
        <v>213</v>
      </c>
      <c r="C49" s="49">
        <v>26414.450059999999</v>
      </c>
      <c r="D49" s="46" t="str">
        <f t="shared" si="8"/>
        <v>N/A</v>
      </c>
      <c r="E49" s="49">
        <v>30162.381818000002</v>
      </c>
      <c r="F49" s="46" t="str">
        <f t="shared" si="9"/>
        <v>N/A</v>
      </c>
      <c r="G49" s="49">
        <v>34881.740946999998</v>
      </c>
      <c r="H49" s="46" t="str">
        <f t="shared" si="10"/>
        <v>N/A</v>
      </c>
      <c r="I49" s="12">
        <v>14.19</v>
      </c>
      <c r="J49" s="12">
        <v>15.65</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11566.778410999999</v>
      </c>
      <c r="D51" s="46" t="str">
        <f t="shared" si="8"/>
        <v>N/A</v>
      </c>
      <c r="E51" s="49">
        <v>12461.240232</v>
      </c>
      <c r="F51" s="46" t="str">
        <f t="shared" si="9"/>
        <v>N/A</v>
      </c>
      <c r="G51" s="49">
        <v>27191.852813000001</v>
      </c>
      <c r="H51" s="46" t="str">
        <f t="shared" si="10"/>
        <v>N/A</v>
      </c>
      <c r="I51" s="12">
        <v>7.7329999999999997</v>
      </c>
      <c r="J51" s="12">
        <v>118.2</v>
      </c>
      <c r="K51" s="47" t="s">
        <v>739</v>
      </c>
      <c r="L51" s="9" t="str">
        <f t="shared" si="11"/>
        <v>No</v>
      </c>
    </row>
    <row r="52" spans="1:12" x14ac:dyDescent="0.2">
      <c r="A52" s="48" t="s">
        <v>1312</v>
      </c>
      <c r="B52" s="37" t="s">
        <v>213</v>
      </c>
      <c r="C52" s="49">
        <v>11121.898553000001</v>
      </c>
      <c r="D52" s="46" t="str">
        <f t="shared" si="8"/>
        <v>N/A</v>
      </c>
      <c r="E52" s="49">
        <v>12034.768124</v>
      </c>
      <c r="F52" s="46" t="str">
        <f t="shared" si="9"/>
        <v>N/A</v>
      </c>
      <c r="G52" s="49">
        <v>29404.274525000001</v>
      </c>
      <c r="H52" s="46" t="str">
        <f t="shared" si="10"/>
        <v>N/A</v>
      </c>
      <c r="I52" s="12">
        <v>8.2080000000000002</v>
      </c>
      <c r="J52" s="12">
        <v>144.30000000000001</v>
      </c>
      <c r="K52" s="47" t="s">
        <v>739</v>
      </c>
      <c r="L52" s="9" t="str">
        <f t="shared" si="11"/>
        <v>No</v>
      </c>
    </row>
    <row r="53" spans="1:12" x14ac:dyDescent="0.2">
      <c r="A53" s="48" t="s">
        <v>1313</v>
      </c>
      <c r="B53" s="37" t="s">
        <v>213</v>
      </c>
      <c r="C53" s="49">
        <v>15836.419535999999</v>
      </c>
      <c r="D53" s="46" t="str">
        <f t="shared" si="8"/>
        <v>N/A</v>
      </c>
      <c r="E53" s="49">
        <v>15247.803379999999</v>
      </c>
      <c r="F53" s="46" t="str">
        <f t="shared" si="9"/>
        <v>N/A</v>
      </c>
      <c r="G53" s="49">
        <v>15892.675219000001</v>
      </c>
      <c r="H53" s="46" t="str">
        <f t="shared" si="10"/>
        <v>N/A</v>
      </c>
      <c r="I53" s="12">
        <v>-3.72</v>
      </c>
      <c r="J53" s="12">
        <v>4.2290000000000001</v>
      </c>
      <c r="K53" s="47" t="s">
        <v>739</v>
      </c>
      <c r="L53" s="9" t="str">
        <f t="shared" si="11"/>
        <v>Yes</v>
      </c>
    </row>
    <row r="54" spans="1:12" x14ac:dyDescent="0.2">
      <c r="A54" s="48" t="s">
        <v>1314</v>
      </c>
      <c r="B54" s="37" t="s">
        <v>213</v>
      </c>
      <c r="C54" s="49">
        <v>14455.132772999999</v>
      </c>
      <c r="D54" s="46" t="str">
        <f t="shared" si="8"/>
        <v>N/A</v>
      </c>
      <c r="E54" s="49">
        <v>13978.792605000001</v>
      </c>
      <c r="F54" s="46" t="str">
        <f t="shared" si="9"/>
        <v>N/A</v>
      </c>
      <c r="G54" s="49">
        <v>14416.817906</v>
      </c>
      <c r="H54" s="46" t="str">
        <f t="shared" si="10"/>
        <v>N/A</v>
      </c>
      <c r="I54" s="12">
        <v>-3.3</v>
      </c>
      <c r="J54" s="12">
        <v>3.133</v>
      </c>
      <c r="K54" s="47" t="s">
        <v>739</v>
      </c>
      <c r="L54" s="9" t="str">
        <f t="shared" si="11"/>
        <v>Yes</v>
      </c>
    </row>
    <row r="55" spans="1:12" x14ac:dyDescent="0.2">
      <c r="A55" s="48" t="s">
        <v>1691</v>
      </c>
      <c r="B55" s="37" t="s">
        <v>213</v>
      </c>
      <c r="C55" s="49">
        <v>27851.399826000001</v>
      </c>
      <c r="D55" s="46" t="str">
        <f t="shared" si="8"/>
        <v>N/A</v>
      </c>
      <c r="E55" s="49">
        <v>27495.336490999998</v>
      </c>
      <c r="F55" s="46" t="str">
        <f t="shared" si="9"/>
        <v>N/A</v>
      </c>
      <c r="G55" s="49">
        <v>30199.705231</v>
      </c>
      <c r="H55" s="46" t="str">
        <f t="shared" si="10"/>
        <v>N/A</v>
      </c>
      <c r="I55" s="12">
        <v>-1.28</v>
      </c>
      <c r="J55" s="12">
        <v>9.8360000000000003</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2417.5679252</v>
      </c>
      <c r="D57" s="46" t="str">
        <f t="shared" si="8"/>
        <v>N/A</v>
      </c>
      <c r="E57" s="49">
        <v>2341.4445049999999</v>
      </c>
      <c r="F57" s="46" t="str">
        <f t="shared" si="9"/>
        <v>N/A</v>
      </c>
      <c r="G57" s="49">
        <v>1388.0339977000001</v>
      </c>
      <c r="H57" s="46" t="str">
        <f t="shared" si="10"/>
        <v>N/A</v>
      </c>
      <c r="I57" s="12">
        <v>-3.15</v>
      </c>
      <c r="J57" s="12">
        <v>-40.700000000000003</v>
      </c>
      <c r="K57" s="47" t="s">
        <v>739</v>
      </c>
      <c r="L57" s="9" t="str">
        <f t="shared" si="11"/>
        <v>No</v>
      </c>
    </row>
    <row r="58" spans="1:12" x14ac:dyDescent="0.2">
      <c r="A58" s="48" t="s">
        <v>1316</v>
      </c>
      <c r="B58" s="37" t="s">
        <v>213</v>
      </c>
      <c r="C58" s="49">
        <v>2321.4921614999998</v>
      </c>
      <c r="D58" s="46" t="str">
        <f t="shared" si="8"/>
        <v>N/A</v>
      </c>
      <c r="E58" s="49">
        <v>2249.6474773</v>
      </c>
      <c r="F58" s="46" t="str">
        <f t="shared" si="9"/>
        <v>N/A</v>
      </c>
      <c r="G58" s="49">
        <v>1134.5018702</v>
      </c>
      <c r="H58" s="46" t="str">
        <f t="shared" si="10"/>
        <v>N/A</v>
      </c>
      <c r="I58" s="12">
        <v>-3.09</v>
      </c>
      <c r="J58" s="12">
        <v>-49.6</v>
      </c>
      <c r="K58" s="47" t="s">
        <v>739</v>
      </c>
      <c r="L58" s="9" t="str">
        <f t="shared" si="11"/>
        <v>No</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2403.8955815999998</v>
      </c>
      <c r="D60" s="46" t="str">
        <f t="shared" si="8"/>
        <v>N/A</v>
      </c>
      <c r="E60" s="49">
        <v>2334.4828409000002</v>
      </c>
      <c r="F60" s="46" t="str">
        <f t="shared" si="9"/>
        <v>N/A</v>
      </c>
      <c r="G60" s="49">
        <v>1917.9584382999999</v>
      </c>
      <c r="H60" s="46" t="str">
        <f t="shared" si="10"/>
        <v>N/A</v>
      </c>
      <c r="I60" s="12">
        <v>-2.89</v>
      </c>
      <c r="J60" s="12">
        <v>-17.8</v>
      </c>
      <c r="K60" s="47" t="s">
        <v>739</v>
      </c>
      <c r="L60" s="9" t="str">
        <f t="shared" si="11"/>
        <v>Yes</v>
      </c>
    </row>
    <row r="61" spans="1:12" x14ac:dyDescent="0.2">
      <c r="A61" s="3" t="s">
        <v>1695</v>
      </c>
      <c r="B61" s="37" t="s">
        <v>213</v>
      </c>
      <c r="C61" s="49">
        <v>2053.2832374</v>
      </c>
      <c r="D61" s="46" t="str">
        <f t="shared" si="8"/>
        <v>N/A</v>
      </c>
      <c r="E61" s="49">
        <v>2017.7200736</v>
      </c>
      <c r="F61" s="46" t="str">
        <f t="shared" si="9"/>
        <v>N/A</v>
      </c>
      <c r="G61" s="49">
        <v>1168.2320947999999</v>
      </c>
      <c r="H61" s="46" t="str">
        <f t="shared" si="10"/>
        <v>N/A</v>
      </c>
      <c r="I61" s="12">
        <v>-1.73</v>
      </c>
      <c r="J61" s="12">
        <v>-42.1</v>
      </c>
      <c r="K61" s="47" t="s">
        <v>739</v>
      </c>
      <c r="L61" s="9" t="str">
        <f t="shared" si="11"/>
        <v>No</v>
      </c>
    </row>
    <row r="62" spans="1:12" x14ac:dyDescent="0.2">
      <c r="A62" s="3" t="s">
        <v>1696</v>
      </c>
      <c r="B62" s="37" t="s">
        <v>213</v>
      </c>
      <c r="C62" s="49">
        <v>1949.3255157999999</v>
      </c>
      <c r="D62" s="46" t="str">
        <f t="shared" si="8"/>
        <v>N/A</v>
      </c>
      <c r="E62" s="49">
        <v>1972.2195787000001</v>
      </c>
      <c r="F62" s="46" t="str">
        <f t="shared" si="9"/>
        <v>N/A</v>
      </c>
      <c r="G62" s="49">
        <v>926.52296450999995</v>
      </c>
      <c r="H62" s="46" t="str">
        <f t="shared" si="10"/>
        <v>N/A</v>
      </c>
      <c r="I62" s="12">
        <v>1.1739999999999999</v>
      </c>
      <c r="J62" s="12">
        <v>-53</v>
      </c>
      <c r="K62" s="47" t="s">
        <v>739</v>
      </c>
      <c r="L62" s="9" t="str">
        <f t="shared" si="11"/>
        <v>No</v>
      </c>
    </row>
    <row r="63" spans="1:12" x14ac:dyDescent="0.2">
      <c r="A63" s="3" t="s">
        <v>1697</v>
      </c>
      <c r="B63" s="37" t="s">
        <v>213</v>
      </c>
      <c r="C63" s="49">
        <v>11528.869801000001</v>
      </c>
      <c r="D63" s="46" t="str">
        <f t="shared" si="8"/>
        <v>N/A</v>
      </c>
      <c r="E63" s="49">
        <v>10357.907238</v>
      </c>
      <c r="F63" s="46" t="str">
        <f t="shared" si="9"/>
        <v>N/A</v>
      </c>
      <c r="G63" s="49">
        <v>9587.3955170000008</v>
      </c>
      <c r="H63" s="46" t="str">
        <f t="shared" si="10"/>
        <v>N/A</v>
      </c>
      <c r="I63" s="12">
        <v>-10.199999999999999</v>
      </c>
      <c r="J63" s="12">
        <v>-7.44</v>
      </c>
      <c r="K63" s="47" t="s">
        <v>739</v>
      </c>
      <c r="L63" s="9" t="str">
        <f t="shared" si="11"/>
        <v>Yes</v>
      </c>
    </row>
    <row r="64" spans="1:12" x14ac:dyDescent="0.2">
      <c r="A64" s="3" t="s">
        <v>1698</v>
      </c>
      <c r="B64" s="37" t="s">
        <v>213</v>
      </c>
      <c r="C64" s="49" t="s">
        <v>1747</v>
      </c>
      <c r="D64" s="46" t="str">
        <f t="shared" si="8"/>
        <v>N/A</v>
      </c>
      <c r="E64" s="49" t="s">
        <v>1747</v>
      </c>
      <c r="F64" s="46" t="str">
        <f t="shared" si="9"/>
        <v>N/A</v>
      </c>
      <c r="G64" s="49" t="s">
        <v>1747</v>
      </c>
      <c r="H64" s="46" t="str">
        <f t="shared" si="10"/>
        <v>N/A</v>
      </c>
      <c r="I64" s="12" t="s">
        <v>1747</v>
      </c>
      <c r="J64" s="12" t="s">
        <v>1747</v>
      </c>
      <c r="K64" s="47" t="s">
        <v>739</v>
      </c>
      <c r="L64" s="9" t="str">
        <f t="shared" si="11"/>
        <v>N/A</v>
      </c>
    </row>
    <row r="65" spans="1:12" x14ac:dyDescent="0.2">
      <c r="A65" s="3" t="s">
        <v>1699</v>
      </c>
      <c r="B65" s="37" t="s">
        <v>213</v>
      </c>
      <c r="C65" s="49">
        <v>4133.1109079999997</v>
      </c>
      <c r="D65" s="46" t="str">
        <f t="shared" si="8"/>
        <v>N/A</v>
      </c>
      <c r="E65" s="49">
        <v>4202.0609296000002</v>
      </c>
      <c r="F65" s="46" t="str">
        <f t="shared" si="9"/>
        <v>N/A</v>
      </c>
      <c r="G65" s="49">
        <v>3341.0426040000002</v>
      </c>
      <c r="H65" s="46" t="str">
        <f t="shared" si="10"/>
        <v>N/A</v>
      </c>
      <c r="I65" s="12">
        <v>1.6679999999999999</v>
      </c>
      <c r="J65" s="12">
        <v>-20.5</v>
      </c>
      <c r="K65" s="47" t="s">
        <v>739</v>
      </c>
      <c r="L65" s="9" t="str">
        <f t="shared" si="11"/>
        <v>Yes</v>
      </c>
    </row>
    <row r="66" spans="1:12" x14ac:dyDescent="0.2">
      <c r="A66" s="3" t="s">
        <v>1700</v>
      </c>
      <c r="B66" s="37" t="s">
        <v>213</v>
      </c>
      <c r="C66" s="49">
        <v>4049.0934172000002</v>
      </c>
      <c r="D66" s="46" t="str">
        <f t="shared" si="8"/>
        <v>N/A</v>
      </c>
      <c r="E66" s="49">
        <v>4140.1209073999999</v>
      </c>
      <c r="F66" s="46" t="str">
        <f t="shared" si="9"/>
        <v>N/A</v>
      </c>
      <c r="G66" s="49">
        <v>2219.4491438999999</v>
      </c>
      <c r="H66" s="46" t="str">
        <f t="shared" si="10"/>
        <v>N/A</v>
      </c>
      <c r="I66" s="12">
        <v>2.2480000000000002</v>
      </c>
      <c r="J66" s="12">
        <v>-46.4</v>
      </c>
      <c r="K66" s="47" t="s">
        <v>739</v>
      </c>
      <c r="L66" s="9" t="str">
        <f t="shared" si="11"/>
        <v>No</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4716.6292433999997</v>
      </c>
      <c r="D68" s="46" t="str">
        <f t="shared" si="8"/>
        <v>N/A</v>
      </c>
      <c r="E68" s="49">
        <v>4861.5928654999998</v>
      </c>
      <c r="F68" s="46" t="str">
        <f t="shared" si="9"/>
        <v>N/A</v>
      </c>
      <c r="G68" s="49">
        <v>3920.2521949000002</v>
      </c>
      <c r="H68" s="46" t="str">
        <f t="shared" si="10"/>
        <v>N/A</v>
      </c>
      <c r="I68" s="12">
        <v>3.073</v>
      </c>
      <c r="J68" s="12">
        <v>-19.399999999999999</v>
      </c>
      <c r="K68" s="47" t="s">
        <v>739</v>
      </c>
      <c r="L68" s="9" t="str">
        <f t="shared" si="11"/>
        <v>Yes</v>
      </c>
    </row>
    <row r="69" spans="1:12" x14ac:dyDescent="0.2">
      <c r="A69" s="2" t="s">
        <v>1703</v>
      </c>
      <c r="B69" s="37" t="s">
        <v>213</v>
      </c>
      <c r="C69" s="49">
        <v>4951.8705986000004</v>
      </c>
      <c r="D69" s="46" t="str">
        <f t="shared" si="8"/>
        <v>N/A</v>
      </c>
      <c r="E69" s="49">
        <v>4967.2673027999999</v>
      </c>
      <c r="F69" s="46" t="str">
        <f t="shared" si="9"/>
        <v>N/A</v>
      </c>
      <c r="G69" s="49">
        <v>5289.0550603000002</v>
      </c>
      <c r="H69" s="46" t="str">
        <f t="shared" si="10"/>
        <v>N/A</v>
      </c>
      <c r="I69" s="12">
        <v>0.31090000000000001</v>
      </c>
      <c r="J69" s="12">
        <v>6.4779999999999998</v>
      </c>
      <c r="K69" s="47" t="s">
        <v>739</v>
      </c>
      <c r="L69" s="9" t="str">
        <f t="shared" si="11"/>
        <v>Yes</v>
      </c>
    </row>
    <row r="70" spans="1:12" x14ac:dyDescent="0.2">
      <c r="A70" s="48" t="s">
        <v>1704</v>
      </c>
      <c r="B70" s="37" t="s">
        <v>213</v>
      </c>
      <c r="C70" s="49">
        <v>2620.8955320999999</v>
      </c>
      <c r="D70" s="46" t="str">
        <f t="shared" si="8"/>
        <v>N/A</v>
      </c>
      <c r="E70" s="49">
        <v>2623.2627001999999</v>
      </c>
      <c r="F70" s="46" t="str">
        <f t="shared" si="9"/>
        <v>N/A</v>
      </c>
      <c r="G70" s="49">
        <v>1445.0860161000001</v>
      </c>
      <c r="H70" s="46" t="str">
        <f t="shared" si="10"/>
        <v>N/A</v>
      </c>
      <c r="I70" s="12">
        <v>9.0300000000000005E-2</v>
      </c>
      <c r="J70" s="12">
        <v>-44.9</v>
      </c>
      <c r="K70" s="47" t="s">
        <v>739</v>
      </c>
      <c r="L70" s="9" t="str">
        <f t="shared" si="11"/>
        <v>No</v>
      </c>
    </row>
    <row r="71" spans="1:12" x14ac:dyDescent="0.2">
      <c r="A71" s="48" t="s">
        <v>1705</v>
      </c>
      <c r="B71" s="37" t="s">
        <v>213</v>
      </c>
      <c r="C71" s="49" t="s">
        <v>1747</v>
      </c>
      <c r="D71" s="46" t="str">
        <f t="shared" si="8"/>
        <v>N/A</v>
      </c>
      <c r="E71" s="49" t="s">
        <v>1747</v>
      </c>
      <c r="F71" s="46" t="str">
        <f t="shared" si="9"/>
        <v>N/A</v>
      </c>
      <c r="G71" s="49" t="s">
        <v>1747</v>
      </c>
      <c r="H71" s="46" t="str">
        <f t="shared" si="10"/>
        <v>N/A</v>
      </c>
      <c r="I71" s="12" t="s">
        <v>1747</v>
      </c>
      <c r="J71" s="12" t="s">
        <v>1747</v>
      </c>
      <c r="K71" s="47" t="s">
        <v>739</v>
      </c>
      <c r="L71" s="9" t="str">
        <f t="shared" si="11"/>
        <v>N/A</v>
      </c>
    </row>
    <row r="72" spans="1:12" x14ac:dyDescent="0.2">
      <c r="A72" s="48" t="s">
        <v>1623</v>
      </c>
      <c r="B72" s="37" t="s">
        <v>213</v>
      </c>
      <c r="C72" s="49">
        <v>523774822</v>
      </c>
      <c r="D72" s="46" t="str">
        <f t="shared" ref="D72:D135" si="12">IF($B72="N/A","N/A",IF(C72&gt;10,"No",IF(C72&lt;-10,"No","Yes")))</f>
        <v>N/A</v>
      </c>
      <c r="E72" s="49">
        <v>538063789</v>
      </c>
      <c r="F72" s="46" t="str">
        <f t="shared" ref="F72:F135" si="13">IF($B72="N/A","N/A",IF(E72&gt;10,"No",IF(E72&lt;-10,"No","Yes")))</f>
        <v>N/A</v>
      </c>
      <c r="G72" s="49">
        <v>155773327</v>
      </c>
      <c r="H72" s="46" t="str">
        <f t="shared" ref="H72:H135" si="14">IF($B72="N/A","N/A",IF(G72&gt;10,"No",IF(G72&lt;-10,"No","Yes")))</f>
        <v>N/A</v>
      </c>
      <c r="I72" s="12">
        <v>2.7280000000000002</v>
      </c>
      <c r="J72" s="12">
        <v>-71</v>
      </c>
      <c r="K72" s="47" t="s">
        <v>739</v>
      </c>
      <c r="L72" s="9" t="str">
        <f t="shared" ref="L72:L132" si="15">IF(J72="Div by 0", "N/A", IF(K72="N/A","N/A", IF(J72&gt;VALUE(MID(K72,1,2)), "No", IF(J72&lt;-1*VALUE(MID(K72,1,2)), "No", "Yes"))))</f>
        <v>No</v>
      </c>
    </row>
    <row r="73" spans="1:12" x14ac:dyDescent="0.2">
      <c r="A73" s="48" t="s">
        <v>1624</v>
      </c>
      <c r="B73" s="37" t="s">
        <v>213</v>
      </c>
      <c r="C73" s="38">
        <v>74433</v>
      </c>
      <c r="D73" s="46" t="str">
        <f t="shared" si="12"/>
        <v>N/A</v>
      </c>
      <c r="E73" s="38">
        <v>74403</v>
      </c>
      <c r="F73" s="46" t="str">
        <f t="shared" si="13"/>
        <v>N/A</v>
      </c>
      <c r="G73" s="38">
        <v>16033</v>
      </c>
      <c r="H73" s="46" t="str">
        <f t="shared" si="14"/>
        <v>N/A</v>
      </c>
      <c r="I73" s="12">
        <v>-0.04</v>
      </c>
      <c r="J73" s="12">
        <v>-78.5</v>
      </c>
      <c r="K73" s="47" t="s">
        <v>739</v>
      </c>
      <c r="L73" s="9" t="str">
        <f t="shared" si="15"/>
        <v>No</v>
      </c>
    </row>
    <row r="74" spans="1:12" x14ac:dyDescent="0.2">
      <c r="A74" s="48" t="s">
        <v>1317</v>
      </c>
      <c r="B74" s="37" t="s">
        <v>213</v>
      </c>
      <c r="C74" s="49">
        <v>7036.8629774000001</v>
      </c>
      <c r="D74" s="46" t="str">
        <f t="shared" si="12"/>
        <v>N/A</v>
      </c>
      <c r="E74" s="49">
        <v>7231.7485720000004</v>
      </c>
      <c r="F74" s="46" t="str">
        <f t="shared" si="13"/>
        <v>N/A</v>
      </c>
      <c r="G74" s="49">
        <v>9715.7941121000003</v>
      </c>
      <c r="H74" s="46" t="str">
        <f t="shared" si="14"/>
        <v>N/A</v>
      </c>
      <c r="I74" s="12">
        <v>2.7690000000000001</v>
      </c>
      <c r="J74" s="12">
        <v>34.35</v>
      </c>
      <c r="K74" s="47" t="s">
        <v>739</v>
      </c>
      <c r="L74" s="9" t="str">
        <f t="shared" si="15"/>
        <v>No</v>
      </c>
    </row>
    <row r="75" spans="1:12" ht="25.5" x14ac:dyDescent="0.2">
      <c r="A75" s="48" t="s">
        <v>1318</v>
      </c>
      <c r="B75" s="37" t="s">
        <v>213</v>
      </c>
      <c r="C75" s="38">
        <v>5.5023309553999997</v>
      </c>
      <c r="D75" s="46" t="str">
        <f t="shared" si="12"/>
        <v>N/A</v>
      </c>
      <c r="E75" s="38">
        <v>5.5603671895</v>
      </c>
      <c r="F75" s="46" t="str">
        <f t="shared" si="13"/>
        <v>N/A</v>
      </c>
      <c r="G75" s="38">
        <v>7.071914177</v>
      </c>
      <c r="H75" s="46" t="str">
        <f t="shared" si="14"/>
        <v>N/A</v>
      </c>
      <c r="I75" s="12">
        <v>1.0549999999999999</v>
      </c>
      <c r="J75" s="12">
        <v>27.18</v>
      </c>
      <c r="K75" s="47" t="s">
        <v>739</v>
      </c>
      <c r="L75" s="9" t="str">
        <f t="shared" si="15"/>
        <v>Yes</v>
      </c>
    </row>
    <row r="76" spans="1:12" ht="25.5" x14ac:dyDescent="0.2">
      <c r="A76" s="48" t="s">
        <v>548</v>
      </c>
      <c r="B76" s="37" t="s">
        <v>213</v>
      </c>
      <c r="C76" s="49">
        <v>60286</v>
      </c>
      <c r="D76" s="46" t="str">
        <f t="shared" si="12"/>
        <v>N/A</v>
      </c>
      <c r="E76" s="49">
        <v>34321</v>
      </c>
      <c r="F76" s="46" t="str">
        <f t="shared" si="13"/>
        <v>N/A</v>
      </c>
      <c r="G76" s="49">
        <v>49808</v>
      </c>
      <c r="H76" s="46" t="str">
        <f t="shared" si="14"/>
        <v>N/A</v>
      </c>
      <c r="I76" s="12">
        <v>-43.1</v>
      </c>
      <c r="J76" s="12">
        <v>45.12</v>
      </c>
      <c r="K76" s="47" t="s">
        <v>739</v>
      </c>
      <c r="L76" s="9" t="str">
        <f t="shared" si="15"/>
        <v>No</v>
      </c>
    </row>
    <row r="77" spans="1:12" x14ac:dyDescent="0.2">
      <c r="A77" s="48" t="s">
        <v>549</v>
      </c>
      <c r="B77" s="37" t="s">
        <v>213</v>
      </c>
      <c r="C77" s="38">
        <v>11</v>
      </c>
      <c r="D77" s="46" t="str">
        <f t="shared" si="12"/>
        <v>N/A</v>
      </c>
      <c r="E77" s="38">
        <v>11</v>
      </c>
      <c r="F77" s="46" t="str">
        <f t="shared" si="13"/>
        <v>N/A</v>
      </c>
      <c r="G77" s="38">
        <v>11</v>
      </c>
      <c r="H77" s="46" t="str">
        <f t="shared" si="14"/>
        <v>N/A</v>
      </c>
      <c r="I77" s="12">
        <v>-36.4</v>
      </c>
      <c r="J77" s="12">
        <v>-57.1</v>
      </c>
      <c r="K77" s="47" t="s">
        <v>739</v>
      </c>
      <c r="L77" s="9" t="str">
        <f t="shared" si="15"/>
        <v>No</v>
      </c>
    </row>
    <row r="78" spans="1:12" x14ac:dyDescent="0.2">
      <c r="A78" s="48" t="s">
        <v>1319</v>
      </c>
      <c r="B78" s="37" t="s">
        <v>213</v>
      </c>
      <c r="C78" s="49">
        <v>5480.5454545000002</v>
      </c>
      <c r="D78" s="46" t="str">
        <f t="shared" si="12"/>
        <v>N/A</v>
      </c>
      <c r="E78" s="49">
        <v>4903</v>
      </c>
      <c r="F78" s="46" t="str">
        <f t="shared" si="13"/>
        <v>N/A</v>
      </c>
      <c r="G78" s="49">
        <v>16602.666667000001</v>
      </c>
      <c r="H78" s="46" t="str">
        <f t="shared" si="14"/>
        <v>N/A</v>
      </c>
      <c r="I78" s="12">
        <v>-10.5</v>
      </c>
      <c r="J78" s="12">
        <v>238.6</v>
      </c>
      <c r="K78" s="47" t="s">
        <v>739</v>
      </c>
      <c r="L78" s="9" t="str">
        <f t="shared" si="15"/>
        <v>No</v>
      </c>
    </row>
    <row r="79" spans="1:12" ht="25.5" x14ac:dyDescent="0.2">
      <c r="A79" s="48" t="s">
        <v>550</v>
      </c>
      <c r="B79" s="37" t="s">
        <v>213</v>
      </c>
      <c r="C79" s="49">
        <v>35050873</v>
      </c>
      <c r="D79" s="46" t="str">
        <f t="shared" si="12"/>
        <v>N/A</v>
      </c>
      <c r="E79" s="49">
        <v>37782122</v>
      </c>
      <c r="F79" s="46" t="str">
        <f t="shared" si="13"/>
        <v>N/A</v>
      </c>
      <c r="G79" s="49">
        <v>3057718</v>
      </c>
      <c r="H79" s="46" t="str">
        <f t="shared" si="14"/>
        <v>N/A</v>
      </c>
      <c r="I79" s="12">
        <v>7.7919999999999998</v>
      </c>
      <c r="J79" s="12">
        <v>-91.9</v>
      </c>
      <c r="K79" s="47" t="s">
        <v>739</v>
      </c>
      <c r="L79" s="9" t="str">
        <f t="shared" si="15"/>
        <v>No</v>
      </c>
    </row>
    <row r="80" spans="1:12" x14ac:dyDescent="0.2">
      <c r="A80" s="48" t="s">
        <v>551</v>
      </c>
      <c r="B80" s="37" t="s">
        <v>213</v>
      </c>
      <c r="C80" s="38">
        <v>2631</v>
      </c>
      <c r="D80" s="46" t="str">
        <f t="shared" si="12"/>
        <v>N/A</v>
      </c>
      <c r="E80" s="38">
        <v>2748</v>
      </c>
      <c r="F80" s="46" t="str">
        <f t="shared" si="13"/>
        <v>N/A</v>
      </c>
      <c r="G80" s="38">
        <v>252</v>
      </c>
      <c r="H80" s="46" t="str">
        <f t="shared" si="14"/>
        <v>N/A</v>
      </c>
      <c r="I80" s="12">
        <v>4.4470000000000001</v>
      </c>
      <c r="J80" s="12">
        <v>-90.8</v>
      </c>
      <c r="K80" s="47" t="s">
        <v>739</v>
      </c>
      <c r="L80" s="9" t="str">
        <f t="shared" si="15"/>
        <v>No</v>
      </c>
    </row>
    <row r="81" spans="1:12" ht="25.5" x14ac:dyDescent="0.2">
      <c r="A81" s="48" t="s">
        <v>1320</v>
      </c>
      <c r="B81" s="37" t="s">
        <v>213</v>
      </c>
      <c r="C81" s="49">
        <v>13322.262638</v>
      </c>
      <c r="D81" s="46" t="str">
        <f t="shared" si="12"/>
        <v>N/A</v>
      </c>
      <c r="E81" s="49">
        <v>13748.952692999999</v>
      </c>
      <c r="F81" s="46" t="str">
        <f t="shared" si="13"/>
        <v>N/A</v>
      </c>
      <c r="G81" s="49">
        <v>12133.801587</v>
      </c>
      <c r="H81" s="46" t="str">
        <f t="shared" si="14"/>
        <v>N/A</v>
      </c>
      <c r="I81" s="12">
        <v>3.2029999999999998</v>
      </c>
      <c r="J81" s="12">
        <v>-11.7</v>
      </c>
      <c r="K81" s="47" t="s">
        <v>739</v>
      </c>
      <c r="L81" s="9" t="str">
        <f t="shared" si="15"/>
        <v>Yes</v>
      </c>
    </row>
    <row r="82" spans="1:12" ht="25.5" x14ac:dyDescent="0.2">
      <c r="A82" s="48" t="s">
        <v>552</v>
      </c>
      <c r="B82" s="37" t="s">
        <v>213</v>
      </c>
      <c r="C82" s="49">
        <v>35877550</v>
      </c>
      <c r="D82" s="46" t="str">
        <f t="shared" si="12"/>
        <v>N/A</v>
      </c>
      <c r="E82" s="49">
        <v>39793518</v>
      </c>
      <c r="F82" s="46" t="str">
        <f t="shared" si="13"/>
        <v>N/A</v>
      </c>
      <c r="G82" s="49">
        <v>34828246</v>
      </c>
      <c r="H82" s="46" t="str">
        <f t="shared" si="14"/>
        <v>N/A</v>
      </c>
      <c r="I82" s="12">
        <v>10.91</v>
      </c>
      <c r="J82" s="12">
        <v>-12.5</v>
      </c>
      <c r="K82" s="47" t="s">
        <v>739</v>
      </c>
      <c r="L82" s="9" t="str">
        <f t="shared" si="15"/>
        <v>Yes</v>
      </c>
    </row>
    <row r="83" spans="1:12" x14ac:dyDescent="0.2">
      <c r="A83" s="48" t="s">
        <v>553</v>
      </c>
      <c r="B83" s="37" t="s">
        <v>213</v>
      </c>
      <c r="C83" s="38">
        <v>180</v>
      </c>
      <c r="D83" s="46" t="str">
        <f t="shared" si="12"/>
        <v>N/A</v>
      </c>
      <c r="E83" s="38">
        <v>178</v>
      </c>
      <c r="F83" s="46" t="str">
        <f t="shared" si="13"/>
        <v>N/A</v>
      </c>
      <c r="G83" s="38">
        <v>149</v>
      </c>
      <c r="H83" s="46" t="str">
        <f t="shared" si="14"/>
        <v>N/A</v>
      </c>
      <c r="I83" s="12">
        <v>-1.1100000000000001</v>
      </c>
      <c r="J83" s="12">
        <v>-16.3</v>
      </c>
      <c r="K83" s="47" t="s">
        <v>739</v>
      </c>
      <c r="L83" s="9" t="str">
        <f t="shared" si="15"/>
        <v>Yes</v>
      </c>
    </row>
    <row r="84" spans="1:12" x14ac:dyDescent="0.2">
      <c r="A84" s="48" t="s">
        <v>1321</v>
      </c>
      <c r="B84" s="37" t="s">
        <v>213</v>
      </c>
      <c r="C84" s="49">
        <v>199319.72222</v>
      </c>
      <c r="D84" s="46" t="str">
        <f t="shared" si="12"/>
        <v>N/A</v>
      </c>
      <c r="E84" s="49">
        <v>223559.08989</v>
      </c>
      <c r="F84" s="46" t="str">
        <f t="shared" si="13"/>
        <v>N/A</v>
      </c>
      <c r="G84" s="49">
        <v>233746.61744999999</v>
      </c>
      <c r="H84" s="46" t="str">
        <f t="shared" si="14"/>
        <v>N/A</v>
      </c>
      <c r="I84" s="12">
        <v>12.16</v>
      </c>
      <c r="J84" s="12">
        <v>4.5570000000000004</v>
      </c>
      <c r="K84" s="47" t="s">
        <v>739</v>
      </c>
      <c r="L84" s="9" t="str">
        <f t="shared" si="15"/>
        <v>Yes</v>
      </c>
    </row>
    <row r="85" spans="1:12" x14ac:dyDescent="0.2">
      <c r="A85" s="48" t="s">
        <v>554</v>
      </c>
      <c r="B85" s="37" t="s">
        <v>213</v>
      </c>
      <c r="C85" s="49">
        <v>113167756</v>
      </c>
      <c r="D85" s="46" t="str">
        <f t="shared" si="12"/>
        <v>N/A</v>
      </c>
      <c r="E85" s="49">
        <v>106349958</v>
      </c>
      <c r="F85" s="46" t="str">
        <f t="shared" si="13"/>
        <v>N/A</v>
      </c>
      <c r="G85" s="49">
        <v>87577683</v>
      </c>
      <c r="H85" s="46" t="str">
        <f t="shared" si="14"/>
        <v>N/A</v>
      </c>
      <c r="I85" s="12">
        <v>-6.02</v>
      </c>
      <c r="J85" s="12">
        <v>-17.7</v>
      </c>
      <c r="K85" s="47" t="s">
        <v>739</v>
      </c>
      <c r="L85" s="9" t="str">
        <f t="shared" si="15"/>
        <v>Yes</v>
      </c>
    </row>
    <row r="86" spans="1:12" x14ac:dyDescent="0.2">
      <c r="A86" s="48" t="s">
        <v>555</v>
      </c>
      <c r="B86" s="37" t="s">
        <v>213</v>
      </c>
      <c r="C86" s="38">
        <v>4386</v>
      </c>
      <c r="D86" s="46" t="str">
        <f t="shared" si="12"/>
        <v>N/A</v>
      </c>
      <c r="E86" s="38">
        <v>4149</v>
      </c>
      <c r="F86" s="46" t="str">
        <f t="shared" si="13"/>
        <v>N/A</v>
      </c>
      <c r="G86" s="38">
        <v>2164</v>
      </c>
      <c r="H86" s="46" t="str">
        <f t="shared" si="14"/>
        <v>N/A</v>
      </c>
      <c r="I86" s="12">
        <v>-5.4</v>
      </c>
      <c r="J86" s="12">
        <v>-47.8</v>
      </c>
      <c r="K86" s="47" t="s">
        <v>739</v>
      </c>
      <c r="L86" s="9" t="str">
        <f t="shared" si="15"/>
        <v>No</v>
      </c>
    </row>
    <row r="87" spans="1:12" x14ac:dyDescent="0.2">
      <c r="A87" s="48" t="s">
        <v>1322</v>
      </c>
      <c r="B87" s="37" t="s">
        <v>213</v>
      </c>
      <c r="C87" s="49">
        <v>25802.041952</v>
      </c>
      <c r="D87" s="46" t="str">
        <f t="shared" si="12"/>
        <v>N/A</v>
      </c>
      <c r="E87" s="49">
        <v>25632.672450999999</v>
      </c>
      <c r="F87" s="46" t="str">
        <f t="shared" si="13"/>
        <v>N/A</v>
      </c>
      <c r="G87" s="49">
        <v>40470.278651000001</v>
      </c>
      <c r="H87" s="46" t="str">
        <f t="shared" si="14"/>
        <v>N/A</v>
      </c>
      <c r="I87" s="12">
        <v>-0.65600000000000003</v>
      </c>
      <c r="J87" s="12">
        <v>57.89</v>
      </c>
      <c r="K87" s="47" t="s">
        <v>739</v>
      </c>
      <c r="L87" s="9" t="str">
        <f t="shared" si="15"/>
        <v>No</v>
      </c>
    </row>
    <row r="88" spans="1:12" ht="25.5" x14ac:dyDescent="0.2">
      <c r="A88" s="48" t="s">
        <v>556</v>
      </c>
      <c r="B88" s="37" t="s">
        <v>213</v>
      </c>
      <c r="C88" s="49">
        <v>251915276</v>
      </c>
      <c r="D88" s="46" t="str">
        <f t="shared" si="12"/>
        <v>N/A</v>
      </c>
      <c r="E88" s="49">
        <v>252254702</v>
      </c>
      <c r="F88" s="46" t="str">
        <f t="shared" si="13"/>
        <v>N/A</v>
      </c>
      <c r="G88" s="49">
        <v>46204212</v>
      </c>
      <c r="H88" s="46" t="str">
        <f t="shared" si="14"/>
        <v>N/A</v>
      </c>
      <c r="I88" s="12">
        <v>0.13469999999999999</v>
      </c>
      <c r="J88" s="12">
        <v>-81.7</v>
      </c>
      <c r="K88" s="47" t="s">
        <v>739</v>
      </c>
      <c r="L88" s="9" t="str">
        <f t="shared" si="15"/>
        <v>No</v>
      </c>
    </row>
    <row r="89" spans="1:12" x14ac:dyDescent="0.2">
      <c r="A89" s="48" t="s">
        <v>557</v>
      </c>
      <c r="B89" s="37" t="s">
        <v>213</v>
      </c>
      <c r="C89" s="38">
        <v>408284</v>
      </c>
      <c r="D89" s="46" t="str">
        <f t="shared" si="12"/>
        <v>N/A</v>
      </c>
      <c r="E89" s="38">
        <v>412902</v>
      </c>
      <c r="F89" s="46" t="str">
        <f t="shared" si="13"/>
        <v>N/A</v>
      </c>
      <c r="G89" s="38">
        <v>60362</v>
      </c>
      <c r="H89" s="46" t="str">
        <f t="shared" si="14"/>
        <v>N/A</v>
      </c>
      <c r="I89" s="12">
        <v>1.131</v>
      </c>
      <c r="J89" s="12">
        <v>-85.4</v>
      </c>
      <c r="K89" s="47" t="s">
        <v>739</v>
      </c>
      <c r="L89" s="9" t="str">
        <f t="shared" si="15"/>
        <v>No</v>
      </c>
    </row>
    <row r="90" spans="1:12" x14ac:dyDescent="0.2">
      <c r="A90" s="48" t="s">
        <v>1323</v>
      </c>
      <c r="B90" s="37" t="s">
        <v>213</v>
      </c>
      <c r="C90" s="49">
        <v>617.00991466999994</v>
      </c>
      <c r="D90" s="46" t="str">
        <f t="shared" si="12"/>
        <v>N/A</v>
      </c>
      <c r="E90" s="49">
        <v>610.93117011000004</v>
      </c>
      <c r="F90" s="46" t="str">
        <f t="shared" si="13"/>
        <v>N/A</v>
      </c>
      <c r="G90" s="49">
        <v>765.45197310000003</v>
      </c>
      <c r="H90" s="46" t="str">
        <f t="shared" si="14"/>
        <v>N/A</v>
      </c>
      <c r="I90" s="12">
        <v>-0.98499999999999999</v>
      </c>
      <c r="J90" s="12">
        <v>25.29</v>
      </c>
      <c r="K90" s="47" t="s">
        <v>739</v>
      </c>
      <c r="L90" s="9" t="str">
        <f t="shared" si="15"/>
        <v>Yes</v>
      </c>
    </row>
    <row r="91" spans="1:12" x14ac:dyDescent="0.2">
      <c r="A91" s="48" t="s">
        <v>558</v>
      </c>
      <c r="B91" s="37" t="s">
        <v>213</v>
      </c>
      <c r="C91" s="49">
        <v>77889265</v>
      </c>
      <c r="D91" s="46" t="str">
        <f t="shared" si="12"/>
        <v>N/A</v>
      </c>
      <c r="E91" s="49">
        <v>82318292</v>
      </c>
      <c r="F91" s="46" t="str">
        <f t="shared" si="13"/>
        <v>N/A</v>
      </c>
      <c r="G91" s="49">
        <v>8007302</v>
      </c>
      <c r="H91" s="46" t="str">
        <f t="shared" si="14"/>
        <v>N/A</v>
      </c>
      <c r="I91" s="12">
        <v>5.6859999999999999</v>
      </c>
      <c r="J91" s="12">
        <v>-90.3</v>
      </c>
      <c r="K91" s="47" t="s">
        <v>739</v>
      </c>
      <c r="L91" s="9" t="str">
        <f t="shared" si="15"/>
        <v>No</v>
      </c>
    </row>
    <row r="92" spans="1:12" x14ac:dyDescent="0.2">
      <c r="A92" s="48" t="s">
        <v>559</v>
      </c>
      <c r="B92" s="37" t="s">
        <v>213</v>
      </c>
      <c r="C92" s="38">
        <v>204856</v>
      </c>
      <c r="D92" s="46" t="str">
        <f t="shared" si="12"/>
        <v>N/A</v>
      </c>
      <c r="E92" s="38">
        <v>218623</v>
      </c>
      <c r="F92" s="46" t="str">
        <f t="shared" si="13"/>
        <v>N/A</v>
      </c>
      <c r="G92" s="38">
        <v>24296</v>
      </c>
      <c r="H92" s="46" t="str">
        <f t="shared" si="14"/>
        <v>N/A</v>
      </c>
      <c r="I92" s="12">
        <v>6.72</v>
      </c>
      <c r="J92" s="12">
        <v>-88.9</v>
      </c>
      <c r="K92" s="47" t="s">
        <v>739</v>
      </c>
      <c r="L92" s="9" t="str">
        <f t="shared" si="15"/>
        <v>No</v>
      </c>
    </row>
    <row r="93" spans="1:12" x14ac:dyDescent="0.2">
      <c r="A93" s="48" t="s">
        <v>1324</v>
      </c>
      <c r="B93" s="37" t="s">
        <v>213</v>
      </c>
      <c r="C93" s="49">
        <v>380.21471179999998</v>
      </c>
      <c r="D93" s="46" t="str">
        <f t="shared" si="12"/>
        <v>N/A</v>
      </c>
      <c r="E93" s="49">
        <v>376.53079502000003</v>
      </c>
      <c r="F93" s="46" t="str">
        <f t="shared" si="13"/>
        <v>N/A</v>
      </c>
      <c r="G93" s="49">
        <v>329.57285150000001</v>
      </c>
      <c r="H93" s="46" t="str">
        <f t="shared" si="14"/>
        <v>N/A</v>
      </c>
      <c r="I93" s="12">
        <v>-0.96899999999999997</v>
      </c>
      <c r="J93" s="12">
        <v>-12.5</v>
      </c>
      <c r="K93" s="47" t="s">
        <v>739</v>
      </c>
      <c r="L93" s="9" t="str">
        <f t="shared" si="15"/>
        <v>Yes</v>
      </c>
    </row>
    <row r="94" spans="1:12" ht="25.5" x14ac:dyDescent="0.2">
      <c r="A94" s="48" t="s">
        <v>560</v>
      </c>
      <c r="B94" s="37" t="s">
        <v>213</v>
      </c>
      <c r="C94" s="49">
        <v>38292410</v>
      </c>
      <c r="D94" s="46" t="str">
        <f t="shared" si="12"/>
        <v>N/A</v>
      </c>
      <c r="E94" s="49">
        <v>39020128</v>
      </c>
      <c r="F94" s="46" t="str">
        <f t="shared" si="13"/>
        <v>N/A</v>
      </c>
      <c r="G94" s="49">
        <v>5003650</v>
      </c>
      <c r="H94" s="46" t="str">
        <f t="shared" si="14"/>
        <v>N/A</v>
      </c>
      <c r="I94" s="12">
        <v>1.9</v>
      </c>
      <c r="J94" s="12">
        <v>-87.2</v>
      </c>
      <c r="K94" s="47" t="s">
        <v>739</v>
      </c>
      <c r="L94" s="9" t="str">
        <f t="shared" si="15"/>
        <v>No</v>
      </c>
    </row>
    <row r="95" spans="1:12" x14ac:dyDescent="0.2">
      <c r="A95" s="48" t="s">
        <v>561</v>
      </c>
      <c r="B95" s="37" t="s">
        <v>213</v>
      </c>
      <c r="C95" s="38">
        <v>166620</v>
      </c>
      <c r="D95" s="46" t="str">
        <f t="shared" si="12"/>
        <v>N/A</v>
      </c>
      <c r="E95" s="38">
        <v>169655</v>
      </c>
      <c r="F95" s="46" t="str">
        <f t="shared" si="13"/>
        <v>N/A</v>
      </c>
      <c r="G95" s="38">
        <v>21674</v>
      </c>
      <c r="H95" s="46" t="str">
        <f t="shared" si="14"/>
        <v>N/A</v>
      </c>
      <c r="I95" s="12">
        <v>1.8220000000000001</v>
      </c>
      <c r="J95" s="12">
        <v>-87.2</v>
      </c>
      <c r="K95" s="47" t="s">
        <v>739</v>
      </c>
      <c r="L95" s="9" t="str">
        <f t="shared" si="15"/>
        <v>No</v>
      </c>
    </row>
    <row r="96" spans="1:12" ht="25.5" x14ac:dyDescent="0.2">
      <c r="A96" s="48" t="s">
        <v>1325</v>
      </c>
      <c r="B96" s="37" t="s">
        <v>213</v>
      </c>
      <c r="C96" s="49">
        <v>229.81880927</v>
      </c>
      <c r="D96" s="46" t="str">
        <f t="shared" si="12"/>
        <v>N/A</v>
      </c>
      <c r="E96" s="49">
        <v>229.99692317</v>
      </c>
      <c r="F96" s="46" t="str">
        <f t="shared" si="13"/>
        <v>N/A</v>
      </c>
      <c r="G96" s="49">
        <v>230.85955523000001</v>
      </c>
      <c r="H96" s="46" t="str">
        <f t="shared" si="14"/>
        <v>N/A</v>
      </c>
      <c r="I96" s="12">
        <v>7.7499999999999999E-2</v>
      </c>
      <c r="J96" s="12">
        <v>0.37509999999999999</v>
      </c>
      <c r="K96" s="47" t="s">
        <v>739</v>
      </c>
      <c r="L96" s="9" t="str">
        <f t="shared" si="15"/>
        <v>Yes</v>
      </c>
    </row>
    <row r="97" spans="1:12" ht="25.5" x14ac:dyDescent="0.2">
      <c r="A97" s="48" t="s">
        <v>562</v>
      </c>
      <c r="B97" s="37" t="s">
        <v>213</v>
      </c>
      <c r="C97" s="49">
        <v>199130080</v>
      </c>
      <c r="D97" s="46" t="str">
        <f t="shared" si="12"/>
        <v>N/A</v>
      </c>
      <c r="E97" s="49">
        <v>206614586</v>
      </c>
      <c r="F97" s="46" t="str">
        <f t="shared" si="13"/>
        <v>N/A</v>
      </c>
      <c r="G97" s="49">
        <v>40764780</v>
      </c>
      <c r="H97" s="46" t="str">
        <f t="shared" si="14"/>
        <v>N/A</v>
      </c>
      <c r="I97" s="12">
        <v>3.7589999999999999</v>
      </c>
      <c r="J97" s="12">
        <v>-80.3</v>
      </c>
      <c r="K97" s="47" t="s">
        <v>739</v>
      </c>
      <c r="L97" s="9" t="str">
        <f t="shared" si="15"/>
        <v>No</v>
      </c>
    </row>
    <row r="98" spans="1:12" x14ac:dyDescent="0.2">
      <c r="A98" s="48" t="s">
        <v>563</v>
      </c>
      <c r="B98" s="37" t="s">
        <v>213</v>
      </c>
      <c r="C98" s="38">
        <v>293481</v>
      </c>
      <c r="D98" s="46" t="str">
        <f t="shared" si="12"/>
        <v>N/A</v>
      </c>
      <c r="E98" s="38">
        <v>290498</v>
      </c>
      <c r="F98" s="46" t="str">
        <f t="shared" si="13"/>
        <v>N/A</v>
      </c>
      <c r="G98" s="38">
        <v>42269</v>
      </c>
      <c r="H98" s="46" t="str">
        <f t="shared" si="14"/>
        <v>N/A</v>
      </c>
      <c r="I98" s="12">
        <v>-1.02</v>
      </c>
      <c r="J98" s="12">
        <v>-85.4</v>
      </c>
      <c r="K98" s="47" t="s">
        <v>739</v>
      </c>
      <c r="L98" s="9" t="str">
        <f t="shared" si="15"/>
        <v>No</v>
      </c>
    </row>
    <row r="99" spans="1:12" x14ac:dyDescent="0.2">
      <c r="A99" s="48" t="s">
        <v>1326</v>
      </c>
      <c r="B99" s="37" t="s">
        <v>213</v>
      </c>
      <c r="C99" s="49">
        <v>678.51097686000003</v>
      </c>
      <c r="D99" s="46" t="str">
        <f t="shared" si="12"/>
        <v>N/A</v>
      </c>
      <c r="E99" s="49">
        <v>711.24271424000005</v>
      </c>
      <c r="F99" s="46" t="str">
        <f t="shared" si="13"/>
        <v>N/A</v>
      </c>
      <c r="G99" s="49">
        <v>964.41316330999996</v>
      </c>
      <c r="H99" s="46" t="str">
        <f t="shared" si="14"/>
        <v>N/A</v>
      </c>
      <c r="I99" s="12">
        <v>4.8239999999999998</v>
      </c>
      <c r="J99" s="12">
        <v>35.6</v>
      </c>
      <c r="K99" s="47" t="s">
        <v>739</v>
      </c>
      <c r="L99" s="9" t="str">
        <f t="shared" si="15"/>
        <v>No</v>
      </c>
    </row>
    <row r="100" spans="1:12" x14ac:dyDescent="0.2">
      <c r="A100" s="48" t="s">
        <v>564</v>
      </c>
      <c r="B100" s="37" t="s">
        <v>213</v>
      </c>
      <c r="C100" s="49">
        <v>168728735</v>
      </c>
      <c r="D100" s="46" t="str">
        <f t="shared" si="12"/>
        <v>N/A</v>
      </c>
      <c r="E100" s="49">
        <v>170717670</v>
      </c>
      <c r="F100" s="46" t="str">
        <f t="shared" si="13"/>
        <v>N/A</v>
      </c>
      <c r="G100" s="49">
        <v>20208682</v>
      </c>
      <c r="H100" s="46" t="str">
        <f t="shared" si="14"/>
        <v>N/A</v>
      </c>
      <c r="I100" s="12">
        <v>1.179</v>
      </c>
      <c r="J100" s="12">
        <v>-88.2</v>
      </c>
      <c r="K100" s="47" t="s">
        <v>739</v>
      </c>
      <c r="L100" s="9" t="str">
        <f t="shared" si="15"/>
        <v>No</v>
      </c>
    </row>
    <row r="101" spans="1:12" x14ac:dyDescent="0.2">
      <c r="A101" s="48" t="s">
        <v>565</v>
      </c>
      <c r="B101" s="37" t="s">
        <v>213</v>
      </c>
      <c r="C101" s="38">
        <v>236153</v>
      </c>
      <c r="D101" s="46" t="str">
        <f t="shared" si="12"/>
        <v>N/A</v>
      </c>
      <c r="E101" s="38">
        <v>248073</v>
      </c>
      <c r="F101" s="46" t="str">
        <f t="shared" si="13"/>
        <v>N/A</v>
      </c>
      <c r="G101" s="38">
        <v>30527</v>
      </c>
      <c r="H101" s="46" t="str">
        <f t="shared" si="14"/>
        <v>N/A</v>
      </c>
      <c r="I101" s="12">
        <v>5.048</v>
      </c>
      <c r="J101" s="12">
        <v>-87.7</v>
      </c>
      <c r="K101" s="47" t="s">
        <v>739</v>
      </c>
      <c r="L101" s="9" t="str">
        <f t="shared" si="15"/>
        <v>No</v>
      </c>
    </row>
    <row r="102" spans="1:12" x14ac:dyDescent="0.2">
      <c r="A102" s="48" t="s">
        <v>1327</v>
      </c>
      <c r="B102" s="37" t="s">
        <v>213</v>
      </c>
      <c r="C102" s="49">
        <v>714.48906006000004</v>
      </c>
      <c r="D102" s="46" t="str">
        <f t="shared" si="12"/>
        <v>N/A</v>
      </c>
      <c r="E102" s="49">
        <v>688.17513393000002</v>
      </c>
      <c r="F102" s="46" t="str">
        <f t="shared" si="13"/>
        <v>N/A</v>
      </c>
      <c r="G102" s="49">
        <v>661.99371049000001</v>
      </c>
      <c r="H102" s="46" t="str">
        <f t="shared" si="14"/>
        <v>N/A</v>
      </c>
      <c r="I102" s="12">
        <v>-3.68</v>
      </c>
      <c r="J102" s="12">
        <v>-3.8</v>
      </c>
      <c r="K102" s="47" t="s">
        <v>739</v>
      </c>
      <c r="L102" s="9" t="str">
        <f t="shared" si="15"/>
        <v>Yes</v>
      </c>
    </row>
    <row r="103" spans="1:12" ht="25.5" x14ac:dyDescent="0.2">
      <c r="A103" s="48" t="s">
        <v>566</v>
      </c>
      <c r="B103" s="37" t="s">
        <v>213</v>
      </c>
      <c r="C103" s="49">
        <v>9350541</v>
      </c>
      <c r="D103" s="46" t="str">
        <f t="shared" si="12"/>
        <v>N/A</v>
      </c>
      <c r="E103" s="49">
        <v>8281848</v>
      </c>
      <c r="F103" s="46" t="str">
        <f t="shared" si="13"/>
        <v>N/A</v>
      </c>
      <c r="G103" s="49">
        <v>3272503</v>
      </c>
      <c r="H103" s="46" t="str">
        <f t="shared" si="14"/>
        <v>N/A</v>
      </c>
      <c r="I103" s="12">
        <v>-11.4</v>
      </c>
      <c r="J103" s="12">
        <v>-60.5</v>
      </c>
      <c r="K103" s="47" t="s">
        <v>739</v>
      </c>
      <c r="L103" s="9" t="str">
        <f t="shared" si="15"/>
        <v>No</v>
      </c>
    </row>
    <row r="104" spans="1:12" x14ac:dyDescent="0.2">
      <c r="A104" s="48" t="s">
        <v>567</v>
      </c>
      <c r="B104" s="37" t="s">
        <v>213</v>
      </c>
      <c r="C104" s="38">
        <v>6042</v>
      </c>
      <c r="D104" s="46" t="str">
        <f t="shared" si="12"/>
        <v>N/A</v>
      </c>
      <c r="E104" s="38">
        <v>5638</v>
      </c>
      <c r="F104" s="46" t="str">
        <f t="shared" si="13"/>
        <v>N/A</v>
      </c>
      <c r="G104" s="38">
        <v>1664</v>
      </c>
      <c r="H104" s="46" t="str">
        <f t="shared" si="14"/>
        <v>N/A</v>
      </c>
      <c r="I104" s="12">
        <v>-6.69</v>
      </c>
      <c r="J104" s="12">
        <v>-70.5</v>
      </c>
      <c r="K104" s="47" t="s">
        <v>739</v>
      </c>
      <c r="L104" s="9" t="str">
        <f t="shared" si="15"/>
        <v>No</v>
      </c>
    </row>
    <row r="105" spans="1:12" ht="25.5" x14ac:dyDescent="0.2">
      <c r="A105" s="48" t="s">
        <v>1328</v>
      </c>
      <c r="B105" s="37" t="s">
        <v>213</v>
      </c>
      <c r="C105" s="49">
        <v>1547.5903674000001</v>
      </c>
      <c r="D105" s="46" t="str">
        <f t="shared" si="12"/>
        <v>N/A</v>
      </c>
      <c r="E105" s="49">
        <v>1468.9336644</v>
      </c>
      <c r="F105" s="46" t="str">
        <f t="shared" si="13"/>
        <v>N/A</v>
      </c>
      <c r="G105" s="49">
        <v>1966.6484375</v>
      </c>
      <c r="H105" s="46" t="str">
        <f t="shared" si="14"/>
        <v>N/A</v>
      </c>
      <c r="I105" s="12">
        <v>-5.08</v>
      </c>
      <c r="J105" s="12">
        <v>33.880000000000003</v>
      </c>
      <c r="K105" s="47" t="s">
        <v>739</v>
      </c>
      <c r="L105" s="9" t="str">
        <f t="shared" si="15"/>
        <v>No</v>
      </c>
    </row>
    <row r="106" spans="1:12" ht="25.5" x14ac:dyDescent="0.2">
      <c r="A106" s="48" t="s">
        <v>568</v>
      </c>
      <c r="B106" s="37" t="s">
        <v>213</v>
      </c>
      <c r="C106" s="49">
        <v>212517701</v>
      </c>
      <c r="D106" s="46" t="str">
        <f t="shared" si="12"/>
        <v>N/A</v>
      </c>
      <c r="E106" s="49">
        <v>223898007</v>
      </c>
      <c r="F106" s="46" t="str">
        <f t="shared" si="13"/>
        <v>N/A</v>
      </c>
      <c r="G106" s="49">
        <v>36135069</v>
      </c>
      <c r="H106" s="46" t="str">
        <f t="shared" si="14"/>
        <v>N/A</v>
      </c>
      <c r="I106" s="12">
        <v>5.3550000000000004</v>
      </c>
      <c r="J106" s="12">
        <v>-83.9</v>
      </c>
      <c r="K106" s="47" t="s">
        <v>739</v>
      </c>
      <c r="L106" s="9" t="str">
        <f t="shared" si="15"/>
        <v>No</v>
      </c>
    </row>
    <row r="107" spans="1:12" x14ac:dyDescent="0.2">
      <c r="A107" s="48" t="s">
        <v>569</v>
      </c>
      <c r="B107" s="37" t="s">
        <v>213</v>
      </c>
      <c r="C107" s="38">
        <v>366507</v>
      </c>
      <c r="D107" s="46" t="str">
        <f t="shared" si="12"/>
        <v>N/A</v>
      </c>
      <c r="E107" s="38">
        <v>362914</v>
      </c>
      <c r="F107" s="46" t="str">
        <f t="shared" si="13"/>
        <v>N/A</v>
      </c>
      <c r="G107" s="38">
        <v>55464</v>
      </c>
      <c r="H107" s="46" t="str">
        <f t="shared" si="14"/>
        <v>N/A</v>
      </c>
      <c r="I107" s="12">
        <v>-0.98</v>
      </c>
      <c r="J107" s="12">
        <v>-84.7</v>
      </c>
      <c r="K107" s="47" t="s">
        <v>739</v>
      </c>
      <c r="L107" s="9" t="str">
        <f t="shared" si="15"/>
        <v>No</v>
      </c>
    </row>
    <row r="108" spans="1:12" x14ac:dyDescent="0.2">
      <c r="A108" s="48" t="s">
        <v>1329</v>
      </c>
      <c r="B108" s="37" t="s">
        <v>213</v>
      </c>
      <c r="C108" s="49">
        <v>579.84622667999997</v>
      </c>
      <c r="D108" s="46" t="str">
        <f t="shared" si="12"/>
        <v>N/A</v>
      </c>
      <c r="E108" s="49">
        <v>616.94508065000002</v>
      </c>
      <c r="F108" s="46" t="str">
        <f t="shared" si="13"/>
        <v>N/A</v>
      </c>
      <c r="G108" s="49">
        <v>651.50492211000005</v>
      </c>
      <c r="H108" s="46" t="str">
        <f t="shared" si="14"/>
        <v>N/A</v>
      </c>
      <c r="I108" s="12">
        <v>6.3979999999999997</v>
      </c>
      <c r="J108" s="12">
        <v>5.6020000000000003</v>
      </c>
      <c r="K108" s="47" t="s">
        <v>739</v>
      </c>
      <c r="L108" s="9" t="str">
        <f t="shared" si="15"/>
        <v>Yes</v>
      </c>
    </row>
    <row r="109" spans="1:12" x14ac:dyDescent="0.2">
      <c r="A109" s="48" t="s">
        <v>570</v>
      </c>
      <c r="B109" s="37" t="s">
        <v>213</v>
      </c>
      <c r="C109" s="49">
        <v>465231461</v>
      </c>
      <c r="D109" s="46" t="str">
        <f t="shared" si="12"/>
        <v>N/A</v>
      </c>
      <c r="E109" s="49">
        <v>551971444</v>
      </c>
      <c r="F109" s="46" t="str">
        <f t="shared" si="13"/>
        <v>N/A</v>
      </c>
      <c r="G109" s="49">
        <v>86426209</v>
      </c>
      <c r="H109" s="46" t="str">
        <f t="shared" si="14"/>
        <v>N/A</v>
      </c>
      <c r="I109" s="12">
        <v>18.64</v>
      </c>
      <c r="J109" s="12">
        <v>-84.3</v>
      </c>
      <c r="K109" s="47" t="s">
        <v>739</v>
      </c>
      <c r="L109" s="9" t="str">
        <f t="shared" si="15"/>
        <v>No</v>
      </c>
    </row>
    <row r="110" spans="1:12" x14ac:dyDescent="0.2">
      <c r="A110" s="48" t="s">
        <v>571</v>
      </c>
      <c r="B110" s="37" t="s">
        <v>213</v>
      </c>
      <c r="C110" s="38">
        <v>454275</v>
      </c>
      <c r="D110" s="46" t="str">
        <f t="shared" si="12"/>
        <v>N/A</v>
      </c>
      <c r="E110" s="38">
        <v>466210</v>
      </c>
      <c r="F110" s="46" t="str">
        <f t="shared" si="13"/>
        <v>N/A</v>
      </c>
      <c r="G110" s="38">
        <v>68744</v>
      </c>
      <c r="H110" s="46" t="str">
        <f t="shared" si="14"/>
        <v>N/A</v>
      </c>
      <c r="I110" s="12">
        <v>2.6269999999999998</v>
      </c>
      <c r="J110" s="12">
        <v>-85.3</v>
      </c>
      <c r="K110" s="47" t="s">
        <v>739</v>
      </c>
      <c r="L110" s="9" t="str">
        <f t="shared" si="15"/>
        <v>No</v>
      </c>
    </row>
    <row r="111" spans="1:12" x14ac:dyDescent="0.2">
      <c r="A111" s="48" t="s">
        <v>1330</v>
      </c>
      <c r="B111" s="37" t="s">
        <v>213</v>
      </c>
      <c r="C111" s="49">
        <v>1024.1185647</v>
      </c>
      <c r="D111" s="46" t="str">
        <f t="shared" si="12"/>
        <v>N/A</v>
      </c>
      <c r="E111" s="49">
        <v>1183.9545355</v>
      </c>
      <c r="F111" s="46" t="str">
        <f t="shared" si="13"/>
        <v>N/A</v>
      </c>
      <c r="G111" s="49">
        <v>1257.2182154</v>
      </c>
      <c r="H111" s="46" t="str">
        <f t="shared" si="14"/>
        <v>N/A</v>
      </c>
      <c r="I111" s="12">
        <v>15.61</v>
      </c>
      <c r="J111" s="12">
        <v>6.1879999999999997</v>
      </c>
      <c r="K111" s="47" t="s">
        <v>739</v>
      </c>
      <c r="L111" s="9" t="str">
        <f t="shared" si="15"/>
        <v>Yes</v>
      </c>
    </row>
    <row r="112" spans="1:12" ht="25.5" x14ac:dyDescent="0.2">
      <c r="A112" s="48" t="s">
        <v>572</v>
      </c>
      <c r="B112" s="37" t="s">
        <v>213</v>
      </c>
      <c r="C112" s="49">
        <v>228437107</v>
      </c>
      <c r="D112" s="46" t="str">
        <f t="shared" si="12"/>
        <v>N/A</v>
      </c>
      <c r="E112" s="49">
        <v>271853422</v>
      </c>
      <c r="F112" s="46" t="str">
        <f t="shared" si="13"/>
        <v>N/A</v>
      </c>
      <c r="G112" s="49">
        <v>144454479</v>
      </c>
      <c r="H112" s="46" t="str">
        <f t="shared" si="14"/>
        <v>N/A</v>
      </c>
      <c r="I112" s="12">
        <v>19.010000000000002</v>
      </c>
      <c r="J112" s="12">
        <v>-46.9</v>
      </c>
      <c r="K112" s="47" t="s">
        <v>739</v>
      </c>
      <c r="L112" s="9" t="str">
        <f t="shared" si="15"/>
        <v>No</v>
      </c>
    </row>
    <row r="113" spans="1:12" x14ac:dyDescent="0.2">
      <c r="A113" s="48" t="s">
        <v>573</v>
      </c>
      <c r="B113" s="37" t="s">
        <v>213</v>
      </c>
      <c r="C113" s="38">
        <v>233051</v>
      </c>
      <c r="D113" s="46" t="str">
        <f t="shared" si="12"/>
        <v>N/A</v>
      </c>
      <c r="E113" s="38">
        <v>278296</v>
      </c>
      <c r="F113" s="46" t="str">
        <f t="shared" si="13"/>
        <v>N/A</v>
      </c>
      <c r="G113" s="38">
        <v>37294</v>
      </c>
      <c r="H113" s="46" t="str">
        <f t="shared" si="14"/>
        <v>N/A</v>
      </c>
      <c r="I113" s="12">
        <v>19.41</v>
      </c>
      <c r="J113" s="12">
        <v>-86.6</v>
      </c>
      <c r="K113" s="47" t="s">
        <v>739</v>
      </c>
      <c r="L113" s="9" t="str">
        <f t="shared" si="15"/>
        <v>No</v>
      </c>
    </row>
    <row r="114" spans="1:12" ht="25.5" x14ac:dyDescent="0.2">
      <c r="A114" s="48" t="s">
        <v>1331</v>
      </c>
      <c r="B114" s="37" t="s">
        <v>213</v>
      </c>
      <c r="C114" s="49">
        <v>980.20221753999999</v>
      </c>
      <c r="D114" s="46" t="str">
        <f t="shared" si="12"/>
        <v>N/A</v>
      </c>
      <c r="E114" s="49">
        <v>976.84990801000004</v>
      </c>
      <c r="F114" s="46" t="str">
        <f t="shared" si="13"/>
        <v>N/A</v>
      </c>
      <c r="G114" s="49">
        <v>3873.3973025</v>
      </c>
      <c r="H114" s="46" t="str">
        <f t="shared" si="14"/>
        <v>N/A</v>
      </c>
      <c r="I114" s="12">
        <v>-0.34200000000000003</v>
      </c>
      <c r="J114" s="12">
        <v>296.5</v>
      </c>
      <c r="K114" s="47" t="s">
        <v>739</v>
      </c>
      <c r="L114" s="9" t="str">
        <f t="shared" si="15"/>
        <v>No</v>
      </c>
    </row>
    <row r="115" spans="1:12" ht="25.5" x14ac:dyDescent="0.2">
      <c r="A115" s="48" t="s">
        <v>574</v>
      </c>
      <c r="B115" s="37" t="s">
        <v>213</v>
      </c>
      <c r="C115" s="49">
        <v>18085676</v>
      </c>
      <c r="D115" s="46" t="str">
        <f t="shared" si="12"/>
        <v>N/A</v>
      </c>
      <c r="E115" s="49">
        <v>18056824</v>
      </c>
      <c r="F115" s="46" t="str">
        <f t="shared" si="13"/>
        <v>N/A</v>
      </c>
      <c r="G115" s="49">
        <v>4283280</v>
      </c>
      <c r="H115" s="46" t="str">
        <f t="shared" si="14"/>
        <v>N/A</v>
      </c>
      <c r="I115" s="12">
        <v>-0.16</v>
      </c>
      <c r="J115" s="12">
        <v>-76.3</v>
      </c>
      <c r="K115" s="47" t="s">
        <v>739</v>
      </c>
      <c r="L115" s="9" t="str">
        <f t="shared" si="15"/>
        <v>No</v>
      </c>
    </row>
    <row r="116" spans="1:12" x14ac:dyDescent="0.2">
      <c r="A116" s="3" t="s">
        <v>575</v>
      </c>
      <c r="B116" s="37" t="s">
        <v>213</v>
      </c>
      <c r="C116" s="38">
        <v>33317</v>
      </c>
      <c r="D116" s="46" t="str">
        <f t="shared" si="12"/>
        <v>N/A</v>
      </c>
      <c r="E116" s="38">
        <v>34276</v>
      </c>
      <c r="F116" s="46" t="str">
        <f t="shared" si="13"/>
        <v>N/A</v>
      </c>
      <c r="G116" s="38">
        <v>6754</v>
      </c>
      <c r="H116" s="46" t="str">
        <f t="shared" si="14"/>
        <v>N/A</v>
      </c>
      <c r="I116" s="12">
        <v>2.8780000000000001</v>
      </c>
      <c r="J116" s="12">
        <v>-80.3</v>
      </c>
      <c r="K116" s="47" t="s">
        <v>739</v>
      </c>
      <c r="L116" s="9" t="str">
        <f t="shared" si="15"/>
        <v>No</v>
      </c>
    </row>
    <row r="117" spans="1:12" ht="25.5" x14ac:dyDescent="0.2">
      <c r="A117" s="3" t="s">
        <v>1332</v>
      </c>
      <c r="B117" s="37" t="s">
        <v>213</v>
      </c>
      <c r="C117" s="49">
        <v>542.83626976999994</v>
      </c>
      <c r="D117" s="46" t="str">
        <f t="shared" si="12"/>
        <v>N/A</v>
      </c>
      <c r="E117" s="49">
        <v>526.80662854000002</v>
      </c>
      <c r="F117" s="46" t="str">
        <f t="shared" si="13"/>
        <v>N/A</v>
      </c>
      <c r="G117" s="49">
        <v>634.18418714999996</v>
      </c>
      <c r="H117" s="46" t="str">
        <f t="shared" si="14"/>
        <v>N/A</v>
      </c>
      <c r="I117" s="12">
        <v>-2.95</v>
      </c>
      <c r="J117" s="12">
        <v>20.38</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15710881</v>
      </c>
      <c r="D121" s="46" t="str">
        <f t="shared" si="12"/>
        <v>N/A</v>
      </c>
      <c r="E121" s="49">
        <v>16371441</v>
      </c>
      <c r="F121" s="46" t="str">
        <f t="shared" si="13"/>
        <v>N/A</v>
      </c>
      <c r="G121" s="49">
        <v>1538750</v>
      </c>
      <c r="H121" s="46" t="str">
        <f t="shared" si="14"/>
        <v>N/A</v>
      </c>
      <c r="I121" s="12">
        <v>4.2039999999999997</v>
      </c>
      <c r="J121" s="12">
        <v>-90.6</v>
      </c>
      <c r="K121" s="47" t="s">
        <v>739</v>
      </c>
      <c r="L121" s="9" t="str">
        <f t="shared" si="15"/>
        <v>No</v>
      </c>
    </row>
    <row r="122" spans="1:12" ht="25.5" x14ac:dyDescent="0.2">
      <c r="A122" s="4" t="s">
        <v>579</v>
      </c>
      <c r="B122" s="37" t="s">
        <v>213</v>
      </c>
      <c r="C122" s="38">
        <v>11934</v>
      </c>
      <c r="D122" s="46" t="str">
        <f t="shared" si="12"/>
        <v>N/A</v>
      </c>
      <c r="E122" s="38">
        <v>12566</v>
      </c>
      <c r="F122" s="46" t="str">
        <f t="shared" si="13"/>
        <v>N/A</v>
      </c>
      <c r="G122" s="38">
        <v>1326</v>
      </c>
      <c r="H122" s="46" t="str">
        <f t="shared" si="14"/>
        <v>N/A</v>
      </c>
      <c r="I122" s="12">
        <v>5.2960000000000003</v>
      </c>
      <c r="J122" s="12">
        <v>-89.4</v>
      </c>
      <c r="K122" s="47" t="s">
        <v>739</v>
      </c>
      <c r="L122" s="9" t="str">
        <f t="shared" si="15"/>
        <v>No</v>
      </c>
    </row>
    <row r="123" spans="1:12" ht="25.5" x14ac:dyDescent="0.2">
      <c r="A123" s="4" t="s">
        <v>1334</v>
      </c>
      <c r="B123" s="37" t="s">
        <v>213</v>
      </c>
      <c r="C123" s="49">
        <v>1316.4807272999999</v>
      </c>
      <c r="D123" s="46" t="str">
        <f t="shared" si="12"/>
        <v>N/A</v>
      </c>
      <c r="E123" s="49">
        <v>1302.8363042999999</v>
      </c>
      <c r="F123" s="46" t="str">
        <f t="shared" si="13"/>
        <v>N/A</v>
      </c>
      <c r="G123" s="49">
        <v>1160.4449471999999</v>
      </c>
      <c r="H123" s="46" t="str">
        <f t="shared" si="14"/>
        <v>N/A</v>
      </c>
      <c r="I123" s="12">
        <v>-1.04</v>
      </c>
      <c r="J123" s="12">
        <v>-10.9</v>
      </c>
      <c r="K123" s="47" t="s">
        <v>739</v>
      </c>
      <c r="L123" s="9" t="str">
        <f t="shared" si="15"/>
        <v>Yes</v>
      </c>
    </row>
    <row r="124" spans="1:12" ht="25.5" x14ac:dyDescent="0.2">
      <c r="A124" s="4" t="s">
        <v>580</v>
      </c>
      <c r="B124" s="37" t="s">
        <v>213</v>
      </c>
      <c r="C124" s="49">
        <v>305</v>
      </c>
      <c r="D124" s="46" t="str">
        <f t="shared" si="12"/>
        <v>N/A</v>
      </c>
      <c r="E124" s="49">
        <v>0</v>
      </c>
      <c r="F124" s="46" t="str">
        <f t="shared" si="13"/>
        <v>N/A</v>
      </c>
      <c r="G124" s="49">
        <v>0</v>
      </c>
      <c r="H124" s="46" t="str">
        <f t="shared" si="14"/>
        <v>N/A</v>
      </c>
      <c r="I124" s="12">
        <v>-100</v>
      </c>
      <c r="J124" s="12" t="s">
        <v>1747</v>
      </c>
      <c r="K124" s="47" t="s">
        <v>739</v>
      </c>
      <c r="L124" s="9" t="str">
        <f t="shared" si="15"/>
        <v>N/A</v>
      </c>
    </row>
    <row r="125" spans="1:12" x14ac:dyDescent="0.2">
      <c r="A125" s="2" t="s">
        <v>581</v>
      </c>
      <c r="B125" s="37" t="s">
        <v>213</v>
      </c>
      <c r="C125" s="38">
        <v>11</v>
      </c>
      <c r="D125" s="46" t="str">
        <f t="shared" si="12"/>
        <v>N/A</v>
      </c>
      <c r="E125" s="38">
        <v>0</v>
      </c>
      <c r="F125" s="46" t="str">
        <f t="shared" si="13"/>
        <v>N/A</v>
      </c>
      <c r="G125" s="38">
        <v>0</v>
      </c>
      <c r="H125" s="46" t="str">
        <f t="shared" si="14"/>
        <v>N/A</v>
      </c>
      <c r="I125" s="12">
        <v>-100</v>
      </c>
      <c r="J125" s="12" t="s">
        <v>1747</v>
      </c>
      <c r="K125" s="47" t="s">
        <v>739</v>
      </c>
      <c r="L125" s="9" t="str">
        <f t="shared" si="15"/>
        <v>N/A</v>
      </c>
    </row>
    <row r="126" spans="1:12" ht="25.5" x14ac:dyDescent="0.2">
      <c r="A126" s="2" t="s">
        <v>1335</v>
      </c>
      <c r="B126" s="37" t="s">
        <v>213</v>
      </c>
      <c r="C126" s="49">
        <v>152.5</v>
      </c>
      <c r="D126" s="46" t="str">
        <f t="shared" si="12"/>
        <v>N/A</v>
      </c>
      <c r="E126" s="49" t="s">
        <v>1747</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74649</v>
      </c>
      <c r="D127" s="46" t="str">
        <f t="shared" si="12"/>
        <v>N/A</v>
      </c>
      <c r="E127" s="49">
        <v>112520</v>
      </c>
      <c r="F127" s="46" t="str">
        <f t="shared" si="13"/>
        <v>N/A</v>
      </c>
      <c r="G127" s="49">
        <v>9705</v>
      </c>
      <c r="H127" s="46" t="str">
        <f t="shared" si="14"/>
        <v>N/A</v>
      </c>
      <c r="I127" s="12">
        <v>50.73</v>
      </c>
      <c r="J127" s="12">
        <v>-91.4</v>
      </c>
      <c r="K127" s="47" t="s">
        <v>739</v>
      </c>
      <c r="L127" s="9" t="str">
        <f t="shared" si="15"/>
        <v>No</v>
      </c>
    </row>
    <row r="128" spans="1:12" x14ac:dyDescent="0.2">
      <c r="A128" s="2" t="s">
        <v>583</v>
      </c>
      <c r="B128" s="37" t="s">
        <v>213</v>
      </c>
      <c r="C128" s="38">
        <v>1068</v>
      </c>
      <c r="D128" s="46" t="str">
        <f t="shared" si="12"/>
        <v>N/A</v>
      </c>
      <c r="E128" s="38">
        <v>1488</v>
      </c>
      <c r="F128" s="46" t="str">
        <f t="shared" si="13"/>
        <v>N/A</v>
      </c>
      <c r="G128" s="38">
        <v>132</v>
      </c>
      <c r="H128" s="46" t="str">
        <f t="shared" si="14"/>
        <v>N/A</v>
      </c>
      <c r="I128" s="12">
        <v>39.33</v>
      </c>
      <c r="J128" s="12">
        <v>-91.1</v>
      </c>
      <c r="K128" s="47" t="s">
        <v>739</v>
      </c>
      <c r="L128" s="9" t="str">
        <f t="shared" si="15"/>
        <v>No</v>
      </c>
    </row>
    <row r="129" spans="1:12" ht="25.5" x14ac:dyDescent="0.2">
      <c r="A129" s="2" t="s">
        <v>1336</v>
      </c>
      <c r="B129" s="37" t="s">
        <v>213</v>
      </c>
      <c r="C129" s="49">
        <v>69.896067415999994</v>
      </c>
      <c r="D129" s="46" t="str">
        <f t="shared" si="12"/>
        <v>N/A</v>
      </c>
      <c r="E129" s="49">
        <v>75.618279569999999</v>
      </c>
      <c r="F129" s="46" t="str">
        <f t="shared" si="13"/>
        <v>N/A</v>
      </c>
      <c r="G129" s="49">
        <v>73.522727273000001</v>
      </c>
      <c r="H129" s="46" t="str">
        <f t="shared" si="14"/>
        <v>N/A</v>
      </c>
      <c r="I129" s="12">
        <v>8.1869999999999994</v>
      </c>
      <c r="J129" s="12">
        <v>-2.77</v>
      </c>
      <c r="K129" s="47" t="s">
        <v>739</v>
      </c>
      <c r="L129" s="9" t="str">
        <f t="shared" si="15"/>
        <v>Yes</v>
      </c>
    </row>
    <row r="130" spans="1:12" ht="25.5" x14ac:dyDescent="0.2">
      <c r="A130" s="2" t="s">
        <v>584</v>
      </c>
      <c r="B130" s="37" t="s">
        <v>213</v>
      </c>
      <c r="C130" s="49">
        <v>10550092</v>
      </c>
      <c r="D130" s="46" t="str">
        <f t="shared" si="12"/>
        <v>N/A</v>
      </c>
      <c r="E130" s="49">
        <v>10824131</v>
      </c>
      <c r="F130" s="46" t="str">
        <f t="shared" si="13"/>
        <v>N/A</v>
      </c>
      <c r="G130" s="49">
        <v>5825863</v>
      </c>
      <c r="H130" s="46" t="str">
        <f t="shared" si="14"/>
        <v>N/A</v>
      </c>
      <c r="I130" s="12">
        <v>2.5979999999999999</v>
      </c>
      <c r="J130" s="12">
        <v>-46.2</v>
      </c>
      <c r="K130" s="47" t="s">
        <v>739</v>
      </c>
      <c r="L130" s="9" t="str">
        <f t="shared" si="15"/>
        <v>No</v>
      </c>
    </row>
    <row r="131" spans="1:12" x14ac:dyDescent="0.2">
      <c r="A131" s="2" t="s">
        <v>585</v>
      </c>
      <c r="B131" s="37" t="s">
        <v>213</v>
      </c>
      <c r="C131" s="38">
        <v>893</v>
      </c>
      <c r="D131" s="46" t="str">
        <f t="shared" si="12"/>
        <v>N/A</v>
      </c>
      <c r="E131" s="38">
        <v>918</v>
      </c>
      <c r="F131" s="46" t="str">
        <f t="shared" si="13"/>
        <v>N/A</v>
      </c>
      <c r="G131" s="38">
        <v>635</v>
      </c>
      <c r="H131" s="46" t="str">
        <f t="shared" si="14"/>
        <v>N/A</v>
      </c>
      <c r="I131" s="12">
        <v>2.8</v>
      </c>
      <c r="J131" s="12">
        <v>-30.8</v>
      </c>
      <c r="K131" s="47" t="s">
        <v>739</v>
      </c>
      <c r="L131" s="9" t="str">
        <f t="shared" si="15"/>
        <v>No</v>
      </c>
    </row>
    <row r="132" spans="1:12" x14ac:dyDescent="0.2">
      <c r="A132" s="2" t="s">
        <v>1337</v>
      </c>
      <c r="B132" s="37" t="s">
        <v>213</v>
      </c>
      <c r="C132" s="49">
        <v>11814.212766000001</v>
      </c>
      <c r="D132" s="46" t="str">
        <f t="shared" si="12"/>
        <v>N/A</v>
      </c>
      <c r="E132" s="49">
        <v>11790.992375</v>
      </c>
      <c r="F132" s="46" t="str">
        <f t="shared" si="13"/>
        <v>N/A</v>
      </c>
      <c r="G132" s="49">
        <v>9174.5874015999998</v>
      </c>
      <c r="H132" s="46" t="str">
        <f t="shared" si="14"/>
        <v>N/A</v>
      </c>
      <c r="I132" s="12">
        <v>-0.19700000000000001</v>
      </c>
      <c r="J132" s="12">
        <v>-22.2</v>
      </c>
      <c r="K132" s="47" t="s">
        <v>739</v>
      </c>
      <c r="L132" s="9" t="str">
        <f t="shared" si="15"/>
        <v>Yes</v>
      </c>
    </row>
    <row r="133" spans="1:12" ht="25.5" x14ac:dyDescent="0.2">
      <c r="A133" s="2" t="s">
        <v>586</v>
      </c>
      <c r="B133" s="37" t="s">
        <v>213</v>
      </c>
      <c r="C133" s="49">
        <v>8318096</v>
      </c>
      <c r="D133" s="46" t="str">
        <f t="shared" si="12"/>
        <v>N/A</v>
      </c>
      <c r="E133" s="49">
        <v>9189887</v>
      </c>
      <c r="F133" s="46" t="str">
        <f t="shared" si="13"/>
        <v>N/A</v>
      </c>
      <c r="G133" s="49">
        <v>1440803</v>
      </c>
      <c r="H133" s="46" t="str">
        <f t="shared" si="14"/>
        <v>N/A</v>
      </c>
      <c r="I133" s="12">
        <v>10.48</v>
      </c>
      <c r="J133" s="12">
        <v>-84.3</v>
      </c>
      <c r="K133" s="47" t="s">
        <v>739</v>
      </c>
      <c r="L133" s="9" t="str">
        <f>IF(J133="Div by 0", "N/A", IF(OR(J133="N/A",K133="N/A"),"N/A", IF(J133&gt;VALUE(MID(K133,1,2)), "No", IF(J133&lt;-1*VALUE(MID(K133,1,2)), "No", "Yes"))))</f>
        <v>No</v>
      </c>
    </row>
    <row r="134" spans="1:12" x14ac:dyDescent="0.2">
      <c r="A134" s="2" t="s">
        <v>587</v>
      </c>
      <c r="B134" s="37" t="s">
        <v>213</v>
      </c>
      <c r="C134" s="38">
        <v>80258</v>
      </c>
      <c r="D134" s="46" t="str">
        <f t="shared" si="12"/>
        <v>N/A</v>
      </c>
      <c r="E134" s="38">
        <v>86676</v>
      </c>
      <c r="F134" s="46" t="str">
        <f t="shared" si="13"/>
        <v>N/A</v>
      </c>
      <c r="G134" s="38">
        <v>11897</v>
      </c>
      <c r="H134" s="46" t="str">
        <f t="shared" si="14"/>
        <v>N/A</v>
      </c>
      <c r="I134" s="12">
        <v>7.9969999999999999</v>
      </c>
      <c r="J134" s="12">
        <v>-86.3</v>
      </c>
      <c r="K134" s="47" t="s">
        <v>739</v>
      </c>
      <c r="L134" s="9" t="str">
        <f t="shared" ref="L134:L138" si="16">IF(J134="Div by 0", "N/A", IF(OR(J134="N/A",K134="N/A"),"N/A", IF(J134&gt;VALUE(MID(K134,1,2)), "No", IF(J134&lt;-1*VALUE(MID(K134,1,2)), "No", "Yes"))))</f>
        <v>No</v>
      </c>
    </row>
    <row r="135" spans="1:12" ht="25.5" x14ac:dyDescent="0.2">
      <c r="A135" s="2" t="s">
        <v>1338</v>
      </c>
      <c r="B135" s="37" t="s">
        <v>213</v>
      </c>
      <c r="C135" s="49">
        <v>103.6419547</v>
      </c>
      <c r="D135" s="46" t="str">
        <f t="shared" si="12"/>
        <v>N/A</v>
      </c>
      <c r="E135" s="49">
        <v>106.02573954</v>
      </c>
      <c r="F135" s="46" t="str">
        <f t="shared" si="13"/>
        <v>N/A</v>
      </c>
      <c r="G135" s="49">
        <v>121.10641338000001</v>
      </c>
      <c r="H135" s="46" t="str">
        <f t="shared" si="14"/>
        <v>N/A</v>
      </c>
      <c r="I135" s="12">
        <v>2.2999999999999998</v>
      </c>
      <c r="J135" s="12">
        <v>14.22</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80405114</v>
      </c>
      <c r="D139" s="46" t="str">
        <f t="shared" si="17"/>
        <v>N/A</v>
      </c>
      <c r="E139" s="49">
        <v>85682466</v>
      </c>
      <c r="F139" s="46" t="str">
        <f t="shared" si="18"/>
        <v>N/A</v>
      </c>
      <c r="G139" s="49">
        <v>25210181</v>
      </c>
      <c r="H139" s="46" t="str">
        <f t="shared" si="19"/>
        <v>N/A</v>
      </c>
      <c r="I139" s="12">
        <v>6.5629999999999997</v>
      </c>
      <c r="J139" s="12">
        <v>-70.599999999999994</v>
      </c>
      <c r="K139" s="47" t="s">
        <v>739</v>
      </c>
      <c r="L139" s="9" t="str">
        <f t="shared" ref="L139:L150" si="20">IF(J139="Div by 0", "N/A", IF(K139="N/A","N/A", IF(J139&gt;VALUE(MID(K139,1,2)), "No", IF(J139&lt;-1*VALUE(MID(K139,1,2)), "No", "Yes"))))</f>
        <v>No</v>
      </c>
    </row>
    <row r="140" spans="1:12" ht="25.5" x14ac:dyDescent="0.2">
      <c r="A140" s="2" t="s">
        <v>591</v>
      </c>
      <c r="B140" s="37" t="s">
        <v>213</v>
      </c>
      <c r="C140" s="38">
        <v>160728</v>
      </c>
      <c r="D140" s="46" t="str">
        <f t="shared" si="17"/>
        <v>N/A</v>
      </c>
      <c r="E140" s="38">
        <v>163815</v>
      </c>
      <c r="F140" s="46" t="str">
        <f t="shared" si="18"/>
        <v>N/A</v>
      </c>
      <c r="G140" s="38">
        <v>23973</v>
      </c>
      <c r="H140" s="46" t="str">
        <f t="shared" si="19"/>
        <v>N/A</v>
      </c>
      <c r="I140" s="12">
        <v>1.921</v>
      </c>
      <c r="J140" s="12">
        <v>-85.4</v>
      </c>
      <c r="K140" s="47" t="s">
        <v>739</v>
      </c>
      <c r="L140" s="9" t="str">
        <f t="shared" si="20"/>
        <v>No</v>
      </c>
    </row>
    <row r="141" spans="1:12" ht="25.5" x14ac:dyDescent="0.2">
      <c r="A141" s="2" t="s">
        <v>1340</v>
      </c>
      <c r="B141" s="37" t="s">
        <v>213</v>
      </c>
      <c r="C141" s="49">
        <v>500.25579862000001</v>
      </c>
      <c r="D141" s="46" t="str">
        <f t="shared" si="17"/>
        <v>N/A</v>
      </c>
      <c r="E141" s="49">
        <v>523.04408020999995</v>
      </c>
      <c r="F141" s="46" t="str">
        <f t="shared" si="18"/>
        <v>N/A</v>
      </c>
      <c r="G141" s="49">
        <v>1051.6072664999999</v>
      </c>
      <c r="H141" s="46" t="str">
        <f t="shared" si="19"/>
        <v>N/A</v>
      </c>
      <c r="I141" s="12">
        <v>4.5549999999999997</v>
      </c>
      <c r="J141" s="12">
        <v>101.1</v>
      </c>
      <c r="K141" s="47" t="s">
        <v>739</v>
      </c>
      <c r="L141" s="9" t="str">
        <f t="shared" si="20"/>
        <v>No</v>
      </c>
    </row>
    <row r="142" spans="1:12" ht="25.5" x14ac:dyDescent="0.2">
      <c r="A142" s="2" t="s">
        <v>592</v>
      </c>
      <c r="B142" s="37" t="s">
        <v>213</v>
      </c>
      <c r="C142" s="49">
        <v>55451228</v>
      </c>
      <c r="D142" s="46" t="str">
        <f t="shared" si="17"/>
        <v>N/A</v>
      </c>
      <c r="E142" s="49">
        <v>56347276</v>
      </c>
      <c r="F142" s="46" t="str">
        <f t="shared" si="18"/>
        <v>N/A</v>
      </c>
      <c r="G142" s="49">
        <v>53299261</v>
      </c>
      <c r="H142" s="46" t="str">
        <f t="shared" si="19"/>
        <v>N/A</v>
      </c>
      <c r="I142" s="12">
        <v>1.6160000000000001</v>
      </c>
      <c r="J142" s="12">
        <v>-5.41</v>
      </c>
      <c r="K142" s="47" t="s">
        <v>739</v>
      </c>
      <c r="L142" s="9" t="str">
        <f t="shared" si="20"/>
        <v>Yes</v>
      </c>
    </row>
    <row r="143" spans="1:12" x14ac:dyDescent="0.2">
      <c r="A143" s="3" t="s">
        <v>593</v>
      </c>
      <c r="B143" s="37" t="s">
        <v>213</v>
      </c>
      <c r="C143" s="38">
        <v>1149</v>
      </c>
      <c r="D143" s="46" t="str">
        <f t="shared" si="17"/>
        <v>N/A</v>
      </c>
      <c r="E143" s="38">
        <v>1159</v>
      </c>
      <c r="F143" s="46" t="str">
        <f t="shared" si="18"/>
        <v>N/A</v>
      </c>
      <c r="G143" s="38">
        <v>1013</v>
      </c>
      <c r="H143" s="46" t="str">
        <f t="shared" si="19"/>
        <v>N/A</v>
      </c>
      <c r="I143" s="12">
        <v>0.87029999999999996</v>
      </c>
      <c r="J143" s="12">
        <v>-12.6</v>
      </c>
      <c r="K143" s="47" t="s">
        <v>739</v>
      </c>
      <c r="L143" s="9" t="str">
        <f t="shared" si="20"/>
        <v>Yes</v>
      </c>
    </row>
    <row r="144" spans="1:12" ht="25.5" x14ac:dyDescent="0.2">
      <c r="A144" s="3" t="s">
        <v>1341</v>
      </c>
      <c r="B144" s="37" t="s">
        <v>213</v>
      </c>
      <c r="C144" s="49">
        <v>48260.424717000002</v>
      </c>
      <c r="D144" s="46" t="str">
        <f t="shared" si="17"/>
        <v>N/A</v>
      </c>
      <c r="E144" s="49">
        <v>48617.149267000001</v>
      </c>
      <c r="F144" s="46" t="str">
        <f t="shared" si="18"/>
        <v>N/A</v>
      </c>
      <c r="G144" s="49">
        <v>52615.262585999997</v>
      </c>
      <c r="H144" s="46" t="str">
        <f t="shared" si="19"/>
        <v>N/A</v>
      </c>
      <c r="I144" s="12">
        <v>0.73919999999999997</v>
      </c>
      <c r="J144" s="12">
        <v>8.2240000000000002</v>
      </c>
      <c r="K144" s="47" t="s">
        <v>739</v>
      </c>
      <c r="L144" s="9" t="str">
        <f t="shared" si="20"/>
        <v>Yes</v>
      </c>
    </row>
    <row r="145" spans="1:12" ht="25.5" x14ac:dyDescent="0.2">
      <c r="A145" s="2" t="s">
        <v>594</v>
      </c>
      <c r="B145" s="37" t="s">
        <v>213</v>
      </c>
      <c r="C145" s="49">
        <v>133178472</v>
      </c>
      <c r="D145" s="46" t="str">
        <f t="shared" si="17"/>
        <v>N/A</v>
      </c>
      <c r="E145" s="49">
        <v>129108587</v>
      </c>
      <c r="F145" s="46" t="str">
        <f t="shared" si="18"/>
        <v>N/A</v>
      </c>
      <c r="G145" s="49">
        <v>21977422</v>
      </c>
      <c r="H145" s="46" t="str">
        <f t="shared" si="19"/>
        <v>N/A</v>
      </c>
      <c r="I145" s="12">
        <v>-3.06</v>
      </c>
      <c r="J145" s="12">
        <v>-83</v>
      </c>
      <c r="K145" s="47" t="s">
        <v>739</v>
      </c>
      <c r="L145" s="9" t="str">
        <f t="shared" si="20"/>
        <v>No</v>
      </c>
    </row>
    <row r="146" spans="1:12" x14ac:dyDescent="0.2">
      <c r="A146" s="2" t="s">
        <v>595</v>
      </c>
      <c r="B146" s="37" t="s">
        <v>213</v>
      </c>
      <c r="C146" s="38">
        <v>110974</v>
      </c>
      <c r="D146" s="46" t="str">
        <f t="shared" si="17"/>
        <v>N/A</v>
      </c>
      <c r="E146" s="38">
        <v>85894</v>
      </c>
      <c r="F146" s="46" t="str">
        <f t="shared" si="18"/>
        <v>N/A</v>
      </c>
      <c r="G146" s="38">
        <v>11312</v>
      </c>
      <c r="H146" s="46" t="str">
        <f t="shared" si="19"/>
        <v>N/A</v>
      </c>
      <c r="I146" s="12">
        <v>-22.6</v>
      </c>
      <c r="J146" s="12">
        <v>-86.8</v>
      </c>
      <c r="K146" s="47" t="s">
        <v>739</v>
      </c>
      <c r="L146" s="9" t="str">
        <f t="shared" si="20"/>
        <v>No</v>
      </c>
    </row>
    <row r="147" spans="1:12" ht="25.5" x14ac:dyDescent="0.2">
      <c r="A147" s="2" t="s">
        <v>1342</v>
      </c>
      <c r="B147" s="37" t="s">
        <v>213</v>
      </c>
      <c r="C147" s="49">
        <v>1200.0871555000001</v>
      </c>
      <c r="D147" s="46" t="str">
        <f t="shared" si="17"/>
        <v>N/A</v>
      </c>
      <c r="E147" s="49">
        <v>1503.1153165999999</v>
      </c>
      <c r="F147" s="46" t="str">
        <f t="shared" si="18"/>
        <v>N/A</v>
      </c>
      <c r="G147" s="49">
        <v>1942.8414074</v>
      </c>
      <c r="H147" s="46" t="str">
        <f t="shared" si="19"/>
        <v>N/A</v>
      </c>
      <c r="I147" s="12">
        <v>25.25</v>
      </c>
      <c r="J147" s="12">
        <v>29.25</v>
      </c>
      <c r="K147" s="47" t="s">
        <v>739</v>
      </c>
      <c r="L147" s="9" t="str">
        <f t="shared" si="20"/>
        <v>Yes</v>
      </c>
    </row>
    <row r="148" spans="1:12" ht="25.5" x14ac:dyDescent="0.2">
      <c r="A148" s="2" t="s">
        <v>596</v>
      </c>
      <c r="B148" s="37" t="s">
        <v>213</v>
      </c>
      <c r="C148" s="49">
        <v>11730279</v>
      </c>
      <c r="D148" s="46" t="str">
        <f t="shared" si="17"/>
        <v>N/A</v>
      </c>
      <c r="E148" s="49">
        <v>11419182</v>
      </c>
      <c r="F148" s="46" t="str">
        <f t="shared" si="18"/>
        <v>N/A</v>
      </c>
      <c r="G148" s="49">
        <v>11442895</v>
      </c>
      <c r="H148" s="46" t="str">
        <f t="shared" si="19"/>
        <v>N/A</v>
      </c>
      <c r="I148" s="12">
        <v>-2.65</v>
      </c>
      <c r="J148" s="12">
        <v>0.2077</v>
      </c>
      <c r="K148" s="47" t="s">
        <v>739</v>
      </c>
      <c r="L148" s="9" t="str">
        <f t="shared" si="20"/>
        <v>Yes</v>
      </c>
    </row>
    <row r="149" spans="1:12" x14ac:dyDescent="0.2">
      <c r="A149" s="2" t="s">
        <v>597</v>
      </c>
      <c r="B149" s="37" t="s">
        <v>213</v>
      </c>
      <c r="C149" s="38">
        <v>1264</v>
      </c>
      <c r="D149" s="46" t="str">
        <f t="shared" si="17"/>
        <v>N/A</v>
      </c>
      <c r="E149" s="38">
        <v>1241</v>
      </c>
      <c r="F149" s="46" t="str">
        <f t="shared" si="18"/>
        <v>N/A</v>
      </c>
      <c r="G149" s="38">
        <v>1114</v>
      </c>
      <c r="H149" s="46" t="str">
        <f t="shared" si="19"/>
        <v>N/A</v>
      </c>
      <c r="I149" s="12">
        <v>-1.82</v>
      </c>
      <c r="J149" s="12">
        <v>-10.199999999999999</v>
      </c>
      <c r="K149" s="47" t="s">
        <v>739</v>
      </c>
      <c r="L149" s="9" t="str">
        <f t="shared" si="20"/>
        <v>Yes</v>
      </c>
    </row>
    <row r="150" spans="1:12" ht="25.5" x14ac:dyDescent="0.2">
      <c r="A150" s="4" t="s">
        <v>1343</v>
      </c>
      <c r="B150" s="37" t="s">
        <v>213</v>
      </c>
      <c r="C150" s="49">
        <v>9280.2840190000006</v>
      </c>
      <c r="D150" s="46" t="str">
        <f t="shared" si="17"/>
        <v>N/A</v>
      </c>
      <c r="E150" s="49">
        <v>9201.5970990999995</v>
      </c>
      <c r="F150" s="46" t="str">
        <f t="shared" si="18"/>
        <v>N/A</v>
      </c>
      <c r="G150" s="49">
        <v>10271.898563999999</v>
      </c>
      <c r="H150" s="46" t="str">
        <f t="shared" si="19"/>
        <v>N/A</v>
      </c>
      <c r="I150" s="12">
        <v>-0.84799999999999998</v>
      </c>
      <c r="J150" s="12">
        <v>11.63</v>
      </c>
      <c r="K150" s="47" t="s">
        <v>739</v>
      </c>
      <c r="L150" s="9" t="str">
        <f t="shared" si="20"/>
        <v>Yes</v>
      </c>
    </row>
    <row r="151" spans="1:12" ht="25.5" x14ac:dyDescent="0.2">
      <c r="A151" s="4" t="s">
        <v>1344</v>
      </c>
      <c r="B151" s="37" t="s">
        <v>213</v>
      </c>
      <c r="C151" s="49">
        <v>908.09999288999995</v>
      </c>
      <c r="D151" s="46" t="str">
        <f t="shared" ref="D151:D170" si="21">IF($B151="N/A","N/A",IF(C151&gt;10,"No",IF(C151&lt;-10,"No","Yes")))</f>
        <v>N/A</v>
      </c>
      <c r="E151" s="49">
        <v>880.47105998999996</v>
      </c>
      <c r="F151" s="46" t="str">
        <f t="shared" ref="F151:F170" si="22">IF($B151="N/A","N/A",IF(E151&gt;10,"No",IF(E151&lt;-10,"No","Yes")))</f>
        <v>N/A</v>
      </c>
      <c r="G151" s="49">
        <v>1408.9483267000001</v>
      </c>
      <c r="H151" s="46" t="str">
        <f t="shared" ref="H151:H170" si="23">IF($B151="N/A","N/A",IF(G151&gt;10,"No",IF(G151&lt;-10,"No","Yes")))</f>
        <v>N/A</v>
      </c>
      <c r="I151" s="12">
        <v>-3.04</v>
      </c>
      <c r="J151" s="12">
        <v>60.02</v>
      </c>
      <c r="K151" s="47" t="s">
        <v>739</v>
      </c>
      <c r="L151" s="9" t="str">
        <f t="shared" ref="L151:L170" si="24">IF(J151="Div by 0", "N/A", IF(K151="N/A","N/A", IF(J151&gt;VALUE(MID(K151,1,2)), "No", IF(J151&lt;-1*VALUE(MID(K151,1,2)), "No", "Yes"))))</f>
        <v>No</v>
      </c>
    </row>
    <row r="152" spans="1:12" ht="25.5" x14ac:dyDescent="0.2">
      <c r="A152" s="4" t="s">
        <v>1345</v>
      </c>
      <c r="B152" s="37" t="s">
        <v>213</v>
      </c>
      <c r="C152" s="49">
        <v>2329.8280187999999</v>
      </c>
      <c r="D152" s="46" t="str">
        <f t="shared" si="21"/>
        <v>N/A</v>
      </c>
      <c r="E152" s="49">
        <v>2720.6414671000002</v>
      </c>
      <c r="F152" s="46" t="str">
        <f t="shared" si="22"/>
        <v>N/A</v>
      </c>
      <c r="G152" s="49">
        <v>3474.9895013</v>
      </c>
      <c r="H152" s="46" t="str">
        <f t="shared" si="23"/>
        <v>N/A</v>
      </c>
      <c r="I152" s="12">
        <v>16.77</v>
      </c>
      <c r="J152" s="12">
        <v>27.73</v>
      </c>
      <c r="K152" s="47" t="s">
        <v>739</v>
      </c>
      <c r="L152" s="9" t="str">
        <f t="shared" si="24"/>
        <v>Yes</v>
      </c>
    </row>
    <row r="153" spans="1:12" ht="25.5" x14ac:dyDescent="0.2">
      <c r="A153" s="4" t="s">
        <v>1346</v>
      </c>
      <c r="B153" s="37" t="s">
        <v>213</v>
      </c>
      <c r="C153" s="49">
        <v>2342.5518013000001</v>
      </c>
      <c r="D153" s="46" t="str">
        <f t="shared" si="21"/>
        <v>N/A</v>
      </c>
      <c r="E153" s="49">
        <v>2338.7214199</v>
      </c>
      <c r="F153" s="46" t="str">
        <f t="shared" si="22"/>
        <v>N/A</v>
      </c>
      <c r="G153" s="49">
        <v>4510.9425781999998</v>
      </c>
      <c r="H153" s="46" t="str">
        <f t="shared" si="23"/>
        <v>N/A</v>
      </c>
      <c r="I153" s="12">
        <v>-0.16400000000000001</v>
      </c>
      <c r="J153" s="12">
        <v>92.88</v>
      </c>
      <c r="K153" s="47" t="s">
        <v>739</v>
      </c>
      <c r="L153" s="9" t="str">
        <f t="shared" si="24"/>
        <v>No</v>
      </c>
    </row>
    <row r="154" spans="1:12" ht="25.5" x14ac:dyDescent="0.2">
      <c r="A154" s="4" t="s">
        <v>1347</v>
      </c>
      <c r="B154" s="37" t="s">
        <v>213</v>
      </c>
      <c r="C154" s="49">
        <v>383.00070092999999</v>
      </c>
      <c r="D154" s="46" t="str">
        <f t="shared" si="21"/>
        <v>N/A</v>
      </c>
      <c r="E154" s="49">
        <v>382.73678503999997</v>
      </c>
      <c r="F154" s="46" t="str">
        <f t="shared" si="22"/>
        <v>N/A</v>
      </c>
      <c r="G154" s="49">
        <v>268.35258720000002</v>
      </c>
      <c r="H154" s="46" t="str">
        <f t="shared" si="23"/>
        <v>N/A</v>
      </c>
      <c r="I154" s="12">
        <v>-6.9000000000000006E-2</v>
      </c>
      <c r="J154" s="12">
        <v>-29.9</v>
      </c>
      <c r="K154" s="47" t="s">
        <v>739</v>
      </c>
      <c r="L154" s="9" t="str">
        <f t="shared" si="24"/>
        <v>Yes</v>
      </c>
    </row>
    <row r="155" spans="1:12" ht="25.5" x14ac:dyDescent="0.2">
      <c r="A155" s="2" t="s">
        <v>1348</v>
      </c>
      <c r="B155" s="37" t="s">
        <v>213</v>
      </c>
      <c r="C155" s="49">
        <v>983.32075713999996</v>
      </c>
      <c r="D155" s="46" t="str">
        <f t="shared" si="21"/>
        <v>N/A</v>
      </c>
      <c r="E155" s="49">
        <v>972.72499011000002</v>
      </c>
      <c r="F155" s="46" t="str">
        <f t="shared" si="22"/>
        <v>N/A</v>
      </c>
      <c r="G155" s="49">
        <v>1156.2588456999999</v>
      </c>
      <c r="H155" s="46" t="str">
        <f t="shared" si="23"/>
        <v>N/A</v>
      </c>
      <c r="I155" s="12">
        <v>-1.08</v>
      </c>
      <c r="J155" s="12">
        <v>18.87</v>
      </c>
      <c r="K155" s="47" t="s">
        <v>739</v>
      </c>
      <c r="L155" s="9" t="str">
        <f t="shared" si="24"/>
        <v>Yes</v>
      </c>
    </row>
    <row r="156" spans="1:12" ht="25.5" x14ac:dyDescent="0.2">
      <c r="A156" s="2" t="s">
        <v>1349</v>
      </c>
      <c r="B156" s="37" t="s">
        <v>213</v>
      </c>
      <c r="C156" s="49">
        <v>319.28316812999998</v>
      </c>
      <c r="D156" s="46" t="str">
        <f t="shared" si="21"/>
        <v>N/A</v>
      </c>
      <c r="E156" s="49">
        <v>301.02636190999999</v>
      </c>
      <c r="F156" s="46" t="str">
        <f t="shared" si="22"/>
        <v>N/A</v>
      </c>
      <c r="G156" s="49">
        <v>1135.2519445999999</v>
      </c>
      <c r="H156" s="46" t="str">
        <f t="shared" si="23"/>
        <v>N/A</v>
      </c>
      <c r="I156" s="12">
        <v>-5.72</v>
      </c>
      <c r="J156" s="12">
        <v>277.10000000000002</v>
      </c>
      <c r="K156" s="47" t="s">
        <v>739</v>
      </c>
      <c r="L156" s="9" t="str">
        <f t="shared" si="24"/>
        <v>No</v>
      </c>
    </row>
    <row r="157" spans="1:12" ht="25.5" x14ac:dyDescent="0.2">
      <c r="A157" s="2" t="s">
        <v>1350</v>
      </c>
      <c r="B157" s="37" t="s">
        <v>213</v>
      </c>
      <c r="C157" s="49">
        <v>12121.612649999999</v>
      </c>
      <c r="D157" s="46" t="str">
        <f t="shared" si="21"/>
        <v>N/A</v>
      </c>
      <c r="E157" s="49">
        <v>10208.683383</v>
      </c>
      <c r="F157" s="46" t="str">
        <f t="shared" si="22"/>
        <v>N/A</v>
      </c>
      <c r="G157" s="49">
        <v>17233.145669000001</v>
      </c>
      <c r="H157" s="46" t="str">
        <f t="shared" si="23"/>
        <v>N/A</v>
      </c>
      <c r="I157" s="12">
        <v>-15.8</v>
      </c>
      <c r="J157" s="12">
        <v>68.81</v>
      </c>
      <c r="K157" s="47" t="s">
        <v>739</v>
      </c>
      <c r="L157" s="9" t="str">
        <f t="shared" si="24"/>
        <v>No</v>
      </c>
    </row>
    <row r="158" spans="1:12" ht="25.5" x14ac:dyDescent="0.2">
      <c r="A158" s="2" t="s">
        <v>1351</v>
      </c>
      <c r="B158" s="37" t="s">
        <v>213</v>
      </c>
      <c r="C158" s="49">
        <v>1130.3012523</v>
      </c>
      <c r="D158" s="46" t="str">
        <f t="shared" si="21"/>
        <v>N/A</v>
      </c>
      <c r="E158" s="49">
        <v>1181.0914114</v>
      </c>
      <c r="F158" s="46" t="str">
        <f t="shared" si="22"/>
        <v>N/A</v>
      </c>
      <c r="G158" s="49">
        <v>5038.2329262000003</v>
      </c>
      <c r="H158" s="46" t="str">
        <f t="shared" si="23"/>
        <v>N/A</v>
      </c>
      <c r="I158" s="12">
        <v>4.4939999999999998</v>
      </c>
      <c r="J158" s="12">
        <v>326.60000000000002</v>
      </c>
      <c r="K158" s="47" t="s">
        <v>739</v>
      </c>
      <c r="L158" s="9" t="str">
        <f t="shared" si="24"/>
        <v>No</v>
      </c>
    </row>
    <row r="159" spans="1:12" ht="25.5" x14ac:dyDescent="0.2">
      <c r="A159" s="2" t="s">
        <v>1352</v>
      </c>
      <c r="B159" s="37" t="s">
        <v>213</v>
      </c>
      <c r="C159" s="49">
        <v>63.195336949999998</v>
      </c>
      <c r="D159" s="46" t="str">
        <f t="shared" si="21"/>
        <v>N/A</v>
      </c>
      <c r="E159" s="49">
        <v>62.652059627</v>
      </c>
      <c r="F159" s="46" t="str">
        <f t="shared" si="22"/>
        <v>N/A</v>
      </c>
      <c r="G159" s="49">
        <v>39.338654656999999</v>
      </c>
      <c r="H159" s="46" t="str">
        <f t="shared" si="23"/>
        <v>N/A</v>
      </c>
      <c r="I159" s="12">
        <v>-0.86</v>
      </c>
      <c r="J159" s="12">
        <v>-37.200000000000003</v>
      </c>
      <c r="K159" s="47" t="s">
        <v>739</v>
      </c>
      <c r="L159" s="9" t="str">
        <f t="shared" si="24"/>
        <v>No</v>
      </c>
    </row>
    <row r="160" spans="1:12" ht="25.5" x14ac:dyDescent="0.2">
      <c r="A160" s="4" t="s">
        <v>1353</v>
      </c>
      <c r="B160" s="37" t="s">
        <v>213</v>
      </c>
      <c r="C160" s="49">
        <v>38.682539974000001</v>
      </c>
      <c r="D160" s="46" t="str">
        <f t="shared" si="21"/>
        <v>N/A</v>
      </c>
      <c r="E160" s="49">
        <v>40.346094395999998</v>
      </c>
      <c r="F160" s="46" t="str">
        <f t="shared" si="22"/>
        <v>N/A</v>
      </c>
      <c r="G160" s="49">
        <v>40.071571405</v>
      </c>
      <c r="H160" s="46" t="str">
        <f t="shared" si="23"/>
        <v>N/A</v>
      </c>
      <c r="I160" s="12">
        <v>4.3010000000000002</v>
      </c>
      <c r="J160" s="12">
        <v>-0.68</v>
      </c>
      <c r="K160" s="47" t="s">
        <v>739</v>
      </c>
      <c r="L160" s="9" t="str">
        <f t="shared" si="24"/>
        <v>Yes</v>
      </c>
    </row>
    <row r="161" spans="1:12" x14ac:dyDescent="0.2">
      <c r="A161" s="4" t="s">
        <v>1354</v>
      </c>
      <c r="B161" s="37" t="s">
        <v>213</v>
      </c>
      <c r="C161" s="49">
        <v>806.59983771999998</v>
      </c>
      <c r="D161" s="46" t="str">
        <f t="shared" si="21"/>
        <v>N/A</v>
      </c>
      <c r="E161" s="49">
        <v>903.22911952000004</v>
      </c>
      <c r="F161" s="46" t="str">
        <f t="shared" si="22"/>
        <v>N/A</v>
      </c>
      <c r="G161" s="49">
        <v>781.71317836000003</v>
      </c>
      <c r="H161" s="46" t="str">
        <f t="shared" si="23"/>
        <v>N/A</v>
      </c>
      <c r="I161" s="12">
        <v>11.98</v>
      </c>
      <c r="J161" s="12">
        <v>-13.5</v>
      </c>
      <c r="K161" s="47" t="s">
        <v>739</v>
      </c>
      <c r="L161" s="9" t="str">
        <f t="shared" si="24"/>
        <v>Yes</v>
      </c>
    </row>
    <row r="162" spans="1:12" x14ac:dyDescent="0.2">
      <c r="A162" s="4" t="s">
        <v>1355</v>
      </c>
      <c r="B162" s="37" t="s">
        <v>213</v>
      </c>
      <c r="C162" s="49">
        <v>1100.8661787999999</v>
      </c>
      <c r="D162" s="46" t="str">
        <f t="shared" si="21"/>
        <v>N/A</v>
      </c>
      <c r="E162" s="49">
        <v>1305.8330837999999</v>
      </c>
      <c r="F162" s="46" t="str">
        <f t="shared" si="22"/>
        <v>N/A</v>
      </c>
      <c r="G162" s="49">
        <v>1276.8162729999999</v>
      </c>
      <c r="H162" s="46" t="str">
        <f t="shared" si="23"/>
        <v>N/A</v>
      </c>
      <c r="I162" s="12">
        <v>18.62</v>
      </c>
      <c r="J162" s="12">
        <v>-2.2200000000000002</v>
      </c>
      <c r="K162" s="47" t="s">
        <v>739</v>
      </c>
      <c r="L162" s="9" t="str">
        <f t="shared" si="24"/>
        <v>Yes</v>
      </c>
    </row>
    <row r="163" spans="1:12" ht="25.5" x14ac:dyDescent="0.2">
      <c r="A163" s="4" t="s">
        <v>1706</v>
      </c>
      <c r="B163" s="37" t="s">
        <v>213</v>
      </c>
      <c r="C163" s="49">
        <v>2395.0158338000001</v>
      </c>
      <c r="D163" s="46" t="str">
        <f t="shared" si="21"/>
        <v>N/A</v>
      </c>
      <c r="E163" s="49">
        <v>2924.4744818999998</v>
      </c>
      <c r="F163" s="46" t="str">
        <f t="shared" si="22"/>
        <v>N/A</v>
      </c>
      <c r="G163" s="49">
        <v>3062.0074033000001</v>
      </c>
      <c r="H163" s="46" t="str">
        <f t="shared" si="23"/>
        <v>N/A</v>
      </c>
      <c r="I163" s="12">
        <v>22.11</v>
      </c>
      <c r="J163" s="12">
        <v>4.7030000000000003</v>
      </c>
      <c r="K163" s="47" t="s">
        <v>739</v>
      </c>
      <c r="L163" s="9" t="str">
        <f t="shared" si="24"/>
        <v>Yes</v>
      </c>
    </row>
    <row r="164" spans="1:12" x14ac:dyDescent="0.2">
      <c r="A164" s="4" t="s">
        <v>1356</v>
      </c>
      <c r="B164" s="37" t="s">
        <v>213</v>
      </c>
      <c r="C164" s="49">
        <v>337.85765959000003</v>
      </c>
      <c r="D164" s="46" t="str">
        <f t="shared" si="21"/>
        <v>N/A</v>
      </c>
      <c r="E164" s="49">
        <v>346.90416791000001</v>
      </c>
      <c r="F164" s="46" t="str">
        <f t="shared" si="22"/>
        <v>N/A</v>
      </c>
      <c r="G164" s="49">
        <v>176.37976236</v>
      </c>
      <c r="H164" s="46" t="str">
        <f t="shared" si="23"/>
        <v>N/A</v>
      </c>
      <c r="I164" s="12">
        <v>2.6779999999999999</v>
      </c>
      <c r="J164" s="12">
        <v>-49.2</v>
      </c>
      <c r="K164" s="47" t="s">
        <v>739</v>
      </c>
      <c r="L164" s="9" t="str">
        <f t="shared" si="24"/>
        <v>No</v>
      </c>
    </row>
    <row r="165" spans="1:12" x14ac:dyDescent="0.2">
      <c r="A165" s="4" t="s">
        <v>1357</v>
      </c>
      <c r="B165" s="37" t="s">
        <v>213</v>
      </c>
      <c r="C165" s="49">
        <v>553.49152760000004</v>
      </c>
      <c r="D165" s="46" t="str">
        <f t="shared" si="21"/>
        <v>N/A</v>
      </c>
      <c r="E165" s="49">
        <v>602.96817822000003</v>
      </c>
      <c r="F165" s="46" t="str">
        <f t="shared" si="22"/>
        <v>N/A</v>
      </c>
      <c r="G165" s="49">
        <v>279.77767593999999</v>
      </c>
      <c r="H165" s="46" t="str">
        <f t="shared" si="23"/>
        <v>N/A</v>
      </c>
      <c r="I165" s="12">
        <v>8.9390000000000001</v>
      </c>
      <c r="J165" s="12">
        <v>-53.6</v>
      </c>
      <c r="K165" s="47" t="s">
        <v>739</v>
      </c>
      <c r="L165" s="9" t="str">
        <f t="shared" si="24"/>
        <v>No</v>
      </c>
    </row>
    <row r="166" spans="1:12" x14ac:dyDescent="0.2">
      <c r="A166" s="4" t="s">
        <v>1358</v>
      </c>
      <c r="B166" s="37" t="s">
        <v>213</v>
      </c>
      <c r="C166" s="49">
        <v>2653.2168605000002</v>
      </c>
      <c r="D166" s="46" t="str">
        <f t="shared" si="21"/>
        <v>N/A</v>
      </c>
      <c r="E166" s="49">
        <v>2621.6140360999998</v>
      </c>
      <c r="F166" s="46" t="str">
        <f t="shared" si="22"/>
        <v>N/A</v>
      </c>
      <c r="G166" s="49">
        <v>3918.4171762000001</v>
      </c>
      <c r="H166" s="46" t="str">
        <f t="shared" si="23"/>
        <v>N/A</v>
      </c>
      <c r="I166" s="12">
        <v>-1.19</v>
      </c>
      <c r="J166" s="12">
        <v>49.47</v>
      </c>
      <c r="K166" s="47" t="s">
        <v>739</v>
      </c>
      <c r="L166" s="9" t="str">
        <f t="shared" si="24"/>
        <v>No</v>
      </c>
    </row>
    <row r="167" spans="1:12" x14ac:dyDescent="0.2">
      <c r="A167" s="48" t="s">
        <v>1359</v>
      </c>
      <c r="B167" s="37" t="s">
        <v>213</v>
      </c>
      <c r="C167" s="49">
        <v>2948.8996341000002</v>
      </c>
      <c r="D167" s="46" t="str">
        <f t="shared" si="21"/>
        <v>N/A</v>
      </c>
      <c r="E167" s="49">
        <v>3293.6998503</v>
      </c>
      <c r="F167" s="46" t="str">
        <f t="shared" si="22"/>
        <v>N/A</v>
      </c>
      <c r="G167" s="49">
        <v>4967.3805774000002</v>
      </c>
      <c r="H167" s="46" t="str">
        <f t="shared" si="23"/>
        <v>N/A</v>
      </c>
      <c r="I167" s="12">
        <v>11.69</v>
      </c>
      <c r="J167" s="12">
        <v>50.81</v>
      </c>
      <c r="K167" s="47" t="s">
        <v>739</v>
      </c>
      <c r="L167" s="9" t="str">
        <f t="shared" si="24"/>
        <v>No</v>
      </c>
    </row>
    <row r="168" spans="1:12" x14ac:dyDescent="0.2">
      <c r="A168" s="48" t="s">
        <v>1360</v>
      </c>
      <c r="B168" s="37" t="s">
        <v>213</v>
      </c>
      <c r="C168" s="49">
        <v>5698.9095237000001</v>
      </c>
      <c r="D168" s="46" t="str">
        <f t="shared" si="21"/>
        <v>N/A</v>
      </c>
      <c r="E168" s="49">
        <v>6016.9529191000001</v>
      </c>
      <c r="F168" s="46" t="str">
        <f t="shared" si="22"/>
        <v>N/A</v>
      </c>
      <c r="G168" s="49">
        <v>14580.669905999999</v>
      </c>
      <c r="H168" s="46" t="str">
        <f t="shared" si="23"/>
        <v>N/A</v>
      </c>
      <c r="I168" s="12">
        <v>5.5810000000000004</v>
      </c>
      <c r="J168" s="12">
        <v>142.30000000000001</v>
      </c>
      <c r="K168" s="47" t="s">
        <v>739</v>
      </c>
      <c r="L168" s="9" t="str">
        <f t="shared" si="24"/>
        <v>No</v>
      </c>
    </row>
    <row r="169" spans="1:12" x14ac:dyDescent="0.2">
      <c r="A169" s="48" t="s">
        <v>1361</v>
      </c>
      <c r="B169" s="37" t="s">
        <v>213</v>
      </c>
      <c r="C169" s="49">
        <v>1633.5142277</v>
      </c>
      <c r="D169" s="46" t="str">
        <f t="shared" si="21"/>
        <v>N/A</v>
      </c>
      <c r="E169" s="49">
        <v>1549.1514924000001</v>
      </c>
      <c r="F169" s="46" t="str">
        <f t="shared" si="22"/>
        <v>N/A</v>
      </c>
      <c r="G169" s="49">
        <v>903.96299348000002</v>
      </c>
      <c r="H169" s="46" t="str">
        <f t="shared" si="23"/>
        <v>N/A</v>
      </c>
      <c r="I169" s="12">
        <v>-5.16</v>
      </c>
      <c r="J169" s="12">
        <v>-41.6</v>
      </c>
      <c r="K169" s="47" t="s">
        <v>739</v>
      </c>
      <c r="L169" s="9" t="str">
        <f t="shared" si="24"/>
        <v>No</v>
      </c>
    </row>
    <row r="170" spans="1:12" x14ac:dyDescent="0.2">
      <c r="A170" s="48" t="s">
        <v>1362</v>
      </c>
      <c r="B170" s="37" t="s">
        <v>213</v>
      </c>
      <c r="C170" s="49">
        <v>2557.6160832999999</v>
      </c>
      <c r="D170" s="46" t="str">
        <f t="shared" si="21"/>
        <v>N/A</v>
      </c>
      <c r="E170" s="49">
        <v>2586.0216667999998</v>
      </c>
      <c r="F170" s="46" t="str">
        <f t="shared" si="22"/>
        <v>N/A</v>
      </c>
      <c r="G170" s="49">
        <v>1864.9345109000001</v>
      </c>
      <c r="H170" s="46" t="str">
        <f t="shared" si="23"/>
        <v>N/A</v>
      </c>
      <c r="I170" s="12">
        <v>1.111</v>
      </c>
      <c r="J170" s="12">
        <v>-27.9</v>
      </c>
      <c r="K170" s="47" t="s">
        <v>739</v>
      </c>
      <c r="L170" s="9" t="str">
        <f t="shared" si="24"/>
        <v>Yes</v>
      </c>
    </row>
    <row r="171" spans="1:12" x14ac:dyDescent="0.2">
      <c r="A171" s="48" t="s">
        <v>85</v>
      </c>
      <c r="B171" s="37" t="s">
        <v>213</v>
      </c>
      <c r="C171" s="8">
        <v>12.904898046</v>
      </c>
      <c r="D171" s="46" t="str">
        <f t="shared" ref="D171:D202" si="25">IF($B171="N/A","N/A",IF(C171&gt;10,"No",IF(C171&lt;-10,"No","Yes")))</f>
        <v>N/A</v>
      </c>
      <c r="E171" s="8">
        <v>12.175078423</v>
      </c>
      <c r="F171" s="46" t="str">
        <f t="shared" ref="F171:F202" si="26">IF($B171="N/A","N/A",IF(E171&gt;10,"No",IF(E171&lt;-10,"No","Yes")))</f>
        <v>N/A</v>
      </c>
      <c r="G171" s="8">
        <v>14.501628074999999</v>
      </c>
      <c r="H171" s="46" t="str">
        <f t="shared" ref="H171:H202" si="27">IF($B171="N/A","N/A",IF(G171&gt;10,"No",IF(G171&lt;-10,"No","Yes")))</f>
        <v>N/A</v>
      </c>
      <c r="I171" s="12">
        <v>-5.66</v>
      </c>
      <c r="J171" s="12">
        <v>19.11</v>
      </c>
      <c r="K171" s="47" t="s">
        <v>739</v>
      </c>
      <c r="L171" s="9" t="str">
        <f t="shared" ref="L171:L202" si="28">IF(J171="Div by 0", "N/A", IF(K171="N/A","N/A", IF(J171&gt;VALUE(MID(K171,1,2)), "No", IF(J171&lt;-1*VALUE(MID(K171,1,2)), "No", "Yes"))))</f>
        <v>Yes</v>
      </c>
    </row>
    <row r="172" spans="1:12" x14ac:dyDescent="0.2">
      <c r="A172" s="48" t="s">
        <v>465</v>
      </c>
      <c r="B172" s="37" t="s">
        <v>213</v>
      </c>
      <c r="C172" s="8">
        <v>16.884474647000001</v>
      </c>
      <c r="D172" s="46" t="str">
        <f t="shared" si="25"/>
        <v>N/A</v>
      </c>
      <c r="E172" s="8">
        <v>21.182634731</v>
      </c>
      <c r="F172" s="46" t="str">
        <f t="shared" si="26"/>
        <v>N/A</v>
      </c>
      <c r="G172" s="8">
        <v>24.409448819000001</v>
      </c>
      <c r="H172" s="46" t="str">
        <f t="shared" si="27"/>
        <v>N/A</v>
      </c>
      <c r="I172" s="12">
        <v>25.46</v>
      </c>
      <c r="J172" s="12">
        <v>15.23</v>
      </c>
      <c r="K172" s="47" t="s">
        <v>739</v>
      </c>
      <c r="L172" s="9" t="str">
        <f t="shared" si="28"/>
        <v>Yes</v>
      </c>
    </row>
    <row r="173" spans="1:12" x14ac:dyDescent="0.2">
      <c r="A173" s="48" t="s">
        <v>466</v>
      </c>
      <c r="B173" s="37" t="s">
        <v>213</v>
      </c>
      <c r="C173" s="8">
        <v>17.026537694000002</v>
      </c>
      <c r="D173" s="46" t="str">
        <f t="shared" si="25"/>
        <v>N/A</v>
      </c>
      <c r="E173" s="8">
        <v>16.470011466999999</v>
      </c>
      <c r="F173" s="46" t="str">
        <f t="shared" si="26"/>
        <v>N/A</v>
      </c>
      <c r="G173" s="8">
        <v>23.089024616</v>
      </c>
      <c r="H173" s="46" t="str">
        <f t="shared" si="27"/>
        <v>N/A</v>
      </c>
      <c r="I173" s="12">
        <v>-3.27</v>
      </c>
      <c r="J173" s="12">
        <v>40.19</v>
      </c>
      <c r="K173" s="47" t="s">
        <v>739</v>
      </c>
      <c r="L173" s="9" t="str">
        <f t="shared" si="28"/>
        <v>No</v>
      </c>
    </row>
    <row r="174" spans="1:12" x14ac:dyDescent="0.2">
      <c r="A174" s="2" t="s">
        <v>467</v>
      </c>
      <c r="B174" s="37" t="s">
        <v>213</v>
      </c>
      <c r="C174" s="8">
        <v>8.7085320019000001</v>
      </c>
      <c r="D174" s="46" t="str">
        <f t="shared" si="25"/>
        <v>N/A</v>
      </c>
      <c r="E174" s="8">
        <v>8.2739434775999996</v>
      </c>
      <c r="F174" s="46" t="str">
        <f t="shared" si="26"/>
        <v>N/A</v>
      </c>
      <c r="G174" s="8">
        <v>3.4610962054000001</v>
      </c>
      <c r="H174" s="46" t="str">
        <f t="shared" si="27"/>
        <v>N/A</v>
      </c>
      <c r="I174" s="12">
        <v>-4.99</v>
      </c>
      <c r="J174" s="12">
        <v>-58.2</v>
      </c>
      <c r="K174" s="47" t="s">
        <v>739</v>
      </c>
      <c r="L174" s="9" t="str">
        <f t="shared" si="28"/>
        <v>No</v>
      </c>
    </row>
    <row r="175" spans="1:12" x14ac:dyDescent="0.2">
      <c r="A175" s="2" t="s">
        <v>468</v>
      </c>
      <c r="B175" s="37" t="s">
        <v>213</v>
      </c>
      <c r="C175" s="8">
        <v>21.68015209</v>
      </c>
      <c r="D175" s="46" t="str">
        <f t="shared" si="25"/>
        <v>N/A</v>
      </c>
      <c r="E175" s="8">
        <v>20.679212049</v>
      </c>
      <c r="F175" s="46" t="str">
        <f t="shared" si="26"/>
        <v>N/A</v>
      </c>
      <c r="G175" s="8">
        <v>25.137477087000001</v>
      </c>
      <c r="H175" s="46" t="str">
        <f t="shared" si="27"/>
        <v>N/A</v>
      </c>
      <c r="I175" s="12">
        <v>-4.62</v>
      </c>
      <c r="J175" s="12">
        <v>21.56</v>
      </c>
      <c r="K175" s="47" t="s">
        <v>739</v>
      </c>
      <c r="L175" s="9" t="str">
        <f t="shared" si="28"/>
        <v>Yes</v>
      </c>
    </row>
    <row r="176" spans="1:12" x14ac:dyDescent="0.2">
      <c r="A176" s="2" t="s">
        <v>1363</v>
      </c>
      <c r="B176" s="37" t="s">
        <v>213</v>
      </c>
      <c r="C176" s="8">
        <v>1.2465736562</v>
      </c>
      <c r="D176" s="46" t="str">
        <f t="shared" si="25"/>
        <v>N/A</v>
      </c>
      <c r="E176" s="8">
        <v>1.1574039983</v>
      </c>
      <c r="F176" s="46" t="str">
        <f t="shared" si="26"/>
        <v>N/A</v>
      </c>
      <c r="G176" s="8">
        <v>2.3145803184</v>
      </c>
      <c r="H176" s="46" t="str">
        <f t="shared" si="27"/>
        <v>N/A</v>
      </c>
      <c r="I176" s="12">
        <v>-7.15</v>
      </c>
      <c r="J176" s="12">
        <v>99.98</v>
      </c>
      <c r="K176" s="47" t="s">
        <v>739</v>
      </c>
      <c r="L176" s="9" t="str">
        <f t="shared" si="28"/>
        <v>No</v>
      </c>
    </row>
    <row r="177" spans="1:12" x14ac:dyDescent="0.2">
      <c r="A177" s="2" t="s">
        <v>1364</v>
      </c>
      <c r="B177" s="37" t="s">
        <v>213</v>
      </c>
      <c r="C177" s="8">
        <v>33.925771040000001</v>
      </c>
      <c r="D177" s="46" t="str">
        <f t="shared" si="25"/>
        <v>N/A</v>
      </c>
      <c r="E177" s="8">
        <v>30.538922156000002</v>
      </c>
      <c r="F177" s="46" t="str">
        <f t="shared" si="26"/>
        <v>N/A</v>
      </c>
      <c r="G177" s="8">
        <v>46.587926508999999</v>
      </c>
      <c r="H177" s="46" t="str">
        <f t="shared" si="27"/>
        <v>N/A</v>
      </c>
      <c r="I177" s="12">
        <v>-9.98</v>
      </c>
      <c r="J177" s="12">
        <v>52.55</v>
      </c>
      <c r="K177" s="47" t="s">
        <v>739</v>
      </c>
      <c r="L177" s="9" t="str">
        <f t="shared" si="28"/>
        <v>No</v>
      </c>
    </row>
    <row r="178" spans="1:12" x14ac:dyDescent="0.2">
      <c r="A178" s="2" t="s">
        <v>1365</v>
      </c>
      <c r="B178" s="37" t="s">
        <v>213</v>
      </c>
      <c r="C178" s="8">
        <v>3.4701849088999999</v>
      </c>
      <c r="D178" s="46" t="str">
        <f t="shared" si="25"/>
        <v>N/A</v>
      </c>
      <c r="E178" s="8">
        <v>3.4542070364000002</v>
      </c>
      <c r="F178" s="46" t="str">
        <f t="shared" si="26"/>
        <v>N/A</v>
      </c>
      <c r="G178" s="8">
        <v>8.5693133443999994</v>
      </c>
      <c r="H178" s="46" t="str">
        <f t="shared" si="27"/>
        <v>N/A</v>
      </c>
      <c r="I178" s="12">
        <v>-0.46</v>
      </c>
      <c r="J178" s="12">
        <v>148.1</v>
      </c>
      <c r="K178" s="47" t="s">
        <v>739</v>
      </c>
      <c r="L178" s="9" t="str">
        <f t="shared" si="28"/>
        <v>No</v>
      </c>
    </row>
    <row r="179" spans="1:12" x14ac:dyDescent="0.2">
      <c r="A179" s="2" t="s">
        <v>1366</v>
      </c>
      <c r="B179" s="37" t="s">
        <v>213</v>
      </c>
      <c r="C179" s="8">
        <v>0.48603479259999999</v>
      </c>
      <c r="D179" s="46" t="str">
        <f t="shared" si="25"/>
        <v>N/A</v>
      </c>
      <c r="E179" s="8">
        <v>0.47520699399999999</v>
      </c>
      <c r="F179" s="46" t="str">
        <f t="shared" si="26"/>
        <v>N/A</v>
      </c>
      <c r="G179" s="8">
        <v>0.27788424680000001</v>
      </c>
      <c r="H179" s="46" t="str">
        <f t="shared" si="27"/>
        <v>N/A</v>
      </c>
      <c r="I179" s="12">
        <v>-2.23</v>
      </c>
      <c r="J179" s="12">
        <v>-41.5</v>
      </c>
      <c r="K179" s="47" t="s">
        <v>739</v>
      </c>
      <c r="L179" s="9" t="str">
        <f t="shared" si="28"/>
        <v>No</v>
      </c>
    </row>
    <row r="180" spans="1:12" x14ac:dyDescent="0.2">
      <c r="A180" s="2" t="s">
        <v>1367</v>
      </c>
      <c r="B180" s="37" t="s">
        <v>213</v>
      </c>
      <c r="C180" s="8">
        <v>0.65758658380000001</v>
      </c>
      <c r="D180" s="46" t="str">
        <f t="shared" si="25"/>
        <v>N/A</v>
      </c>
      <c r="E180" s="8">
        <v>0.63895179550000003</v>
      </c>
      <c r="F180" s="46" t="str">
        <f t="shared" si="26"/>
        <v>N/A</v>
      </c>
      <c r="G180" s="8">
        <v>0.57490418259999998</v>
      </c>
      <c r="H180" s="46" t="str">
        <f t="shared" si="27"/>
        <v>N/A</v>
      </c>
      <c r="I180" s="12">
        <v>-2.83</v>
      </c>
      <c r="J180" s="12">
        <v>-10</v>
      </c>
      <c r="K180" s="47" t="s">
        <v>739</v>
      </c>
      <c r="L180" s="9" t="str">
        <f t="shared" si="28"/>
        <v>Yes</v>
      </c>
    </row>
    <row r="181" spans="1:12" x14ac:dyDescent="0.2">
      <c r="A181" s="2" t="s">
        <v>86</v>
      </c>
      <c r="B181" s="37" t="s">
        <v>213</v>
      </c>
      <c r="C181" s="8">
        <v>0.37552155770000001</v>
      </c>
      <c r="D181" s="46" t="str">
        <f t="shared" si="25"/>
        <v>N/A</v>
      </c>
      <c r="E181" s="8">
        <v>0.45242471369999998</v>
      </c>
      <c r="F181" s="46" t="str">
        <f t="shared" si="26"/>
        <v>N/A</v>
      </c>
      <c r="G181" s="8">
        <v>0.27354435329999999</v>
      </c>
      <c r="H181" s="46" t="str">
        <f t="shared" si="27"/>
        <v>N/A</v>
      </c>
      <c r="I181" s="12">
        <v>20.48</v>
      </c>
      <c r="J181" s="12">
        <v>-39.5</v>
      </c>
      <c r="K181" s="47" t="s">
        <v>739</v>
      </c>
      <c r="L181" s="9" t="str">
        <f t="shared" si="28"/>
        <v>No</v>
      </c>
    </row>
    <row r="182" spans="1:12" x14ac:dyDescent="0.2">
      <c r="A182" s="2" t="s">
        <v>87</v>
      </c>
      <c r="B182" s="37" t="s">
        <v>213</v>
      </c>
      <c r="C182" s="8">
        <v>78.760396060000005</v>
      </c>
      <c r="D182" s="46" t="str">
        <f t="shared" si="25"/>
        <v>N/A</v>
      </c>
      <c r="E182" s="8">
        <v>76.289172635</v>
      </c>
      <c r="F182" s="46" t="str">
        <f t="shared" si="26"/>
        <v>N/A</v>
      </c>
      <c r="G182" s="8">
        <v>62.178002894000002</v>
      </c>
      <c r="H182" s="46" t="str">
        <f t="shared" si="27"/>
        <v>N/A</v>
      </c>
      <c r="I182" s="12">
        <v>-3.14</v>
      </c>
      <c r="J182" s="12">
        <v>-18.5</v>
      </c>
      <c r="K182" s="47" t="s">
        <v>739</v>
      </c>
      <c r="L182" s="9" t="str">
        <f t="shared" si="28"/>
        <v>Yes</v>
      </c>
    </row>
    <row r="183" spans="1:12" x14ac:dyDescent="0.2">
      <c r="A183" s="2" t="s">
        <v>469</v>
      </c>
      <c r="B183" s="37" t="s">
        <v>213</v>
      </c>
      <c r="C183" s="8">
        <v>63.617354939999998</v>
      </c>
      <c r="D183" s="46" t="str">
        <f t="shared" si="25"/>
        <v>N/A</v>
      </c>
      <c r="E183" s="8">
        <v>68.488023952000006</v>
      </c>
      <c r="F183" s="46" t="str">
        <f t="shared" si="26"/>
        <v>N/A</v>
      </c>
      <c r="G183" s="8">
        <v>62.992125983999998</v>
      </c>
      <c r="H183" s="46" t="str">
        <f t="shared" si="27"/>
        <v>N/A</v>
      </c>
      <c r="I183" s="12">
        <v>7.6559999999999997</v>
      </c>
      <c r="J183" s="12">
        <v>-8.02</v>
      </c>
      <c r="K183" s="47" t="s">
        <v>739</v>
      </c>
      <c r="L183" s="9" t="str">
        <f t="shared" si="28"/>
        <v>Yes</v>
      </c>
    </row>
    <row r="184" spans="1:12" x14ac:dyDescent="0.2">
      <c r="A184" s="2" t="s">
        <v>470</v>
      </c>
      <c r="B184" s="37" t="s">
        <v>213</v>
      </c>
      <c r="C184" s="8">
        <v>85.315418015000006</v>
      </c>
      <c r="D184" s="46" t="str">
        <f t="shared" si="25"/>
        <v>N/A</v>
      </c>
      <c r="E184" s="8">
        <v>85.714523124999999</v>
      </c>
      <c r="F184" s="46" t="str">
        <f t="shared" si="26"/>
        <v>N/A</v>
      </c>
      <c r="G184" s="8">
        <v>71.029983342999998</v>
      </c>
      <c r="H184" s="46" t="str">
        <f t="shared" si="27"/>
        <v>N/A</v>
      </c>
      <c r="I184" s="12">
        <v>0.46779999999999999</v>
      </c>
      <c r="J184" s="12">
        <v>-17.100000000000001</v>
      </c>
      <c r="K184" s="47" t="s">
        <v>739</v>
      </c>
      <c r="L184" s="9" t="str">
        <f t="shared" si="28"/>
        <v>Yes</v>
      </c>
    </row>
    <row r="185" spans="1:12" x14ac:dyDescent="0.2">
      <c r="A185" s="2" t="s">
        <v>471</v>
      </c>
      <c r="B185" s="37" t="s">
        <v>213</v>
      </c>
      <c r="C185" s="8">
        <v>76.546008889999996</v>
      </c>
      <c r="D185" s="46" t="str">
        <f t="shared" si="25"/>
        <v>N/A</v>
      </c>
      <c r="E185" s="8">
        <v>72.611470021000002</v>
      </c>
      <c r="F185" s="46" t="str">
        <f t="shared" si="26"/>
        <v>N/A</v>
      </c>
      <c r="G185" s="8">
        <v>55.574932924000002</v>
      </c>
      <c r="H185" s="46" t="str">
        <f t="shared" si="27"/>
        <v>N/A</v>
      </c>
      <c r="I185" s="12">
        <v>-5.14</v>
      </c>
      <c r="J185" s="12">
        <v>-23.5</v>
      </c>
      <c r="K185" s="47" t="s">
        <v>739</v>
      </c>
      <c r="L185" s="9" t="str">
        <f t="shared" si="28"/>
        <v>Yes</v>
      </c>
    </row>
    <row r="186" spans="1:12" x14ac:dyDescent="0.2">
      <c r="A186" s="2" t="s">
        <v>472</v>
      </c>
      <c r="B186" s="37" t="s">
        <v>213</v>
      </c>
      <c r="C186" s="8">
        <v>78.894776961999995</v>
      </c>
      <c r="D186" s="46" t="str">
        <f t="shared" si="25"/>
        <v>N/A</v>
      </c>
      <c r="E186" s="8">
        <v>78.687228153000007</v>
      </c>
      <c r="F186" s="46" t="str">
        <f t="shared" si="26"/>
        <v>N/A</v>
      </c>
      <c r="G186" s="8">
        <v>66.416708326000006</v>
      </c>
      <c r="H186" s="46" t="str">
        <f t="shared" si="27"/>
        <v>N/A</v>
      </c>
      <c r="I186" s="12">
        <v>-0.26300000000000001</v>
      </c>
      <c r="J186" s="12">
        <v>-15.6</v>
      </c>
      <c r="K186" s="47" t="s">
        <v>739</v>
      </c>
      <c r="L186" s="9" t="str">
        <f t="shared" si="28"/>
        <v>Yes</v>
      </c>
    </row>
    <row r="187" spans="1:12" x14ac:dyDescent="0.2">
      <c r="A187" s="2" t="s">
        <v>116</v>
      </c>
      <c r="B187" s="37" t="s">
        <v>213</v>
      </c>
      <c r="C187" s="8">
        <v>91.148460161000003</v>
      </c>
      <c r="D187" s="46" t="str">
        <f t="shared" si="25"/>
        <v>N/A</v>
      </c>
      <c r="E187" s="8">
        <v>90.255911792999996</v>
      </c>
      <c r="F187" s="46" t="str">
        <f t="shared" si="26"/>
        <v>N/A</v>
      </c>
      <c r="G187" s="8">
        <v>78.666787264999996</v>
      </c>
      <c r="H187" s="46" t="str">
        <f t="shared" si="27"/>
        <v>N/A</v>
      </c>
      <c r="I187" s="12">
        <v>-0.97899999999999998</v>
      </c>
      <c r="J187" s="12">
        <v>-12.8</v>
      </c>
      <c r="K187" s="47" t="s">
        <v>739</v>
      </c>
      <c r="L187" s="9" t="str">
        <f t="shared" si="28"/>
        <v>Yes</v>
      </c>
    </row>
    <row r="188" spans="1:12" x14ac:dyDescent="0.2">
      <c r="A188" s="2" t="s">
        <v>473</v>
      </c>
      <c r="B188" s="37" t="s">
        <v>213</v>
      </c>
      <c r="C188" s="8">
        <v>72.556194458999997</v>
      </c>
      <c r="D188" s="46" t="str">
        <f t="shared" si="25"/>
        <v>N/A</v>
      </c>
      <c r="E188" s="8">
        <v>80.464071856000004</v>
      </c>
      <c r="F188" s="46" t="str">
        <f t="shared" si="26"/>
        <v>N/A</v>
      </c>
      <c r="G188" s="8">
        <v>76.771653542999999</v>
      </c>
      <c r="H188" s="46" t="str">
        <f t="shared" si="27"/>
        <v>N/A</v>
      </c>
      <c r="I188" s="12">
        <v>10.9</v>
      </c>
      <c r="J188" s="12">
        <v>-4.59</v>
      </c>
      <c r="K188" s="47" t="s">
        <v>739</v>
      </c>
      <c r="L188" s="9" t="str">
        <f t="shared" si="28"/>
        <v>Yes</v>
      </c>
    </row>
    <row r="189" spans="1:12" x14ac:dyDescent="0.2">
      <c r="A189" s="2" t="s">
        <v>474</v>
      </c>
      <c r="B189" s="37" t="s">
        <v>213</v>
      </c>
      <c r="C189" s="8">
        <v>91.583544282999995</v>
      </c>
      <c r="D189" s="46" t="str">
        <f t="shared" si="25"/>
        <v>N/A</v>
      </c>
      <c r="E189" s="8">
        <v>92.071194722000001</v>
      </c>
      <c r="F189" s="46" t="str">
        <f t="shared" si="26"/>
        <v>N/A</v>
      </c>
      <c r="G189" s="8">
        <v>87.289468814000003</v>
      </c>
      <c r="H189" s="46" t="str">
        <f t="shared" si="27"/>
        <v>N/A</v>
      </c>
      <c r="I189" s="12">
        <v>0.53249999999999997</v>
      </c>
      <c r="J189" s="12">
        <v>-5.19</v>
      </c>
      <c r="K189" s="47" t="s">
        <v>739</v>
      </c>
      <c r="L189" s="9" t="str">
        <f t="shared" si="28"/>
        <v>Yes</v>
      </c>
    </row>
    <row r="190" spans="1:12" x14ac:dyDescent="0.2">
      <c r="A190" s="2" t="s">
        <v>475</v>
      </c>
      <c r="B190" s="37" t="s">
        <v>213</v>
      </c>
      <c r="C190" s="8">
        <v>91.824808254000004</v>
      </c>
      <c r="D190" s="46" t="str">
        <f t="shared" si="25"/>
        <v>N/A</v>
      </c>
      <c r="E190" s="8">
        <v>90.245959947000003</v>
      </c>
      <c r="F190" s="46" t="str">
        <f t="shared" si="26"/>
        <v>N/A</v>
      </c>
      <c r="G190" s="8">
        <v>73.648907627</v>
      </c>
      <c r="H190" s="46" t="str">
        <f t="shared" si="27"/>
        <v>N/A</v>
      </c>
      <c r="I190" s="12">
        <v>-1.72</v>
      </c>
      <c r="J190" s="12">
        <v>-18.399999999999999</v>
      </c>
      <c r="K190" s="47" t="s">
        <v>739</v>
      </c>
      <c r="L190" s="9" t="str">
        <f t="shared" si="28"/>
        <v>Yes</v>
      </c>
    </row>
    <row r="191" spans="1:12" x14ac:dyDescent="0.2">
      <c r="A191" s="2" t="s">
        <v>476</v>
      </c>
      <c r="B191" s="37" t="s">
        <v>213</v>
      </c>
      <c r="C191" s="8">
        <v>88.844906918000007</v>
      </c>
      <c r="D191" s="46" t="str">
        <f t="shared" si="25"/>
        <v>N/A</v>
      </c>
      <c r="E191" s="8">
        <v>88.444049031000006</v>
      </c>
      <c r="F191" s="46" t="str">
        <f t="shared" si="26"/>
        <v>N/A</v>
      </c>
      <c r="G191" s="8">
        <v>80.803199466999999</v>
      </c>
      <c r="H191" s="46" t="str">
        <f t="shared" si="27"/>
        <v>N/A</v>
      </c>
      <c r="I191" s="12">
        <v>-0.45100000000000001</v>
      </c>
      <c r="J191" s="12">
        <v>-8.64</v>
      </c>
      <c r="K191" s="47" t="s">
        <v>739</v>
      </c>
      <c r="L191" s="9" t="str">
        <f t="shared" si="28"/>
        <v>Yes</v>
      </c>
    </row>
    <row r="192" spans="1:12" x14ac:dyDescent="0.2">
      <c r="A192" s="2" t="s">
        <v>1368</v>
      </c>
      <c r="B192" s="37" t="s">
        <v>213</v>
      </c>
      <c r="C192" s="38">
        <v>5.5023309553999997</v>
      </c>
      <c r="D192" s="46" t="str">
        <f t="shared" si="25"/>
        <v>N/A</v>
      </c>
      <c r="E192" s="38">
        <v>5.5603671895</v>
      </c>
      <c r="F192" s="46" t="str">
        <f t="shared" si="26"/>
        <v>N/A</v>
      </c>
      <c r="G192" s="38">
        <v>7.071914177</v>
      </c>
      <c r="H192" s="46" t="str">
        <f t="shared" si="27"/>
        <v>N/A</v>
      </c>
      <c r="I192" s="12">
        <v>1.0549999999999999</v>
      </c>
      <c r="J192" s="12">
        <v>27.18</v>
      </c>
      <c r="K192" s="47" t="s">
        <v>739</v>
      </c>
      <c r="L192" s="9" t="str">
        <f t="shared" si="28"/>
        <v>Yes</v>
      </c>
    </row>
    <row r="193" spans="1:12" x14ac:dyDescent="0.2">
      <c r="A193" s="2" t="s">
        <v>1369</v>
      </c>
      <c r="B193" s="37" t="s">
        <v>213</v>
      </c>
      <c r="C193" s="38">
        <v>10.247678019</v>
      </c>
      <c r="D193" s="46" t="str">
        <f t="shared" si="25"/>
        <v>N/A</v>
      </c>
      <c r="E193" s="38">
        <v>10.024734982</v>
      </c>
      <c r="F193" s="46" t="str">
        <f t="shared" si="26"/>
        <v>N/A</v>
      </c>
      <c r="G193" s="38">
        <v>10.860215053999999</v>
      </c>
      <c r="H193" s="46" t="str">
        <f t="shared" si="27"/>
        <v>N/A</v>
      </c>
      <c r="I193" s="12">
        <v>-2.1800000000000002</v>
      </c>
      <c r="J193" s="12">
        <v>8.3339999999999996</v>
      </c>
      <c r="K193" s="47" t="s">
        <v>739</v>
      </c>
      <c r="L193" s="9" t="str">
        <f t="shared" si="28"/>
        <v>Yes</v>
      </c>
    </row>
    <row r="194" spans="1:12" x14ac:dyDescent="0.2">
      <c r="A194" s="2" t="s">
        <v>1370</v>
      </c>
      <c r="B194" s="37" t="s">
        <v>213</v>
      </c>
      <c r="C194" s="38">
        <v>10.019297987</v>
      </c>
      <c r="D194" s="46" t="str">
        <f t="shared" si="25"/>
        <v>N/A</v>
      </c>
      <c r="E194" s="38">
        <v>10.213460470999999</v>
      </c>
      <c r="F194" s="46" t="str">
        <f t="shared" si="26"/>
        <v>N/A</v>
      </c>
      <c r="G194" s="38">
        <v>14.162925852000001</v>
      </c>
      <c r="H194" s="46" t="str">
        <f t="shared" si="27"/>
        <v>N/A</v>
      </c>
      <c r="I194" s="12">
        <v>1.9379999999999999</v>
      </c>
      <c r="J194" s="12">
        <v>38.67</v>
      </c>
      <c r="K194" s="47" t="s">
        <v>739</v>
      </c>
      <c r="L194" s="9" t="str">
        <f t="shared" si="28"/>
        <v>No</v>
      </c>
    </row>
    <row r="195" spans="1:12" x14ac:dyDescent="0.2">
      <c r="A195" s="2" t="s">
        <v>1371</v>
      </c>
      <c r="B195" s="37" t="s">
        <v>213</v>
      </c>
      <c r="C195" s="38">
        <v>3.9009307408999998</v>
      </c>
      <c r="D195" s="46" t="str">
        <f t="shared" si="25"/>
        <v>N/A</v>
      </c>
      <c r="E195" s="38">
        <v>3.9398491434</v>
      </c>
      <c r="F195" s="46" t="str">
        <f t="shared" si="26"/>
        <v>N/A</v>
      </c>
      <c r="G195" s="38">
        <v>4.6063122924000002</v>
      </c>
      <c r="H195" s="46" t="str">
        <f t="shared" si="27"/>
        <v>N/A</v>
      </c>
      <c r="I195" s="12">
        <v>0.99770000000000003</v>
      </c>
      <c r="J195" s="12">
        <v>16.920000000000002</v>
      </c>
      <c r="K195" s="47" t="s">
        <v>739</v>
      </c>
      <c r="L195" s="9" t="str">
        <f t="shared" si="28"/>
        <v>Yes</v>
      </c>
    </row>
    <row r="196" spans="1:12" x14ac:dyDescent="0.2">
      <c r="A196" s="2" t="s">
        <v>1372</v>
      </c>
      <c r="B196" s="37" t="s">
        <v>213</v>
      </c>
      <c r="C196" s="38">
        <v>3.5986613573000001</v>
      </c>
      <c r="D196" s="46" t="str">
        <f t="shared" si="25"/>
        <v>N/A</v>
      </c>
      <c r="E196" s="38">
        <v>3.7008387293</v>
      </c>
      <c r="F196" s="46" t="str">
        <f t="shared" si="26"/>
        <v>N/A</v>
      </c>
      <c r="G196" s="38">
        <v>3.5766213678000001</v>
      </c>
      <c r="H196" s="46" t="str">
        <f t="shared" si="27"/>
        <v>N/A</v>
      </c>
      <c r="I196" s="12">
        <v>2.839</v>
      </c>
      <c r="J196" s="12">
        <v>-3.36</v>
      </c>
      <c r="K196" s="47" t="s">
        <v>739</v>
      </c>
      <c r="L196" s="9" t="str">
        <f t="shared" si="28"/>
        <v>Yes</v>
      </c>
    </row>
    <row r="197" spans="1:12" x14ac:dyDescent="0.2">
      <c r="A197" s="2" t="s">
        <v>1373</v>
      </c>
      <c r="B197" s="37" t="s">
        <v>213</v>
      </c>
      <c r="C197" s="38">
        <v>85.069541029000007</v>
      </c>
      <c r="D197" s="46" t="str">
        <f t="shared" si="25"/>
        <v>N/A</v>
      </c>
      <c r="E197" s="38">
        <v>72.436165700999993</v>
      </c>
      <c r="F197" s="46" t="str">
        <f t="shared" si="26"/>
        <v>N/A</v>
      </c>
      <c r="G197" s="38">
        <v>146.18561937999999</v>
      </c>
      <c r="H197" s="46" t="str">
        <f t="shared" si="27"/>
        <v>N/A</v>
      </c>
      <c r="I197" s="12">
        <v>-14.9</v>
      </c>
      <c r="J197" s="12">
        <v>101.8</v>
      </c>
      <c r="K197" s="47" t="s">
        <v>739</v>
      </c>
      <c r="L197" s="9" t="str">
        <f t="shared" si="28"/>
        <v>No</v>
      </c>
    </row>
    <row r="198" spans="1:12" x14ac:dyDescent="0.2">
      <c r="A198" s="2" t="s">
        <v>1374</v>
      </c>
      <c r="B198" s="37" t="s">
        <v>213</v>
      </c>
      <c r="C198" s="38">
        <v>220.59167951000001</v>
      </c>
      <c r="D198" s="46" t="str">
        <f t="shared" si="25"/>
        <v>N/A</v>
      </c>
      <c r="E198" s="38">
        <v>181.50245097999999</v>
      </c>
      <c r="F198" s="46" t="str">
        <f t="shared" si="26"/>
        <v>N/A</v>
      </c>
      <c r="G198" s="38">
        <v>193.73239437000001</v>
      </c>
      <c r="H198" s="46" t="str">
        <f t="shared" si="27"/>
        <v>N/A</v>
      </c>
      <c r="I198" s="12">
        <v>-17.7</v>
      </c>
      <c r="J198" s="12">
        <v>6.7380000000000004</v>
      </c>
      <c r="K198" s="47" t="s">
        <v>739</v>
      </c>
      <c r="L198" s="9" t="str">
        <f t="shared" si="28"/>
        <v>Yes</v>
      </c>
    </row>
    <row r="199" spans="1:12" x14ac:dyDescent="0.2">
      <c r="A199" s="2" t="s">
        <v>1375</v>
      </c>
      <c r="B199" s="37" t="s">
        <v>213</v>
      </c>
      <c r="C199" s="38">
        <v>99.759420289999994</v>
      </c>
      <c r="D199" s="46" t="str">
        <f t="shared" si="25"/>
        <v>N/A</v>
      </c>
      <c r="E199" s="38">
        <v>91.167668992000003</v>
      </c>
      <c r="F199" s="46" t="str">
        <f t="shared" si="26"/>
        <v>N/A</v>
      </c>
      <c r="G199" s="38">
        <v>161.92710582999999</v>
      </c>
      <c r="H199" s="46" t="str">
        <f t="shared" si="27"/>
        <v>N/A</v>
      </c>
      <c r="I199" s="12">
        <v>-8.61</v>
      </c>
      <c r="J199" s="12">
        <v>77.61</v>
      </c>
      <c r="K199" s="47" t="s">
        <v>739</v>
      </c>
      <c r="L199" s="9" t="str">
        <f t="shared" si="28"/>
        <v>No</v>
      </c>
    </row>
    <row r="200" spans="1:12" x14ac:dyDescent="0.2">
      <c r="A200" s="2" t="s">
        <v>1376</v>
      </c>
      <c r="B200" s="37" t="s">
        <v>213</v>
      </c>
      <c r="C200" s="38">
        <v>30.629673591</v>
      </c>
      <c r="D200" s="46" t="str">
        <f t="shared" si="25"/>
        <v>N/A</v>
      </c>
      <c r="E200" s="38">
        <v>31.070116860999999</v>
      </c>
      <c r="F200" s="46" t="str">
        <f t="shared" si="26"/>
        <v>N/A</v>
      </c>
      <c r="G200" s="38">
        <v>28.641379310000001</v>
      </c>
      <c r="H200" s="46" t="str">
        <f t="shared" si="27"/>
        <v>N/A</v>
      </c>
      <c r="I200" s="12">
        <v>1.4379999999999999</v>
      </c>
      <c r="J200" s="12">
        <v>-7.82</v>
      </c>
      <c r="K200" s="47" t="s">
        <v>739</v>
      </c>
      <c r="L200" s="9" t="str">
        <f t="shared" si="28"/>
        <v>Yes</v>
      </c>
    </row>
    <row r="201" spans="1:12" x14ac:dyDescent="0.2">
      <c r="A201" s="2" t="s">
        <v>1377</v>
      </c>
      <c r="B201" s="37" t="s">
        <v>213</v>
      </c>
      <c r="C201" s="38">
        <v>5.4064245809999996</v>
      </c>
      <c r="D201" s="46" t="str">
        <f t="shared" si="25"/>
        <v>N/A</v>
      </c>
      <c r="E201" s="38">
        <v>4.8818565401000003</v>
      </c>
      <c r="F201" s="46" t="str">
        <f t="shared" si="26"/>
        <v>N/A</v>
      </c>
      <c r="G201" s="38">
        <v>6.1449275362</v>
      </c>
      <c r="H201" s="46" t="str">
        <f t="shared" si="27"/>
        <v>N/A</v>
      </c>
      <c r="I201" s="12">
        <v>-9.6999999999999993</v>
      </c>
      <c r="J201" s="12">
        <v>25.87</v>
      </c>
      <c r="K201" s="47" t="s">
        <v>739</v>
      </c>
      <c r="L201" s="9" t="str">
        <f t="shared" si="28"/>
        <v>Yes</v>
      </c>
    </row>
    <row r="202" spans="1:12" x14ac:dyDescent="0.2">
      <c r="A202" s="2" t="s">
        <v>28</v>
      </c>
      <c r="B202" s="37" t="s">
        <v>213</v>
      </c>
      <c r="C202" s="8">
        <v>3.5933915991999998</v>
      </c>
      <c r="D202" s="46" t="str">
        <f t="shared" si="25"/>
        <v>N/A</v>
      </c>
      <c r="E202" s="8">
        <v>3.2843568004999999</v>
      </c>
      <c r="F202" s="46" t="str">
        <f t="shared" si="26"/>
        <v>N/A</v>
      </c>
      <c r="G202" s="8">
        <v>7.4954775687000001</v>
      </c>
      <c r="H202" s="46" t="str">
        <f t="shared" si="27"/>
        <v>N/A</v>
      </c>
      <c r="I202" s="12">
        <v>-8.6</v>
      </c>
      <c r="J202" s="12">
        <v>128.19999999999999</v>
      </c>
      <c r="K202" s="47" t="s">
        <v>739</v>
      </c>
      <c r="L202" s="9" t="str">
        <f t="shared" si="28"/>
        <v>No</v>
      </c>
    </row>
    <row r="203" spans="1:12" x14ac:dyDescent="0.2">
      <c r="A203" s="2" t="s">
        <v>123</v>
      </c>
      <c r="B203" s="37" t="s">
        <v>213</v>
      </c>
      <c r="C203" s="38">
        <v>11</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v>-14.3</v>
      </c>
      <c r="J203" s="12">
        <v>-83.3</v>
      </c>
      <c r="K203" s="14" t="s">
        <v>213</v>
      </c>
      <c r="L203" s="9" t="str">
        <f t="shared" ref="L203:L213" si="32">IF(J203="Div by 0", "N/A", IF(K203="N/A","N/A", IF(J203&gt;VALUE(MID(K203,1,2)), "No", IF(J203&lt;-1*VALUE(MID(K203,1,2)), "No", "Yes"))))</f>
        <v>N/A</v>
      </c>
    </row>
    <row r="204" spans="1:12" x14ac:dyDescent="0.2">
      <c r="A204" s="2" t="s">
        <v>124</v>
      </c>
      <c r="B204" s="37" t="s">
        <v>213</v>
      </c>
      <c r="C204" s="38">
        <v>25</v>
      </c>
      <c r="D204" s="46" t="str">
        <f t="shared" si="29"/>
        <v>N/A</v>
      </c>
      <c r="E204" s="38">
        <v>29</v>
      </c>
      <c r="F204" s="46" t="str">
        <f t="shared" si="30"/>
        <v>N/A</v>
      </c>
      <c r="G204" s="38">
        <v>11</v>
      </c>
      <c r="H204" s="46" t="str">
        <f t="shared" si="31"/>
        <v>N/A</v>
      </c>
      <c r="I204" s="12">
        <v>16</v>
      </c>
      <c r="J204" s="12">
        <v>-65.5</v>
      </c>
      <c r="K204" s="14" t="s">
        <v>213</v>
      </c>
      <c r="L204" s="9" t="str">
        <f t="shared" si="32"/>
        <v>N/A</v>
      </c>
    </row>
    <row r="205" spans="1:12" ht="25.5" x14ac:dyDescent="0.2">
      <c r="A205" s="2" t="s">
        <v>1625</v>
      </c>
      <c r="B205" s="37" t="s">
        <v>213</v>
      </c>
      <c r="C205" s="38">
        <v>13</v>
      </c>
      <c r="D205" s="46" t="str">
        <f t="shared" si="29"/>
        <v>N/A</v>
      </c>
      <c r="E205" s="38">
        <v>16</v>
      </c>
      <c r="F205" s="46" t="str">
        <f t="shared" si="30"/>
        <v>N/A</v>
      </c>
      <c r="G205" s="38">
        <v>11</v>
      </c>
      <c r="H205" s="46" t="str">
        <f t="shared" si="31"/>
        <v>N/A</v>
      </c>
      <c r="I205" s="12">
        <v>23.08</v>
      </c>
      <c r="J205" s="12">
        <v>-50</v>
      </c>
      <c r="K205" s="14" t="s">
        <v>213</v>
      </c>
      <c r="L205" s="9" t="str">
        <f t="shared" si="32"/>
        <v>N/A</v>
      </c>
    </row>
    <row r="206" spans="1:12" ht="25.5" x14ac:dyDescent="0.2">
      <c r="A206" s="2" t="s">
        <v>1378</v>
      </c>
      <c r="B206" s="37" t="s">
        <v>213</v>
      </c>
      <c r="C206" s="38">
        <v>124</v>
      </c>
      <c r="D206" s="46" t="str">
        <f t="shared" si="29"/>
        <v>N/A</v>
      </c>
      <c r="E206" s="38">
        <v>135</v>
      </c>
      <c r="F206" s="46" t="str">
        <f t="shared" si="30"/>
        <v>N/A</v>
      </c>
      <c r="G206" s="38">
        <v>137</v>
      </c>
      <c r="H206" s="46" t="str">
        <f t="shared" si="31"/>
        <v>N/A</v>
      </c>
      <c r="I206" s="12">
        <v>8.8710000000000004</v>
      </c>
      <c r="J206" s="12">
        <v>1.4810000000000001</v>
      </c>
      <c r="K206" s="14" t="s">
        <v>213</v>
      </c>
      <c r="L206" s="9" t="str">
        <f t="shared" si="32"/>
        <v>N/A</v>
      </c>
    </row>
    <row r="207" spans="1:12" x14ac:dyDescent="0.2">
      <c r="A207" s="2" t="s">
        <v>1626</v>
      </c>
      <c r="B207" s="37" t="s">
        <v>213</v>
      </c>
      <c r="C207" s="38">
        <v>15</v>
      </c>
      <c r="D207" s="46" t="str">
        <f t="shared" si="29"/>
        <v>N/A</v>
      </c>
      <c r="E207" s="38">
        <v>23</v>
      </c>
      <c r="F207" s="46" t="str">
        <f t="shared" si="30"/>
        <v>N/A</v>
      </c>
      <c r="G207" s="38">
        <v>11</v>
      </c>
      <c r="H207" s="46" t="str">
        <f t="shared" si="31"/>
        <v>N/A</v>
      </c>
      <c r="I207" s="12">
        <v>53.33</v>
      </c>
      <c r="J207" s="12">
        <v>-91.3</v>
      </c>
      <c r="K207" s="14" t="s">
        <v>213</v>
      </c>
      <c r="L207" s="9" t="str">
        <f t="shared" si="32"/>
        <v>N/A</v>
      </c>
    </row>
    <row r="208" spans="1:12" x14ac:dyDescent="0.2">
      <c r="A208" s="2" t="s">
        <v>1627</v>
      </c>
      <c r="B208" s="37" t="s">
        <v>213</v>
      </c>
      <c r="C208" s="38">
        <v>27</v>
      </c>
      <c r="D208" s="46" t="str">
        <f t="shared" si="29"/>
        <v>N/A</v>
      </c>
      <c r="E208" s="38">
        <v>29</v>
      </c>
      <c r="F208" s="46" t="str">
        <f t="shared" si="30"/>
        <v>N/A</v>
      </c>
      <c r="G208" s="38">
        <v>15</v>
      </c>
      <c r="H208" s="46" t="str">
        <f t="shared" si="31"/>
        <v>N/A</v>
      </c>
      <c r="I208" s="12">
        <v>7.407</v>
      </c>
      <c r="J208" s="12">
        <v>-48.3</v>
      </c>
      <c r="K208" s="14" t="s">
        <v>213</v>
      </c>
      <c r="L208" s="9" t="str">
        <f t="shared" si="32"/>
        <v>N/A</v>
      </c>
    </row>
    <row r="209" spans="1:12" x14ac:dyDescent="0.2">
      <c r="A209" s="2" t="s">
        <v>125</v>
      </c>
      <c r="B209" s="37" t="s">
        <v>213</v>
      </c>
      <c r="C209" s="49">
        <v>1538648</v>
      </c>
      <c r="D209" s="46" t="str">
        <f t="shared" si="29"/>
        <v>N/A</v>
      </c>
      <c r="E209" s="49">
        <v>2679193</v>
      </c>
      <c r="F209" s="46" t="str">
        <f t="shared" si="30"/>
        <v>N/A</v>
      </c>
      <c r="G209" s="49">
        <v>1238345</v>
      </c>
      <c r="H209" s="46" t="str">
        <f t="shared" si="31"/>
        <v>N/A</v>
      </c>
      <c r="I209" s="12">
        <v>74.13</v>
      </c>
      <c r="J209" s="12">
        <v>-53.8</v>
      </c>
      <c r="K209" s="14" t="s">
        <v>213</v>
      </c>
      <c r="L209" s="9" t="str">
        <f t="shared" si="32"/>
        <v>N/A</v>
      </c>
    </row>
    <row r="210" spans="1:12" x14ac:dyDescent="0.2">
      <c r="A210" s="48" t="s">
        <v>1622</v>
      </c>
      <c r="B210" s="37" t="s">
        <v>213</v>
      </c>
      <c r="C210" s="49">
        <v>1509502</v>
      </c>
      <c r="D210" s="46" t="str">
        <f t="shared" si="29"/>
        <v>N/A</v>
      </c>
      <c r="E210" s="49">
        <v>2657041</v>
      </c>
      <c r="F210" s="46" t="str">
        <f t="shared" si="30"/>
        <v>N/A</v>
      </c>
      <c r="G210" s="49">
        <v>1206184</v>
      </c>
      <c r="H210" s="46" t="str">
        <f t="shared" si="31"/>
        <v>N/A</v>
      </c>
      <c r="I210" s="12">
        <v>76.02</v>
      </c>
      <c r="J210" s="12">
        <v>-54.6</v>
      </c>
      <c r="K210" s="14" t="s">
        <v>213</v>
      </c>
      <c r="L210" s="9" t="str">
        <f t="shared" si="32"/>
        <v>N/A</v>
      </c>
    </row>
    <row r="211" spans="1:12" x14ac:dyDescent="0.2">
      <c r="A211" s="48" t="s">
        <v>1379</v>
      </c>
      <c r="B211" s="37" t="s">
        <v>213</v>
      </c>
      <c r="C211" s="49">
        <v>402680</v>
      </c>
      <c r="D211" s="46" t="str">
        <f t="shared" si="29"/>
        <v>N/A</v>
      </c>
      <c r="E211" s="49">
        <v>419485</v>
      </c>
      <c r="F211" s="46" t="str">
        <f t="shared" si="30"/>
        <v>N/A</v>
      </c>
      <c r="G211" s="49">
        <v>425371</v>
      </c>
      <c r="H211" s="46" t="str">
        <f t="shared" si="31"/>
        <v>N/A</v>
      </c>
      <c r="I211" s="12">
        <v>4.173</v>
      </c>
      <c r="J211" s="12">
        <v>1.403</v>
      </c>
      <c r="K211" s="14" t="s">
        <v>213</v>
      </c>
      <c r="L211" s="9" t="str">
        <f t="shared" si="32"/>
        <v>N/A</v>
      </c>
    </row>
    <row r="212" spans="1:12" x14ac:dyDescent="0.2">
      <c r="A212" s="48" t="s">
        <v>1616</v>
      </c>
      <c r="B212" s="37" t="s">
        <v>213</v>
      </c>
      <c r="C212" s="49">
        <v>1039410</v>
      </c>
      <c r="D212" s="46" t="str">
        <f t="shared" si="29"/>
        <v>N/A</v>
      </c>
      <c r="E212" s="49">
        <v>1094520</v>
      </c>
      <c r="F212" s="46" t="str">
        <f t="shared" si="30"/>
        <v>N/A</v>
      </c>
      <c r="G212" s="49">
        <v>933840</v>
      </c>
      <c r="H212" s="46" t="str">
        <f t="shared" si="31"/>
        <v>N/A</v>
      </c>
      <c r="I212" s="12">
        <v>5.3019999999999996</v>
      </c>
      <c r="J212" s="12">
        <v>-14.7</v>
      </c>
      <c r="K212" s="14" t="s">
        <v>213</v>
      </c>
      <c r="L212" s="9" t="str">
        <f t="shared" si="32"/>
        <v>N/A</v>
      </c>
    </row>
    <row r="213" spans="1:12" x14ac:dyDescent="0.2">
      <c r="A213" s="48" t="s">
        <v>1617</v>
      </c>
      <c r="B213" s="37" t="s">
        <v>213</v>
      </c>
      <c r="C213" s="49">
        <v>646666</v>
      </c>
      <c r="D213" s="46" t="str">
        <f t="shared" si="29"/>
        <v>N/A</v>
      </c>
      <c r="E213" s="49">
        <v>831191</v>
      </c>
      <c r="F213" s="46" t="str">
        <f t="shared" si="30"/>
        <v>N/A</v>
      </c>
      <c r="G213" s="49">
        <v>469908</v>
      </c>
      <c r="H213" s="46" t="str">
        <f t="shared" si="31"/>
        <v>N/A</v>
      </c>
      <c r="I213" s="12">
        <v>28.53</v>
      </c>
      <c r="J213" s="12">
        <v>-43.5</v>
      </c>
      <c r="K213" s="14" t="s">
        <v>213</v>
      </c>
      <c r="L213" s="9" t="str">
        <f t="shared" si="32"/>
        <v>N/A</v>
      </c>
    </row>
    <row r="214" spans="1:12" ht="25.5" x14ac:dyDescent="0.2">
      <c r="A214" s="2" t="s">
        <v>1380</v>
      </c>
      <c r="B214" s="37" t="s">
        <v>213</v>
      </c>
      <c r="C214" s="49">
        <v>24016246</v>
      </c>
      <c r="D214" s="46" t="str">
        <f t="shared" ref="D214:D228" si="33">IF($B214="N/A","N/A",IF(C214&gt;10,"No",IF(C214&lt;-10,"No","Yes")))</f>
        <v>N/A</v>
      </c>
      <c r="E214" s="49">
        <v>22688022</v>
      </c>
      <c r="F214" s="46" t="str">
        <f t="shared" ref="F214:F228" si="34">IF($B214="N/A","N/A",IF(E214&gt;10,"No",IF(E214&lt;-10,"No","Yes")))</f>
        <v>N/A</v>
      </c>
      <c r="G214" s="49">
        <v>9372384</v>
      </c>
      <c r="H214" s="46" t="str">
        <f t="shared" ref="H214:H228" si="35">IF($B214="N/A","N/A",IF(G214&gt;10,"No",IF(G214&lt;-10,"No","Yes")))</f>
        <v>N/A</v>
      </c>
      <c r="I214" s="12">
        <v>-5.53</v>
      </c>
      <c r="J214" s="12">
        <v>-58.7</v>
      </c>
      <c r="K214" s="47" t="s">
        <v>739</v>
      </c>
      <c r="L214" s="9" t="str">
        <f t="shared" ref="L214:L228" si="36">IF(J214="Div by 0", "N/A", IF(K214="N/A","N/A", IF(J214&gt;VALUE(MID(K214,1,2)), "No", IF(J214&lt;-1*VALUE(MID(K214,1,2)), "No", "Yes"))))</f>
        <v>No</v>
      </c>
    </row>
    <row r="215" spans="1:12" x14ac:dyDescent="0.2">
      <c r="A215" s="61" t="s">
        <v>649</v>
      </c>
      <c r="B215" s="37" t="s">
        <v>213</v>
      </c>
      <c r="C215" s="38">
        <v>45298</v>
      </c>
      <c r="D215" s="46" t="str">
        <f t="shared" si="33"/>
        <v>N/A</v>
      </c>
      <c r="E215" s="38">
        <v>49187</v>
      </c>
      <c r="F215" s="46" t="str">
        <f t="shared" si="34"/>
        <v>N/A</v>
      </c>
      <c r="G215" s="38">
        <v>12382</v>
      </c>
      <c r="H215" s="46" t="str">
        <f t="shared" si="35"/>
        <v>N/A</v>
      </c>
      <c r="I215" s="12">
        <v>8.5850000000000009</v>
      </c>
      <c r="J215" s="12">
        <v>-74.8</v>
      </c>
      <c r="K215" s="47" t="s">
        <v>739</v>
      </c>
      <c r="L215" s="9" t="str">
        <f t="shared" si="36"/>
        <v>No</v>
      </c>
    </row>
    <row r="216" spans="1:12" ht="25.5" x14ac:dyDescent="0.2">
      <c r="A216" s="4" t="s">
        <v>1381</v>
      </c>
      <c r="B216" s="37" t="s">
        <v>213</v>
      </c>
      <c r="C216" s="49">
        <v>530.18336350000004</v>
      </c>
      <c r="D216" s="46" t="str">
        <f t="shared" si="33"/>
        <v>N/A</v>
      </c>
      <c r="E216" s="49">
        <v>461.26053632000003</v>
      </c>
      <c r="F216" s="46" t="str">
        <f t="shared" si="34"/>
        <v>N/A</v>
      </c>
      <c r="G216" s="49">
        <v>756.93619770999999</v>
      </c>
      <c r="H216" s="46" t="str">
        <f t="shared" si="35"/>
        <v>N/A</v>
      </c>
      <c r="I216" s="12">
        <v>-13</v>
      </c>
      <c r="J216" s="12">
        <v>64.099999999999994</v>
      </c>
      <c r="K216" s="47" t="s">
        <v>739</v>
      </c>
      <c r="L216" s="9" t="str">
        <f t="shared" si="36"/>
        <v>No</v>
      </c>
    </row>
    <row r="217" spans="1:12" ht="25.5" x14ac:dyDescent="0.2">
      <c r="A217" s="2" t="s">
        <v>1382</v>
      </c>
      <c r="B217" s="37" t="s">
        <v>213</v>
      </c>
      <c r="C217" s="49">
        <v>55618977</v>
      </c>
      <c r="D217" s="46" t="str">
        <f t="shared" si="33"/>
        <v>N/A</v>
      </c>
      <c r="E217" s="49">
        <v>55348690</v>
      </c>
      <c r="F217" s="46" t="str">
        <f t="shared" si="34"/>
        <v>N/A</v>
      </c>
      <c r="G217" s="49">
        <v>5894851</v>
      </c>
      <c r="H217" s="46" t="str">
        <f t="shared" si="35"/>
        <v>N/A</v>
      </c>
      <c r="I217" s="12">
        <v>-0.48599999999999999</v>
      </c>
      <c r="J217" s="12">
        <v>-89.3</v>
      </c>
      <c r="K217" s="47" t="s">
        <v>739</v>
      </c>
      <c r="L217" s="9" t="str">
        <f t="shared" si="36"/>
        <v>No</v>
      </c>
    </row>
    <row r="218" spans="1:12" x14ac:dyDescent="0.2">
      <c r="A218" s="4" t="s">
        <v>516</v>
      </c>
      <c r="B218" s="37" t="s">
        <v>213</v>
      </c>
      <c r="C218" s="38">
        <v>96759</v>
      </c>
      <c r="D218" s="46" t="str">
        <f t="shared" si="33"/>
        <v>N/A</v>
      </c>
      <c r="E218" s="38">
        <v>97538</v>
      </c>
      <c r="F218" s="46" t="str">
        <f t="shared" si="34"/>
        <v>N/A</v>
      </c>
      <c r="G218" s="38">
        <v>11167</v>
      </c>
      <c r="H218" s="46" t="str">
        <f t="shared" si="35"/>
        <v>N/A</v>
      </c>
      <c r="I218" s="12">
        <v>0.80510000000000004</v>
      </c>
      <c r="J218" s="12">
        <v>-88.6</v>
      </c>
      <c r="K218" s="47" t="s">
        <v>739</v>
      </c>
      <c r="L218" s="9" t="str">
        <f t="shared" si="36"/>
        <v>No</v>
      </c>
    </row>
    <row r="219" spans="1:12" ht="25.5" x14ac:dyDescent="0.2">
      <c r="A219" s="2" t="s">
        <v>1383</v>
      </c>
      <c r="B219" s="37" t="s">
        <v>213</v>
      </c>
      <c r="C219" s="49">
        <v>574.81967569000005</v>
      </c>
      <c r="D219" s="46" t="str">
        <f t="shared" si="33"/>
        <v>N/A</v>
      </c>
      <c r="E219" s="49">
        <v>567.45770878999997</v>
      </c>
      <c r="F219" s="46" t="str">
        <f t="shared" si="34"/>
        <v>N/A</v>
      </c>
      <c r="G219" s="49">
        <v>527.88134682999998</v>
      </c>
      <c r="H219" s="46" t="str">
        <f t="shared" si="35"/>
        <v>N/A</v>
      </c>
      <c r="I219" s="12">
        <v>-1.28</v>
      </c>
      <c r="J219" s="12">
        <v>-6.97</v>
      </c>
      <c r="K219" s="47" t="s">
        <v>739</v>
      </c>
      <c r="L219" s="9" t="str">
        <f t="shared" si="36"/>
        <v>Yes</v>
      </c>
    </row>
    <row r="220" spans="1:12" ht="25.5" x14ac:dyDescent="0.2">
      <c r="A220" s="2" t="s">
        <v>1384</v>
      </c>
      <c r="B220" s="37" t="s">
        <v>213</v>
      </c>
      <c r="C220" s="49">
        <v>28086662</v>
      </c>
      <c r="D220" s="46" t="str">
        <f t="shared" si="33"/>
        <v>N/A</v>
      </c>
      <c r="E220" s="49">
        <v>28840234</v>
      </c>
      <c r="F220" s="46" t="str">
        <f t="shared" si="34"/>
        <v>N/A</v>
      </c>
      <c r="G220" s="49">
        <v>3662061</v>
      </c>
      <c r="H220" s="46" t="str">
        <f t="shared" si="35"/>
        <v>N/A</v>
      </c>
      <c r="I220" s="12">
        <v>2.6829999999999998</v>
      </c>
      <c r="J220" s="12">
        <v>-87.3</v>
      </c>
      <c r="K220" s="47" t="s">
        <v>739</v>
      </c>
      <c r="L220" s="9" t="str">
        <f t="shared" si="36"/>
        <v>No</v>
      </c>
    </row>
    <row r="221" spans="1:12" x14ac:dyDescent="0.2">
      <c r="A221" s="4" t="s">
        <v>517</v>
      </c>
      <c r="B221" s="37" t="s">
        <v>213</v>
      </c>
      <c r="C221" s="38">
        <v>50071</v>
      </c>
      <c r="D221" s="46" t="str">
        <f t="shared" si="33"/>
        <v>N/A</v>
      </c>
      <c r="E221" s="38">
        <v>53652</v>
      </c>
      <c r="F221" s="46" t="str">
        <f t="shared" si="34"/>
        <v>N/A</v>
      </c>
      <c r="G221" s="38">
        <v>7215</v>
      </c>
      <c r="H221" s="46" t="str">
        <f t="shared" si="35"/>
        <v>N/A</v>
      </c>
      <c r="I221" s="12">
        <v>7.1520000000000001</v>
      </c>
      <c r="J221" s="12">
        <v>-86.6</v>
      </c>
      <c r="K221" s="47" t="s">
        <v>739</v>
      </c>
      <c r="L221" s="9" t="str">
        <f t="shared" si="36"/>
        <v>No</v>
      </c>
    </row>
    <row r="222" spans="1:12" ht="25.5" x14ac:dyDescent="0.2">
      <c r="A222" s="2" t="s">
        <v>1385</v>
      </c>
      <c r="B222" s="37" t="s">
        <v>213</v>
      </c>
      <c r="C222" s="49">
        <v>560.93670986999996</v>
      </c>
      <c r="D222" s="46" t="str">
        <f t="shared" si="33"/>
        <v>N/A</v>
      </c>
      <c r="E222" s="49">
        <v>537.54257064000001</v>
      </c>
      <c r="F222" s="46" t="str">
        <f t="shared" si="34"/>
        <v>N/A</v>
      </c>
      <c r="G222" s="49">
        <v>507.56216216000001</v>
      </c>
      <c r="H222" s="46" t="str">
        <f t="shared" si="35"/>
        <v>N/A</v>
      </c>
      <c r="I222" s="12">
        <v>-4.17</v>
      </c>
      <c r="J222" s="12">
        <v>-5.58</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130879244</v>
      </c>
      <c r="D226" s="46" t="str">
        <f t="shared" si="33"/>
        <v>N/A</v>
      </c>
      <c r="E226" s="49">
        <v>159199595</v>
      </c>
      <c r="F226" s="46" t="str">
        <f t="shared" si="34"/>
        <v>N/A</v>
      </c>
      <c r="G226" s="49">
        <v>193817021</v>
      </c>
      <c r="H226" s="46" t="str">
        <f t="shared" si="35"/>
        <v>N/A</v>
      </c>
      <c r="I226" s="12">
        <v>21.64</v>
      </c>
      <c r="J226" s="12">
        <v>21.74</v>
      </c>
      <c r="K226" s="47" t="s">
        <v>739</v>
      </c>
      <c r="L226" s="9" t="str">
        <f t="shared" si="36"/>
        <v>Yes</v>
      </c>
    </row>
    <row r="227" spans="1:12" ht="25.5" x14ac:dyDescent="0.2">
      <c r="A227" s="2" t="s">
        <v>519</v>
      </c>
      <c r="B227" s="37" t="s">
        <v>213</v>
      </c>
      <c r="C227" s="38">
        <v>6278</v>
      </c>
      <c r="D227" s="46" t="str">
        <f t="shared" si="33"/>
        <v>N/A</v>
      </c>
      <c r="E227" s="38">
        <v>7353</v>
      </c>
      <c r="F227" s="46" t="str">
        <f t="shared" si="34"/>
        <v>N/A</v>
      </c>
      <c r="G227" s="38">
        <v>7718</v>
      </c>
      <c r="H227" s="46" t="str">
        <f t="shared" si="35"/>
        <v>N/A</v>
      </c>
      <c r="I227" s="12">
        <v>17.12</v>
      </c>
      <c r="J227" s="12">
        <v>4.9640000000000004</v>
      </c>
      <c r="K227" s="47" t="s">
        <v>739</v>
      </c>
      <c r="L227" s="9" t="str">
        <f t="shared" si="36"/>
        <v>Yes</v>
      </c>
    </row>
    <row r="228" spans="1:12" ht="25.5" x14ac:dyDescent="0.2">
      <c r="A228" s="2" t="s">
        <v>1389</v>
      </c>
      <c r="B228" s="37" t="s">
        <v>213</v>
      </c>
      <c r="C228" s="49">
        <v>20847.283211000002</v>
      </c>
      <c r="D228" s="46" t="str">
        <f t="shared" si="33"/>
        <v>N/A</v>
      </c>
      <c r="E228" s="49">
        <v>21650.971711999999</v>
      </c>
      <c r="F228" s="46" t="str">
        <f t="shared" si="34"/>
        <v>N/A</v>
      </c>
      <c r="G228" s="49">
        <v>25112.337522999998</v>
      </c>
      <c r="H228" s="46" t="str">
        <f t="shared" si="35"/>
        <v>N/A</v>
      </c>
      <c r="I228" s="12">
        <v>3.855</v>
      </c>
      <c r="J228" s="12">
        <v>15.99</v>
      </c>
      <c r="K228" s="47" t="s">
        <v>739</v>
      </c>
      <c r="L228" s="9" t="str">
        <f t="shared" si="36"/>
        <v>Yes</v>
      </c>
    </row>
    <row r="229" spans="1:12" x14ac:dyDescent="0.2">
      <c r="A229" s="2" t="s">
        <v>1390</v>
      </c>
      <c r="B229" s="37" t="s">
        <v>213</v>
      </c>
      <c r="C229" s="54">
        <v>142139329</v>
      </c>
      <c r="D229" s="46" t="str">
        <f t="shared" ref="D229:D252" si="37">IF($B229="N/A","N/A",IF(C229&gt;10,"No",IF(C229&lt;-10,"No","Yes")))</f>
        <v>N/A</v>
      </c>
      <c r="E229" s="54">
        <v>169490661</v>
      </c>
      <c r="F229" s="46" t="str">
        <f t="shared" ref="F229:F252" si="38">IF($B229="N/A","N/A",IF(E229&gt;10,"No",IF(E229&lt;-10,"No","Yes")))</f>
        <v>N/A</v>
      </c>
      <c r="G229" s="54">
        <v>197364939</v>
      </c>
      <c r="H229" s="46" t="str">
        <f t="shared" ref="H229:H252" si="39">IF($B229="N/A","N/A",IF(G229&gt;10,"No",IF(G229&lt;-10,"No","Yes")))</f>
        <v>N/A</v>
      </c>
      <c r="I229" s="12">
        <v>19.239999999999998</v>
      </c>
      <c r="J229" s="12">
        <v>16.45</v>
      </c>
      <c r="K229" s="47" t="s">
        <v>739</v>
      </c>
      <c r="L229" s="9" t="str">
        <f t="shared" ref="L229:L252" si="40">IF(J229="Div by 0", "N/A", IF(K229="N/A","N/A", IF(J229&gt;VALUE(MID(K229,1,2)), "No", IF(J229&lt;-1*VALUE(MID(K229,1,2)), "No", "Yes"))))</f>
        <v>Yes</v>
      </c>
    </row>
    <row r="230" spans="1:12" x14ac:dyDescent="0.2">
      <c r="A230" s="4" t="s">
        <v>1391</v>
      </c>
      <c r="B230" s="37" t="s">
        <v>213</v>
      </c>
      <c r="C230" s="52">
        <v>11321</v>
      </c>
      <c r="D230" s="46" t="str">
        <f t="shared" si="37"/>
        <v>N/A</v>
      </c>
      <c r="E230" s="52">
        <v>12110</v>
      </c>
      <c r="F230" s="46" t="str">
        <f t="shared" si="38"/>
        <v>N/A</v>
      </c>
      <c r="G230" s="52">
        <v>8550</v>
      </c>
      <c r="H230" s="46" t="str">
        <f t="shared" si="39"/>
        <v>N/A</v>
      </c>
      <c r="I230" s="12">
        <v>6.9690000000000003</v>
      </c>
      <c r="J230" s="12">
        <v>-29.4</v>
      </c>
      <c r="K230" s="47" t="s">
        <v>739</v>
      </c>
      <c r="L230" s="9" t="str">
        <f t="shared" si="40"/>
        <v>Yes</v>
      </c>
    </row>
    <row r="231" spans="1:12" x14ac:dyDescent="0.2">
      <c r="A231" s="4" t="s">
        <v>1392</v>
      </c>
      <c r="B231" s="37" t="s">
        <v>213</v>
      </c>
      <c r="C231" s="54">
        <v>12555.368694999999</v>
      </c>
      <c r="D231" s="46" t="str">
        <f t="shared" si="37"/>
        <v>N/A</v>
      </c>
      <c r="E231" s="54">
        <v>13995.925764</v>
      </c>
      <c r="F231" s="46" t="str">
        <f t="shared" si="38"/>
        <v>N/A</v>
      </c>
      <c r="G231" s="54">
        <v>23083.618596</v>
      </c>
      <c r="H231" s="46" t="str">
        <f t="shared" si="39"/>
        <v>N/A</v>
      </c>
      <c r="I231" s="12">
        <v>11.47</v>
      </c>
      <c r="J231" s="12">
        <v>64.930000000000007</v>
      </c>
      <c r="K231" s="47" t="s">
        <v>739</v>
      </c>
      <c r="L231" s="9" t="str">
        <f t="shared" si="40"/>
        <v>No</v>
      </c>
    </row>
    <row r="232" spans="1:12" ht="25.5" x14ac:dyDescent="0.2">
      <c r="A232" s="4" t="s">
        <v>1393</v>
      </c>
      <c r="B232" s="37" t="s">
        <v>213</v>
      </c>
      <c r="C232" s="54">
        <v>6931.0555555999999</v>
      </c>
      <c r="D232" s="46" t="str">
        <f t="shared" si="37"/>
        <v>N/A</v>
      </c>
      <c r="E232" s="54">
        <v>6432.4080000000004</v>
      </c>
      <c r="F232" s="46" t="str">
        <f t="shared" si="38"/>
        <v>N/A</v>
      </c>
      <c r="G232" s="54">
        <v>12112.181817999999</v>
      </c>
      <c r="H232" s="46" t="str">
        <f t="shared" si="39"/>
        <v>N/A</v>
      </c>
      <c r="I232" s="12">
        <v>-7.19</v>
      </c>
      <c r="J232" s="12">
        <v>88.3</v>
      </c>
      <c r="K232" s="47" t="s">
        <v>739</v>
      </c>
      <c r="L232" s="9" t="str">
        <f t="shared" si="40"/>
        <v>No</v>
      </c>
    </row>
    <row r="233" spans="1:12" ht="25.5" x14ac:dyDescent="0.2">
      <c r="A233" s="4" t="s">
        <v>1394</v>
      </c>
      <c r="B233" s="37" t="s">
        <v>213</v>
      </c>
      <c r="C233" s="54">
        <v>14355.240951</v>
      </c>
      <c r="D233" s="46" t="str">
        <f t="shared" si="37"/>
        <v>N/A</v>
      </c>
      <c r="E233" s="54">
        <v>15639.396436999999</v>
      </c>
      <c r="F233" s="46" t="str">
        <f t="shared" si="38"/>
        <v>N/A</v>
      </c>
      <c r="G233" s="54">
        <v>23868.024096000001</v>
      </c>
      <c r="H233" s="46" t="str">
        <f t="shared" si="39"/>
        <v>N/A</v>
      </c>
      <c r="I233" s="12">
        <v>8.9459999999999997</v>
      </c>
      <c r="J233" s="12">
        <v>52.61</v>
      </c>
      <c r="K233" s="47" t="s">
        <v>739</v>
      </c>
      <c r="L233" s="9" t="str">
        <f t="shared" si="40"/>
        <v>No</v>
      </c>
    </row>
    <row r="234" spans="1:12" x14ac:dyDescent="0.2">
      <c r="A234" s="4" t="s">
        <v>1395</v>
      </c>
      <c r="B234" s="37" t="s">
        <v>213</v>
      </c>
      <c r="C234" s="54">
        <v>2762.1497487000001</v>
      </c>
      <c r="D234" s="46" t="str">
        <f t="shared" si="37"/>
        <v>N/A</v>
      </c>
      <c r="E234" s="54">
        <v>4367.9914439000004</v>
      </c>
      <c r="F234" s="46" t="str">
        <f t="shared" si="38"/>
        <v>N/A</v>
      </c>
      <c r="G234" s="54">
        <v>13574.452961999999</v>
      </c>
      <c r="H234" s="46" t="str">
        <f t="shared" si="39"/>
        <v>N/A</v>
      </c>
      <c r="I234" s="12">
        <v>58.14</v>
      </c>
      <c r="J234" s="12">
        <v>210.8</v>
      </c>
      <c r="K234" s="47" t="s">
        <v>739</v>
      </c>
      <c r="L234" s="9" t="str">
        <f t="shared" si="40"/>
        <v>No</v>
      </c>
    </row>
    <row r="235" spans="1:12" ht="25.5" x14ac:dyDescent="0.2">
      <c r="A235" s="4" t="s">
        <v>1396</v>
      </c>
      <c r="B235" s="37" t="s">
        <v>213</v>
      </c>
      <c r="C235" s="54">
        <v>929.70483005000006</v>
      </c>
      <c r="D235" s="46" t="str">
        <f t="shared" si="37"/>
        <v>N/A</v>
      </c>
      <c r="E235" s="54">
        <v>814.86101083000005</v>
      </c>
      <c r="F235" s="46" t="str">
        <f t="shared" si="38"/>
        <v>N/A</v>
      </c>
      <c r="G235" s="54">
        <v>960.20353981999995</v>
      </c>
      <c r="H235" s="46" t="str">
        <f t="shared" si="39"/>
        <v>N/A</v>
      </c>
      <c r="I235" s="12">
        <v>-12.4</v>
      </c>
      <c r="J235" s="12">
        <v>17.84</v>
      </c>
      <c r="K235" s="47" t="s">
        <v>739</v>
      </c>
      <c r="L235" s="9" t="str">
        <f t="shared" si="40"/>
        <v>Yes</v>
      </c>
    </row>
    <row r="236" spans="1:12" x14ac:dyDescent="0.2">
      <c r="A236" s="4" t="s">
        <v>1397</v>
      </c>
      <c r="B236" s="37" t="s">
        <v>213</v>
      </c>
      <c r="C236" s="46">
        <v>1.9627900363999999</v>
      </c>
      <c r="D236" s="46" t="str">
        <f t="shared" si="37"/>
        <v>N/A</v>
      </c>
      <c r="E236" s="46">
        <v>1.9816432093</v>
      </c>
      <c r="F236" s="46" t="str">
        <f t="shared" si="38"/>
        <v>N/A</v>
      </c>
      <c r="G236" s="46">
        <v>7.733357453</v>
      </c>
      <c r="H236" s="46" t="str">
        <f t="shared" si="39"/>
        <v>N/A</v>
      </c>
      <c r="I236" s="12">
        <v>0.96050000000000002</v>
      </c>
      <c r="J236" s="12">
        <v>290.2</v>
      </c>
      <c r="K236" s="47" t="s">
        <v>739</v>
      </c>
      <c r="L236" s="9" t="str">
        <f t="shared" si="40"/>
        <v>No</v>
      </c>
    </row>
    <row r="237" spans="1:12" x14ac:dyDescent="0.2">
      <c r="A237" s="4" t="s">
        <v>1398</v>
      </c>
      <c r="B237" s="37" t="s">
        <v>213</v>
      </c>
      <c r="C237" s="46">
        <v>9.4093047568999992</v>
      </c>
      <c r="D237" s="46" t="str">
        <f t="shared" si="37"/>
        <v>N/A</v>
      </c>
      <c r="E237" s="46">
        <v>9.3562874250999997</v>
      </c>
      <c r="F237" s="46" t="str">
        <f t="shared" si="38"/>
        <v>N/A</v>
      </c>
      <c r="G237" s="46">
        <v>12.992125983999999</v>
      </c>
      <c r="H237" s="46" t="str">
        <f t="shared" si="39"/>
        <v>N/A</v>
      </c>
      <c r="I237" s="12">
        <v>-0.56299999999999994</v>
      </c>
      <c r="J237" s="12">
        <v>38.86</v>
      </c>
      <c r="K237" s="47" t="s">
        <v>739</v>
      </c>
      <c r="L237" s="9" t="str">
        <f t="shared" si="40"/>
        <v>No</v>
      </c>
    </row>
    <row r="238" spans="1:12" x14ac:dyDescent="0.2">
      <c r="A238" s="61" t="s">
        <v>1399</v>
      </c>
      <c r="B238" s="37" t="s">
        <v>213</v>
      </c>
      <c r="C238" s="46">
        <v>8.0359088699000001</v>
      </c>
      <c r="D238" s="46" t="str">
        <f t="shared" si="37"/>
        <v>N/A</v>
      </c>
      <c r="E238" s="46">
        <v>8.7215196184000003</v>
      </c>
      <c r="F238" s="46" t="str">
        <f t="shared" si="38"/>
        <v>N/A</v>
      </c>
      <c r="G238" s="46">
        <v>37.252452341000001</v>
      </c>
      <c r="H238" s="46" t="str">
        <f t="shared" si="39"/>
        <v>N/A</v>
      </c>
      <c r="I238" s="12">
        <v>8.532</v>
      </c>
      <c r="J238" s="12">
        <v>327.10000000000002</v>
      </c>
      <c r="K238" s="47" t="s">
        <v>739</v>
      </c>
      <c r="L238" s="9" t="str">
        <f t="shared" si="40"/>
        <v>No</v>
      </c>
    </row>
    <row r="239" spans="1:12" x14ac:dyDescent="0.2">
      <c r="A239" s="61" t="s">
        <v>1400</v>
      </c>
      <c r="B239" s="37" t="s">
        <v>213</v>
      </c>
      <c r="C239" s="46">
        <v>0.2870057084</v>
      </c>
      <c r="D239" s="46" t="str">
        <f t="shared" si="37"/>
        <v>N/A</v>
      </c>
      <c r="E239" s="46">
        <v>0.2472557259</v>
      </c>
      <c r="F239" s="46" t="str">
        <f t="shared" si="38"/>
        <v>N/A</v>
      </c>
      <c r="G239" s="46">
        <v>0.55001916439999998</v>
      </c>
      <c r="H239" s="46" t="str">
        <f t="shared" si="39"/>
        <v>N/A</v>
      </c>
      <c r="I239" s="12">
        <v>-13.8</v>
      </c>
      <c r="J239" s="12">
        <v>122.4</v>
      </c>
      <c r="K239" s="47" t="s">
        <v>739</v>
      </c>
      <c r="L239" s="9" t="str">
        <f t="shared" si="40"/>
        <v>No</v>
      </c>
    </row>
    <row r="240" spans="1:12" x14ac:dyDescent="0.2">
      <c r="A240" s="61" t="s">
        <v>1401</v>
      </c>
      <c r="B240" s="37" t="s">
        <v>213</v>
      </c>
      <c r="C240" s="46">
        <v>0.5133951122</v>
      </c>
      <c r="D240" s="46" t="str">
        <f t="shared" si="37"/>
        <v>N/A</v>
      </c>
      <c r="E240" s="46">
        <v>0.49786117400000002</v>
      </c>
      <c r="F240" s="46" t="str">
        <f t="shared" si="38"/>
        <v>N/A</v>
      </c>
      <c r="G240" s="46">
        <v>0.31383658279999999</v>
      </c>
      <c r="H240" s="46" t="str">
        <f t="shared" si="39"/>
        <v>N/A</v>
      </c>
      <c r="I240" s="12">
        <v>-3.03</v>
      </c>
      <c r="J240" s="12">
        <v>-37</v>
      </c>
      <c r="K240" s="47" t="s">
        <v>739</v>
      </c>
      <c r="L240" s="9" t="str">
        <f t="shared" si="40"/>
        <v>No</v>
      </c>
    </row>
    <row r="241" spans="1:12" ht="25.5" x14ac:dyDescent="0.2">
      <c r="A241" s="61" t="s">
        <v>1402</v>
      </c>
      <c r="B241" s="37" t="s">
        <v>213</v>
      </c>
      <c r="C241" s="54">
        <v>130879244</v>
      </c>
      <c r="D241" s="46" t="str">
        <f t="shared" si="37"/>
        <v>N/A</v>
      </c>
      <c r="E241" s="54">
        <v>159199595</v>
      </c>
      <c r="F241" s="46" t="str">
        <f t="shared" si="38"/>
        <v>N/A</v>
      </c>
      <c r="G241" s="54">
        <v>193817021</v>
      </c>
      <c r="H241" s="46" t="str">
        <f t="shared" si="39"/>
        <v>N/A</v>
      </c>
      <c r="I241" s="12">
        <v>21.64</v>
      </c>
      <c r="J241" s="12">
        <v>21.74</v>
      </c>
      <c r="K241" s="47" t="s">
        <v>739</v>
      </c>
      <c r="L241" s="9" t="str">
        <f t="shared" si="40"/>
        <v>Yes</v>
      </c>
    </row>
    <row r="242" spans="1:12" x14ac:dyDescent="0.2">
      <c r="A242" s="61" t="s">
        <v>1403</v>
      </c>
      <c r="B242" s="37" t="s">
        <v>213</v>
      </c>
      <c r="C242" s="52">
        <v>6278</v>
      </c>
      <c r="D242" s="46" t="str">
        <f t="shared" si="37"/>
        <v>N/A</v>
      </c>
      <c r="E242" s="52">
        <v>7353</v>
      </c>
      <c r="F242" s="46" t="str">
        <f t="shared" si="38"/>
        <v>N/A</v>
      </c>
      <c r="G242" s="52">
        <v>7718</v>
      </c>
      <c r="H242" s="46" t="str">
        <f t="shared" si="39"/>
        <v>N/A</v>
      </c>
      <c r="I242" s="12">
        <v>17.12</v>
      </c>
      <c r="J242" s="12">
        <v>4.9640000000000004</v>
      </c>
      <c r="K242" s="47" t="s">
        <v>739</v>
      </c>
      <c r="L242" s="9" t="str">
        <f t="shared" si="40"/>
        <v>Yes</v>
      </c>
    </row>
    <row r="243" spans="1:12" ht="25.5" x14ac:dyDescent="0.2">
      <c r="A243" s="61" t="s">
        <v>1404</v>
      </c>
      <c r="B243" s="37" t="s">
        <v>213</v>
      </c>
      <c r="C243" s="54">
        <v>20847.283211000002</v>
      </c>
      <c r="D243" s="46" t="str">
        <f t="shared" si="37"/>
        <v>N/A</v>
      </c>
      <c r="E243" s="54">
        <v>21650.971711999999</v>
      </c>
      <c r="F243" s="46" t="str">
        <f t="shared" si="38"/>
        <v>N/A</v>
      </c>
      <c r="G243" s="54">
        <v>25112.337522999998</v>
      </c>
      <c r="H243" s="46" t="str">
        <f t="shared" si="39"/>
        <v>N/A</v>
      </c>
      <c r="I243" s="12">
        <v>3.855</v>
      </c>
      <c r="J243" s="12">
        <v>15.99</v>
      </c>
      <c r="K243" s="47" t="s">
        <v>739</v>
      </c>
      <c r="L243" s="9" t="str">
        <f t="shared" si="40"/>
        <v>Yes</v>
      </c>
    </row>
    <row r="244" spans="1:12" ht="25.5" x14ac:dyDescent="0.2">
      <c r="A244" s="61" t="s">
        <v>1405</v>
      </c>
      <c r="B244" s="37" t="s">
        <v>213</v>
      </c>
      <c r="C244" s="54">
        <v>9887.6990291000002</v>
      </c>
      <c r="D244" s="46" t="str">
        <f t="shared" si="37"/>
        <v>N/A</v>
      </c>
      <c r="E244" s="54">
        <v>8188.1666667</v>
      </c>
      <c r="F244" s="46" t="str">
        <f t="shared" si="38"/>
        <v>N/A</v>
      </c>
      <c r="G244" s="54">
        <v>15270.270270000001</v>
      </c>
      <c r="H244" s="46" t="str">
        <f t="shared" si="39"/>
        <v>N/A</v>
      </c>
      <c r="I244" s="12">
        <v>-17.2</v>
      </c>
      <c r="J244" s="12">
        <v>86.49</v>
      </c>
      <c r="K244" s="47" t="s">
        <v>739</v>
      </c>
      <c r="L244" s="9" t="str">
        <f t="shared" si="40"/>
        <v>No</v>
      </c>
    </row>
    <row r="245" spans="1:12" ht="25.5" x14ac:dyDescent="0.2">
      <c r="A245" s="61" t="s">
        <v>1406</v>
      </c>
      <c r="B245" s="37" t="s">
        <v>213</v>
      </c>
      <c r="C245" s="54">
        <v>21350.616771000001</v>
      </c>
      <c r="D245" s="46" t="str">
        <f t="shared" si="37"/>
        <v>N/A</v>
      </c>
      <c r="E245" s="54">
        <v>22254.941527999999</v>
      </c>
      <c r="F245" s="46" t="str">
        <f t="shared" si="38"/>
        <v>N/A</v>
      </c>
      <c r="G245" s="54">
        <v>25494.801349000001</v>
      </c>
      <c r="H245" s="46" t="str">
        <f t="shared" si="39"/>
        <v>N/A</v>
      </c>
      <c r="I245" s="12">
        <v>4.2359999999999998</v>
      </c>
      <c r="J245" s="12">
        <v>14.56</v>
      </c>
      <c r="K245" s="47" t="s">
        <v>739</v>
      </c>
      <c r="L245" s="9" t="str">
        <f t="shared" si="40"/>
        <v>Yes</v>
      </c>
    </row>
    <row r="246" spans="1:12" ht="25.5" x14ac:dyDescent="0.2">
      <c r="A246" s="61" t="s">
        <v>1407</v>
      </c>
      <c r="B246" s="37" t="s">
        <v>213</v>
      </c>
      <c r="C246" s="54">
        <v>5964.3781513000004</v>
      </c>
      <c r="D246" s="46" t="str">
        <f t="shared" si="37"/>
        <v>N/A</v>
      </c>
      <c r="E246" s="54">
        <v>8810.3187773000009</v>
      </c>
      <c r="F246" s="46" t="str">
        <f t="shared" si="38"/>
        <v>N/A</v>
      </c>
      <c r="G246" s="54">
        <v>16029.181415999999</v>
      </c>
      <c r="H246" s="46" t="str">
        <f t="shared" si="39"/>
        <v>N/A</v>
      </c>
      <c r="I246" s="12">
        <v>47.72</v>
      </c>
      <c r="J246" s="12">
        <v>81.94</v>
      </c>
      <c r="K246" s="47" t="s">
        <v>739</v>
      </c>
      <c r="L246" s="9" t="str">
        <f t="shared" si="40"/>
        <v>No</v>
      </c>
    </row>
    <row r="247" spans="1:12" ht="25.5" x14ac:dyDescent="0.2">
      <c r="A247" s="61" t="s">
        <v>1408</v>
      </c>
      <c r="B247" s="37" t="s">
        <v>213</v>
      </c>
      <c r="C247" s="54">
        <v>6522.1</v>
      </c>
      <c r="D247" s="46" t="str">
        <f t="shared" si="37"/>
        <v>N/A</v>
      </c>
      <c r="E247" s="54">
        <v>5840.1818181999997</v>
      </c>
      <c r="F247" s="46" t="str">
        <f t="shared" si="38"/>
        <v>N/A</v>
      </c>
      <c r="G247" s="54">
        <v>6824.6666667</v>
      </c>
      <c r="H247" s="46" t="str">
        <f t="shared" si="39"/>
        <v>N/A</v>
      </c>
      <c r="I247" s="12">
        <v>-10.5</v>
      </c>
      <c r="J247" s="12">
        <v>16.86</v>
      </c>
      <c r="K247" s="47" t="s">
        <v>739</v>
      </c>
      <c r="L247" s="9" t="str">
        <f t="shared" si="40"/>
        <v>Yes</v>
      </c>
    </row>
    <row r="248" spans="1:12" ht="25.5" x14ac:dyDescent="0.2">
      <c r="A248" s="61" t="s">
        <v>1409</v>
      </c>
      <c r="B248" s="37" t="s">
        <v>213</v>
      </c>
      <c r="C248" s="46">
        <v>1.0884547168000001</v>
      </c>
      <c r="D248" s="46" t="str">
        <f t="shared" si="37"/>
        <v>N/A</v>
      </c>
      <c r="E248" s="46">
        <v>1.2032223384</v>
      </c>
      <c r="F248" s="46" t="str">
        <f t="shared" si="38"/>
        <v>N/A</v>
      </c>
      <c r="G248" s="46">
        <v>6.9808248915000002</v>
      </c>
      <c r="H248" s="46" t="str">
        <f t="shared" si="39"/>
        <v>N/A</v>
      </c>
      <c r="I248" s="12">
        <v>10.54</v>
      </c>
      <c r="J248" s="12">
        <v>480.2</v>
      </c>
      <c r="K248" s="47" t="s">
        <v>739</v>
      </c>
      <c r="L248" s="9" t="str">
        <f t="shared" si="40"/>
        <v>No</v>
      </c>
    </row>
    <row r="249" spans="1:12" ht="25.5" x14ac:dyDescent="0.2">
      <c r="A249" s="61" t="s">
        <v>1410</v>
      </c>
      <c r="B249" s="37" t="s">
        <v>213</v>
      </c>
      <c r="C249" s="46">
        <v>5.3842132775999998</v>
      </c>
      <c r="D249" s="46" t="str">
        <f t="shared" si="37"/>
        <v>N/A</v>
      </c>
      <c r="E249" s="46">
        <v>6.2874251496999998</v>
      </c>
      <c r="F249" s="46" t="str">
        <f t="shared" si="38"/>
        <v>N/A</v>
      </c>
      <c r="G249" s="46">
        <v>9.7112860891999997</v>
      </c>
      <c r="H249" s="46" t="str">
        <f t="shared" si="39"/>
        <v>N/A</v>
      </c>
      <c r="I249" s="12">
        <v>16.78</v>
      </c>
      <c r="J249" s="12">
        <v>54.46</v>
      </c>
      <c r="K249" s="47" t="s">
        <v>739</v>
      </c>
      <c r="L249" s="9" t="str">
        <f t="shared" si="40"/>
        <v>No</v>
      </c>
    </row>
    <row r="250" spans="1:12" ht="25.5" x14ac:dyDescent="0.2">
      <c r="A250" s="61" t="s">
        <v>1411</v>
      </c>
      <c r="B250" s="37" t="s">
        <v>213</v>
      </c>
      <c r="C250" s="46">
        <v>5.0678111012000002</v>
      </c>
      <c r="D250" s="46" t="str">
        <f t="shared" si="37"/>
        <v>N/A</v>
      </c>
      <c r="E250" s="46">
        <v>5.8406594319999998</v>
      </c>
      <c r="F250" s="46" t="str">
        <f t="shared" si="38"/>
        <v>N/A</v>
      </c>
      <c r="G250" s="46">
        <v>34.309642791000002</v>
      </c>
      <c r="H250" s="46" t="str">
        <f t="shared" si="39"/>
        <v>N/A</v>
      </c>
      <c r="I250" s="12">
        <v>15.25</v>
      </c>
      <c r="J250" s="12">
        <v>487.4</v>
      </c>
      <c r="K250" s="47" t="s">
        <v>739</v>
      </c>
      <c r="L250" s="9" t="str">
        <f t="shared" si="40"/>
        <v>No</v>
      </c>
    </row>
    <row r="251" spans="1:12" ht="25.5" x14ac:dyDescent="0.2">
      <c r="A251" s="61" t="s">
        <v>1412</v>
      </c>
      <c r="B251" s="37" t="s">
        <v>213</v>
      </c>
      <c r="C251" s="46">
        <v>3.4325305799999997E-2</v>
      </c>
      <c r="D251" s="46" t="str">
        <f t="shared" si="37"/>
        <v>N/A</v>
      </c>
      <c r="E251" s="46">
        <v>6.0557819499999999E-2</v>
      </c>
      <c r="F251" s="46" t="str">
        <f t="shared" si="38"/>
        <v>N/A</v>
      </c>
      <c r="G251" s="46">
        <v>0.43311613650000003</v>
      </c>
      <c r="H251" s="46" t="str">
        <f t="shared" si="39"/>
        <v>N/A</v>
      </c>
      <c r="I251" s="12">
        <v>76.42</v>
      </c>
      <c r="J251" s="12">
        <v>615.20000000000005</v>
      </c>
      <c r="K251" s="47" t="s">
        <v>739</v>
      </c>
      <c r="L251" s="9" t="str">
        <f t="shared" si="40"/>
        <v>No</v>
      </c>
    </row>
    <row r="252" spans="1:12" ht="25.5" x14ac:dyDescent="0.2">
      <c r="A252" s="61" t="s">
        <v>1413</v>
      </c>
      <c r="B252" s="37" t="s">
        <v>213</v>
      </c>
      <c r="C252" s="46">
        <v>9.1841701999999994E-3</v>
      </c>
      <c r="D252" s="46" t="str">
        <f t="shared" si="37"/>
        <v>N/A</v>
      </c>
      <c r="E252" s="46">
        <v>9.8853302000000004E-3</v>
      </c>
      <c r="F252" s="46" t="str">
        <f t="shared" si="38"/>
        <v>N/A</v>
      </c>
      <c r="G252" s="46">
        <v>8.3319446999999998E-3</v>
      </c>
      <c r="H252" s="46" t="str">
        <f t="shared" si="39"/>
        <v>N/A</v>
      </c>
      <c r="I252" s="12">
        <v>7.6340000000000003</v>
      </c>
      <c r="J252" s="12">
        <v>-15.7</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97407</v>
      </c>
      <c r="D6" s="46" t="str">
        <f t="shared" ref="D6:D37" si="0">IF($B6="N/A","N/A",IF(C6&gt;10,"No",IF(C6&lt;-10,"No","Yes")))</f>
        <v>N/A</v>
      </c>
      <c r="E6" s="38">
        <v>97010</v>
      </c>
      <c r="F6" s="46" t="str">
        <f t="shared" ref="F6:F37" si="1">IF($B6="N/A","N/A",IF(E6&gt;10,"No",IF(E6&lt;-10,"No","Yes")))</f>
        <v>N/A</v>
      </c>
      <c r="G6" s="38">
        <v>41768</v>
      </c>
      <c r="H6" s="46" t="str">
        <f t="shared" ref="H6:H37" si="2">IF($B6="N/A","N/A",IF(G6&gt;10,"No",IF(G6&lt;-10,"No","Yes")))</f>
        <v>N/A</v>
      </c>
      <c r="I6" s="12">
        <v>-0.40799999999999997</v>
      </c>
      <c r="J6" s="12">
        <v>-56.9</v>
      </c>
      <c r="K6" s="47" t="s">
        <v>739</v>
      </c>
      <c r="L6" s="9" t="str">
        <f t="shared" ref="L6:L39" si="3">IF(J6="Div by 0", "N/A", IF(K6="N/A","N/A", IF(J6&gt;VALUE(MID(K6,1,2)), "No", IF(J6&lt;-1*VALUE(MID(K6,1,2)), "No", "Yes"))))</f>
        <v>No</v>
      </c>
    </row>
    <row r="7" spans="1:12" x14ac:dyDescent="0.2">
      <c r="A7" s="48" t="s">
        <v>6</v>
      </c>
      <c r="B7" s="37" t="s">
        <v>213</v>
      </c>
      <c r="C7" s="38">
        <v>89710</v>
      </c>
      <c r="D7" s="46" t="str">
        <f t="shared" si="0"/>
        <v>N/A</v>
      </c>
      <c r="E7" s="38">
        <v>90839</v>
      </c>
      <c r="F7" s="46" t="str">
        <f t="shared" si="1"/>
        <v>N/A</v>
      </c>
      <c r="G7" s="38">
        <v>39012</v>
      </c>
      <c r="H7" s="46" t="str">
        <f t="shared" si="2"/>
        <v>N/A</v>
      </c>
      <c r="I7" s="12">
        <v>1.258</v>
      </c>
      <c r="J7" s="12">
        <v>-57.1</v>
      </c>
      <c r="K7" s="47" t="s">
        <v>739</v>
      </c>
      <c r="L7" s="9" t="str">
        <f t="shared" si="3"/>
        <v>No</v>
      </c>
    </row>
    <row r="8" spans="1:12" x14ac:dyDescent="0.2">
      <c r="A8" s="48" t="s">
        <v>360</v>
      </c>
      <c r="B8" s="37" t="s">
        <v>213</v>
      </c>
      <c r="C8" s="8" t="s">
        <v>213</v>
      </c>
      <c r="D8" s="46" t="str">
        <f t="shared" si="0"/>
        <v>N/A</v>
      </c>
      <c r="E8" s="8">
        <v>93.638800123999999</v>
      </c>
      <c r="F8" s="46" t="str">
        <f t="shared" si="1"/>
        <v>N/A</v>
      </c>
      <c r="G8" s="8">
        <v>93.401647194000006</v>
      </c>
      <c r="H8" s="46" t="str">
        <f t="shared" si="2"/>
        <v>N/A</v>
      </c>
      <c r="I8" s="12" t="s">
        <v>213</v>
      </c>
      <c r="J8" s="12">
        <v>-0.253</v>
      </c>
      <c r="K8" s="47" t="s">
        <v>739</v>
      </c>
      <c r="L8" s="9" t="str">
        <f t="shared" si="3"/>
        <v>Yes</v>
      </c>
    </row>
    <row r="9" spans="1:12" x14ac:dyDescent="0.2">
      <c r="A9" s="4" t="s">
        <v>88</v>
      </c>
      <c r="B9" s="50" t="s">
        <v>213</v>
      </c>
      <c r="C9" s="1">
        <v>86285.67</v>
      </c>
      <c r="D9" s="11" t="str">
        <f t="shared" si="0"/>
        <v>N/A</v>
      </c>
      <c r="E9" s="1">
        <v>86260.89</v>
      </c>
      <c r="F9" s="11" t="str">
        <f t="shared" si="1"/>
        <v>N/A</v>
      </c>
      <c r="G9" s="1">
        <v>32710.95</v>
      </c>
      <c r="H9" s="11" t="str">
        <f t="shared" si="2"/>
        <v>N/A</v>
      </c>
      <c r="I9" s="12">
        <v>-2.9000000000000001E-2</v>
      </c>
      <c r="J9" s="12">
        <v>-62.1</v>
      </c>
      <c r="K9" s="50" t="s">
        <v>739</v>
      </c>
      <c r="L9" s="9" t="str">
        <f t="shared" si="3"/>
        <v>No</v>
      </c>
    </row>
    <row r="10" spans="1:12" x14ac:dyDescent="0.2">
      <c r="A10" s="4" t="s">
        <v>1414</v>
      </c>
      <c r="B10" s="37" t="s">
        <v>213</v>
      </c>
      <c r="C10" s="8">
        <v>2.0768527929</v>
      </c>
      <c r="D10" s="46" t="str">
        <f t="shared" si="0"/>
        <v>N/A</v>
      </c>
      <c r="E10" s="8">
        <v>0.83702711060000001</v>
      </c>
      <c r="F10" s="46" t="str">
        <f t="shared" si="1"/>
        <v>N/A</v>
      </c>
      <c r="G10" s="8">
        <v>3.3135414671999999</v>
      </c>
      <c r="H10" s="46" t="str">
        <f t="shared" si="2"/>
        <v>N/A</v>
      </c>
      <c r="I10" s="12">
        <v>-59.7</v>
      </c>
      <c r="J10" s="12">
        <v>295.89999999999998</v>
      </c>
      <c r="K10" s="47" t="s">
        <v>739</v>
      </c>
      <c r="L10" s="9" t="str">
        <f t="shared" si="3"/>
        <v>No</v>
      </c>
    </row>
    <row r="11" spans="1:12" x14ac:dyDescent="0.2">
      <c r="A11" s="4" t="s">
        <v>1415</v>
      </c>
      <c r="B11" s="37" t="s">
        <v>213</v>
      </c>
      <c r="C11" s="8">
        <v>1.5738088638000001</v>
      </c>
      <c r="D11" s="46" t="str">
        <f t="shared" si="0"/>
        <v>N/A</v>
      </c>
      <c r="E11" s="8">
        <v>1.9997938357</v>
      </c>
      <c r="F11" s="46" t="str">
        <f t="shared" si="1"/>
        <v>N/A</v>
      </c>
      <c r="G11" s="8">
        <v>3.8498371959000002</v>
      </c>
      <c r="H11" s="46" t="str">
        <f t="shared" si="2"/>
        <v>N/A</v>
      </c>
      <c r="I11" s="12">
        <v>27.07</v>
      </c>
      <c r="J11" s="12">
        <v>92.51</v>
      </c>
      <c r="K11" s="47" t="s">
        <v>739</v>
      </c>
      <c r="L11" s="9" t="str">
        <f t="shared" si="3"/>
        <v>No</v>
      </c>
    </row>
    <row r="12" spans="1:12" x14ac:dyDescent="0.2">
      <c r="A12" s="4" t="s">
        <v>1416</v>
      </c>
      <c r="B12" s="37" t="s">
        <v>213</v>
      </c>
      <c r="C12" s="8">
        <v>66.553738437999996</v>
      </c>
      <c r="D12" s="46" t="str">
        <f t="shared" si="0"/>
        <v>N/A</v>
      </c>
      <c r="E12" s="8">
        <v>66.491083392999997</v>
      </c>
      <c r="F12" s="46" t="str">
        <f t="shared" si="1"/>
        <v>N/A</v>
      </c>
      <c r="G12" s="8">
        <v>44.151024708000001</v>
      </c>
      <c r="H12" s="46" t="str">
        <f t="shared" si="2"/>
        <v>N/A</v>
      </c>
      <c r="I12" s="12">
        <v>-9.4E-2</v>
      </c>
      <c r="J12" s="12">
        <v>-33.6</v>
      </c>
      <c r="K12" s="47" t="s">
        <v>739</v>
      </c>
      <c r="L12" s="9" t="str">
        <f t="shared" si="3"/>
        <v>No</v>
      </c>
    </row>
    <row r="13" spans="1:12" x14ac:dyDescent="0.2">
      <c r="A13" s="4" t="s">
        <v>1417</v>
      </c>
      <c r="B13" s="37" t="s">
        <v>213</v>
      </c>
      <c r="C13" s="8">
        <v>2.3068157319</v>
      </c>
      <c r="D13" s="46" t="str">
        <f t="shared" si="0"/>
        <v>N/A</v>
      </c>
      <c r="E13" s="8">
        <v>1.7554891248</v>
      </c>
      <c r="F13" s="46" t="str">
        <f t="shared" si="1"/>
        <v>N/A</v>
      </c>
      <c r="G13" s="8">
        <v>2.9999042329000001</v>
      </c>
      <c r="H13" s="46" t="str">
        <f t="shared" si="2"/>
        <v>N/A</v>
      </c>
      <c r="I13" s="12">
        <v>-23.9</v>
      </c>
      <c r="J13" s="12">
        <v>70.89</v>
      </c>
      <c r="K13" s="47" t="s">
        <v>739</v>
      </c>
      <c r="L13" s="9" t="str">
        <f t="shared" si="3"/>
        <v>No</v>
      </c>
    </row>
    <row r="14" spans="1:12" x14ac:dyDescent="0.2">
      <c r="A14" s="4" t="s">
        <v>1418</v>
      </c>
      <c r="B14" s="37" t="s">
        <v>213</v>
      </c>
      <c r="C14" s="8">
        <v>4.3621094992999998</v>
      </c>
      <c r="D14" s="46" t="str">
        <f t="shared" si="0"/>
        <v>N/A</v>
      </c>
      <c r="E14" s="8">
        <v>4.4294402639000001</v>
      </c>
      <c r="F14" s="46" t="str">
        <f t="shared" si="1"/>
        <v>N/A</v>
      </c>
      <c r="G14" s="8">
        <v>8.9159164911000008</v>
      </c>
      <c r="H14" s="46" t="str">
        <f t="shared" si="2"/>
        <v>N/A</v>
      </c>
      <c r="I14" s="12">
        <v>1.544</v>
      </c>
      <c r="J14" s="12">
        <v>101.3</v>
      </c>
      <c r="K14" s="47" t="s">
        <v>739</v>
      </c>
      <c r="L14" s="9" t="str">
        <f t="shared" si="3"/>
        <v>No</v>
      </c>
    </row>
    <row r="15" spans="1:12" x14ac:dyDescent="0.2">
      <c r="A15" s="4" t="s">
        <v>1419</v>
      </c>
      <c r="B15" s="37" t="s">
        <v>213</v>
      </c>
      <c r="C15" s="8">
        <v>0</v>
      </c>
      <c r="D15" s="46" t="str">
        <f t="shared" si="0"/>
        <v>N/A</v>
      </c>
      <c r="E15" s="8">
        <v>1.0308215999999999E-3</v>
      </c>
      <c r="F15" s="46" t="str">
        <f t="shared" si="1"/>
        <v>N/A</v>
      </c>
      <c r="G15" s="8">
        <v>2.3941774000000001E-3</v>
      </c>
      <c r="H15" s="46" t="str">
        <f t="shared" si="2"/>
        <v>N/A</v>
      </c>
      <c r="I15" s="12" t="s">
        <v>1747</v>
      </c>
      <c r="J15" s="12">
        <v>132.30000000000001</v>
      </c>
      <c r="K15" s="47" t="s">
        <v>739</v>
      </c>
      <c r="L15" s="9" t="str">
        <f t="shared" si="3"/>
        <v>No</v>
      </c>
    </row>
    <row r="16" spans="1:12" x14ac:dyDescent="0.2">
      <c r="A16" s="4" t="s">
        <v>1420</v>
      </c>
      <c r="B16" s="37" t="s">
        <v>213</v>
      </c>
      <c r="C16" s="8">
        <v>1.2493968606000001</v>
      </c>
      <c r="D16" s="46" t="str">
        <f t="shared" si="0"/>
        <v>N/A</v>
      </c>
      <c r="E16" s="8">
        <v>0.80197917740000002</v>
      </c>
      <c r="F16" s="46" t="str">
        <f t="shared" si="1"/>
        <v>N/A</v>
      </c>
      <c r="G16" s="8">
        <v>1.4053821107</v>
      </c>
      <c r="H16" s="46" t="str">
        <f t="shared" si="2"/>
        <v>N/A</v>
      </c>
      <c r="I16" s="12">
        <v>-35.799999999999997</v>
      </c>
      <c r="J16" s="12">
        <v>75.239999999999995</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21.877277813999999</v>
      </c>
      <c r="D18" s="46" t="str">
        <f t="shared" si="0"/>
        <v>N/A</v>
      </c>
      <c r="E18" s="8">
        <v>23.684156272999999</v>
      </c>
      <c r="F18" s="46" t="str">
        <f t="shared" si="1"/>
        <v>N/A</v>
      </c>
      <c r="G18" s="8">
        <v>35.361999617000002</v>
      </c>
      <c r="H18" s="46" t="str">
        <f t="shared" si="2"/>
        <v>N/A</v>
      </c>
      <c r="I18" s="12">
        <v>8.2590000000000003</v>
      </c>
      <c r="J18" s="12">
        <v>49.31</v>
      </c>
      <c r="K18" s="47" t="s">
        <v>739</v>
      </c>
      <c r="L18" s="9" t="str">
        <f t="shared" si="3"/>
        <v>No</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94.869978544000006</v>
      </c>
      <c r="D20" s="46" t="str">
        <f t="shared" si="0"/>
        <v>N/A</v>
      </c>
      <c r="E20" s="8">
        <v>95.441707041000001</v>
      </c>
      <c r="F20" s="46" t="str">
        <f t="shared" si="1"/>
        <v>N/A</v>
      </c>
      <c r="G20" s="8">
        <v>91.742482283000001</v>
      </c>
      <c r="H20" s="46" t="str">
        <f t="shared" si="2"/>
        <v>N/A</v>
      </c>
      <c r="I20" s="12">
        <v>0.60260000000000002</v>
      </c>
      <c r="J20" s="12">
        <v>-3.88</v>
      </c>
      <c r="K20" s="47" t="s">
        <v>739</v>
      </c>
      <c r="L20" s="9" t="str">
        <f t="shared" si="3"/>
        <v>Yes</v>
      </c>
    </row>
    <row r="21" spans="1:12" x14ac:dyDescent="0.2">
      <c r="A21" s="2" t="s">
        <v>976</v>
      </c>
      <c r="B21" s="37" t="s">
        <v>213</v>
      </c>
      <c r="C21" s="8">
        <v>5.1300214563999997</v>
      </c>
      <c r="D21" s="46" t="str">
        <f t="shared" si="0"/>
        <v>N/A</v>
      </c>
      <c r="E21" s="8">
        <v>4.5582929595000001</v>
      </c>
      <c r="F21" s="46" t="str">
        <f t="shared" si="1"/>
        <v>N/A</v>
      </c>
      <c r="G21" s="8">
        <v>8.2575177169000007</v>
      </c>
      <c r="H21" s="46" t="str">
        <f t="shared" si="2"/>
        <v>N/A</v>
      </c>
      <c r="I21" s="12">
        <v>-11.1</v>
      </c>
      <c r="J21" s="12">
        <v>81.150000000000006</v>
      </c>
      <c r="K21" s="47" t="s">
        <v>739</v>
      </c>
      <c r="L21" s="9" t="str">
        <f t="shared" si="3"/>
        <v>No</v>
      </c>
    </row>
    <row r="22" spans="1:12" x14ac:dyDescent="0.2">
      <c r="A22" s="3" t="s">
        <v>1718</v>
      </c>
      <c r="B22" s="37" t="s">
        <v>213</v>
      </c>
      <c r="C22" s="38">
        <v>53840</v>
      </c>
      <c r="D22" s="46" t="str">
        <f t="shared" si="0"/>
        <v>N/A</v>
      </c>
      <c r="E22" s="38">
        <v>53002</v>
      </c>
      <c r="F22" s="46" t="str">
        <f t="shared" si="1"/>
        <v>N/A</v>
      </c>
      <c r="G22" s="38">
        <v>27805</v>
      </c>
      <c r="H22" s="46" t="str">
        <f t="shared" si="2"/>
        <v>N/A</v>
      </c>
      <c r="I22" s="12">
        <v>-1.56</v>
      </c>
      <c r="J22" s="12">
        <v>-47.5</v>
      </c>
      <c r="K22" s="47" t="s">
        <v>739</v>
      </c>
      <c r="L22" s="9" t="str">
        <f t="shared" si="3"/>
        <v>No</v>
      </c>
    </row>
    <row r="23" spans="1:12" x14ac:dyDescent="0.2">
      <c r="A23" s="3" t="s">
        <v>991</v>
      </c>
      <c r="B23" s="37" t="s">
        <v>213</v>
      </c>
      <c r="C23" s="38">
        <v>30019</v>
      </c>
      <c r="D23" s="46" t="str">
        <f t="shared" si="0"/>
        <v>N/A</v>
      </c>
      <c r="E23" s="38">
        <v>29707</v>
      </c>
      <c r="F23" s="46" t="str">
        <f t="shared" si="1"/>
        <v>N/A</v>
      </c>
      <c r="G23" s="38">
        <v>5628</v>
      </c>
      <c r="H23" s="46" t="str">
        <f t="shared" si="2"/>
        <v>N/A</v>
      </c>
      <c r="I23" s="12">
        <v>-1.04</v>
      </c>
      <c r="J23" s="12">
        <v>-81.099999999999994</v>
      </c>
      <c r="K23" s="47" t="s">
        <v>739</v>
      </c>
      <c r="L23" s="9" t="str">
        <f t="shared" si="3"/>
        <v>No</v>
      </c>
    </row>
    <row r="24" spans="1:12" x14ac:dyDescent="0.2">
      <c r="A24" s="3" t="s">
        <v>992</v>
      </c>
      <c r="B24" s="37" t="s">
        <v>213</v>
      </c>
      <c r="C24" s="38">
        <v>1126</v>
      </c>
      <c r="D24" s="46" t="str">
        <f t="shared" si="0"/>
        <v>N/A</v>
      </c>
      <c r="E24" s="38">
        <v>1105</v>
      </c>
      <c r="F24" s="46" t="str">
        <f t="shared" si="1"/>
        <v>N/A</v>
      </c>
      <c r="G24" s="38">
        <v>1065</v>
      </c>
      <c r="H24" s="46" t="str">
        <f t="shared" si="2"/>
        <v>N/A</v>
      </c>
      <c r="I24" s="12">
        <v>-1.87</v>
      </c>
      <c r="J24" s="12">
        <v>-3.62</v>
      </c>
      <c r="K24" s="47" t="s">
        <v>739</v>
      </c>
      <c r="L24" s="9" t="str">
        <f t="shared" si="3"/>
        <v>Yes</v>
      </c>
    </row>
    <row r="25" spans="1:12" x14ac:dyDescent="0.2">
      <c r="A25" s="3" t="s">
        <v>993</v>
      </c>
      <c r="B25" s="37" t="s">
        <v>213</v>
      </c>
      <c r="C25" s="38">
        <v>2235</v>
      </c>
      <c r="D25" s="46" t="str">
        <f t="shared" si="0"/>
        <v>N/A</v>
      </c>
      <c r="E25" s="38">
        <v>1785</v>
      </c>
      <c r="F25" s="46" t="str">
        <f t="shared" si="1"/>
        <v>N/A</v>
      </c>
      <c r="G25" s="38">
        <v>1573</v>
      </c>
      <c r="H25" s="46" t="str">
        <f t="shared" si="2"/>
        <v>N/A</v>
      </c>
      <c r="I25" s="12">
        <v>-20.100000000000001</v>
      </c>
      <c r="J25" s="12">
        <v>-11.9</v>
      </c>
      <c r="K25" s="47" t="s">
        <v>739</v>
      </c>
      <c r="L25" s="9" t="str">
        <f t="shared" si="3"/>
        <v>Yes</v>
      </c>
    </row>
    <row r="26" spans="1:12" x14ac:dyDescent="0.2">
      <c r="A26" s="3" t="s">
        <v>994</v>
      </c>
      <c r="B26" s="37" t="s">
        <v>213</v>
      </c>
      <c r="C26" s="38">
        <v>20460</v>
      </c>
      <c r="D26" s="46" t="str">
        <f t="shared" si="0"/>
        <v>N/A</v>
      </c>
      <c r="E26" s="38">
        <v>20405</v>
      </c>
      <c r="F26" s="46" t="str">
        <f t="shared" si="1"/>
        <v>N/A</v>
      </c>
      <c r="G26" s="38">
        <v>19539</v>
      </c>
      <c r="H26" s="46" t="str">
        <f t="shared" si="2"/>
        <v>N/A</v>
      </c>
      <c r="I26" s="12">
        <v>-0.26900000000000002</v>
      </c>
      <c r="J26" s="12">
        <v>-4.24</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42965</v>
      </c>
      <c r="D28" s="46" t="str">
        <f t="shared" si="0"/>
        <v>N/A</v>
      </c>
      <c r="E28" s="38">
        <v>43437</v>
      </c>
      <c r="F28" s="46" t="str">
        <f t="shared" si="1"/>
        <v>N/A</v>
      </c>
      <c r="G28" s="38">
        <v>13747</v>
      </c>
      <c r="H28" s="46" t="str">
        <f t="shared" si="2"/>
        <v>N/A</v>
      </c>
      <c r="I28" s="12">
        <v>1.099</v>
      </c>
      <c r="J28" s="12">
        <v>-68.400000000000006</v>
      </c>
      <c r="K28" s="47" t="s">
        <v>739</v>
      </c>
      <c r="L28" s="9" t="str">
        <f t="shared" si="3"/>
        <v>No</v>
      </c>
    </row>
    <row r="29" spans="1:12" x14ac:dyDescent="0.2">
      <c r="A29" s="3" t="s">
        <v>996</v>
      </c>
      <c r="B29" s="37" t="s">
        <v>213</v>
      </c>
      <c r="C29" s="38">
        <v>33204</v>
      </c>
      <c r="D29" s="46" t="str">
        <f t="shared" si="0"/>
        <v>N/A</v>
      </c>
      <c r="E29" s="38">
        <v>33747</v>
      </c>
      <c r="F29" s="46" t="str">
        <f t="shared" si="1"/>
        <v>N/A</v>
      </c>
      <c r="G29" s="38">
        <v>5345</v>
      </c>
      <c r="H29" s="46" t="str">
        <f t="shared" si="2"/>
        <v>N/A</v>
      </c>
      <c r="I29" s="12">
        <v>1.635</v>
      </c>
      <c r="J29" s="12">
        <v>-84.2</v>
      </c>
      <c r="K29" s="47" t="s">
        <v>739</v>
      </c>
      <c r="L29" s="9" t="str">
        <f t="shared" si="3"/>
        <v>No</v>
      </c>
    </row>
    <row r="30" spans="1:12" x14ac:dyDescent="0.2">
      <c r="A30" s="3" t="s">
        <v>997</v>
      </c>
      <c r="B30" s="37" t="s">
        <v>213</v>
      </c>
      <c r="C30" s="38">
        <v>868</v>
      </c>
      <c r="D30" s="46" t="str">
        <f t="shared" si="0"/>
        <v>N/A</v>
      </c>
      <c r="E30" s="38">
        <v>810</v>
      </c>
      <c r="F30" s="46" t="str">
        <f t="shared" si="1"/>
        <v>N/A</v>
      </c>
      <c r="G30" s="38">
        <v>789</v>
      </c>
      <c r="H30" s="46" t="str">
        <f t="shared" si="2"/>
        <v>N/A</v>
      </c>
      <c r="I30" s="12">
        <v>-6.68</v>
      </c>
      <c r="J30" s="12">
        <v>-2.59</v>
      </c>
      <c r="K30" s="47" t="s">
        <v>739</v>
      </c>
      <c r="L30" s="9" t="str">
        <f t="shared" si="3"/>
        <v>Yes</v>
      </c>
    </row>
    <row r="31" spans="1:12" x14ac:dyDescent="0.2">
      <c r="A31" s="3" t="s">
        <v>998</v>
      </c>
      <c r="B31" s="37" t="s">
        <v>213</v>
      </c>
      <c r="C31" s="38">
        <v>2962</v>
      </c>
      <c r="D31" s="46" t="str">
        <f t="shared" si="0"/>
        <v>N/A</v>
      </c>
      <c r="E31" s="38">
        <v>2649</v>
      </c>
      <c r="F31" s="46" t="str">
        <f t="shared" si="1"/>
        <v>N/A</v>
      </c>
      <c r="G31" s="38">
        <v>2518</v>
      </c>
      <c r="H31" s="46" t="str">
        <f t="shared" si="2"/>
        <v>N/A</v>
      </c>
      <c r="I31" s="12">
        <v>-10.6</v>
      </c>
      <c r="J31" s="12">
        <v>-4.95</v>
      </c>
      <c r="K31" s="47" t="s">
        <v>739</v>
      </c>
      <c r="L31" s="9" t="str">
        <f t="shared" si="3"/>
        <v>Yes</v>
      </c>
    </row>
    <row r="32" spans="1:12" x14ac:dyDescent="0.2">
      <c r="A32" s="3" t="s">
        <v>999</v>
      </c>
      <c r="B32" s="37" t="s">
        <v>213</v>
      </c>
      <c r="C32" s="38">
        <v>5931</v>
      </c>
      <c r="D32" s="46" t="str">
        <f t="shared" si="0"/>
        <v>N/A</v>
      </c>
      <c r="E32" s="38">
        <v>6231</v>
      </c>
      <c r="F32" s="46" t="str">
        <f t="shared" si="1"/>
        <v>N/A</v>
      </c>
      <c r="G32" s="38">
        <v>5095</v>
      </c>
      <c r="H32" s="46" t="str">
        <f t="shared" si="2"/>
        <v>N/A</v>
      </c>
      <c r="I32" s="12">
        <v>5.0579999999999998</v>
      </c>
      <c r="J32" s="12">
        <v>-18.2</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1206955909</v>
      </c>
      <c r="D34" s="46" t="str">
        <f t="shared" si="0"/>
        <v>N/A</v>
      </c>
      <c r="E34" s="49">
        <v>1273009655</v>
      </c>
      <c r="F34" s="46" t="str">
        <f t="shared" si="1"/>
        <v>N/A</v>
      </c>
      <c r="G34" s="49">
        <v>1174532678</v>
      </c>
      <c r="H34" s="46" t="str">
        <f t="shared" si="2"/>
        <v>N/A</v>
      </c>
      <c r="I34" s="12">
        <v>5.4729999999999999</v>
      </c>
      <c r="J34" s="12">
        <v>-7.74</v>
      </c>
      <c r="K34" s="47" t="s">
        <v>739</v>
      </c>
      <c r="L34" s="9" t="str">
        <f t="shared" si="3"/>
        <v>Yes</v>
      </c>
    </row>
    <row r="35" spans="1:12" x14ac:dyDescent="0.2">
      <c r="A35" s="48" t="s">
        <v>1424</v>
      </c>
      <c r="B35" s="37" t="s">
        <v>213</v>
      </c>
      <c r="C35" s="49">
        <v>12390.853932</v>
      </c>
      <c r="D35" s="46" t="str">
        <f t="shared" si="0"/>
        <v>N/A</v>
      </c>
      <c r="E35" s="49">
        <v>13122.458046</v>
      </c>
      <c r="F35" s="46" t="str">
        <f t="shared" si="1"/>
        <v>N/A</v>
      </c>
      <c r="G35" s="49">
        <v>28120.395469999999</v>
      </c>
      <c r="H35" s="46" t="str">
        <f t="shared" si="2"/>
        <v>N/A</v>
      </c>
      <c r="I35" s="12">
        <v>5.9039999999999999</v>
      </c>
      <c r="J35" s="12">
        <v>114.3</v>
      </c>
      <c r="K35" s="47" t="s">
        <v>739</v>
      </c>
      <c r="L35" s="9" t="str">
        <f t="shared" si="3"/>
        <v>No</v>
      </c>
    </row>
    <row r="36" spans="1:12" x14ac:dyDescent="0.2">
      <c r="A36" s="48" t="s">
        <v>1425</v>
      </c>
      <c r="B36" s="37" t="s">
        <v>213</v>
      </c>
      <c r="C36" s="49">
        <v>13453.972902</v>
      </c>
      <c r="D36" s="46" t="str">
        <f t="shared" si="0"/>
        <v>N/A</v>
      </c>
      <c r="E36" s="49">
        <v>14013.91093</v>
      </c>
      <c r="F36" s="46" t="str">
        <f t="shared" si="1"/>
        <v>N/A</v>
      </c>
      <c r="G36" s="49">
        <v>30106.958833000001</v>
      </c>
      <c r="H36" s="46" t="str">
        <f t="shared" si="2"/>
        <v>N/A</v>
      </c>
      <c r="I36" s="12">
        <v>4.1619999999999999</v>
      </c>
      <c r="J36" s="12">
        <v>114.8</v>
      </c>
      <c r="K36" s="47" t="s">
        <v>739</v>
      </c>
      <c r="L36" s="9" t="str">
        <f t="shared" si="3"/>
        <v>No</v>
      </c>
    </row>
    <row r="37" spans="1:12" x14ac:dyDescent="0.2">
      <c r="A37" s="4" t="s">
        <v>107</v>
      </c>
      <c r="B37" s="37" t="s">
        <v>213</v>
      </c>
      <c r="C37" s="49">
        <v>6991018</v>
      </c>
      <c r="D37" s="46" t="str">
        <f t="shared" si="0"/>
        <v>N/A</v>
      </c>
      <c r="E37" s="49">
        <v>6921285</v>
      </c>
      <c r="F37" s="46" t="str">
        <f t="shared" si="1"/>
        <v>N/A</v>
      </c>
      <c r="G37" s="49">
        <v>2563998</v>
      </c>
      <c r="H37" s="46" t="str">
        <f t="shared" si="2"/>
        <v>N/A</v>
      </c>
      <c r="I37" s="12">
        <v>-0.997</v>
      </c>
      <c r="J37" s="12">
        <v>-63</v>
      </c>
      <c r="K37" s="47" t="s">
        <v>739</v>
      </c>
      <c r="L37" s="9" t="str">
        <f t="shared" si="3"/>
        <v>No</v>
      </c>
    </row>
    <row r="38" spans="1:12" x14ac:dyDescent="0.2">
      <c r="A38" s="48" t="s">
        <v>158</v>
      </c>
      <c r="B38" s="50" t="s">
        <v>217</v>
      </c>
      <c r="C38" s="1">
        <v>128</v>
      </c>
      <c r="D38" s="46" t="str">
        <f>IF($B38="N/A","N/A",IF(C38&gt;0,"No",IF(C38&lt;0,"No","Yes")))</f>
        <v>No</v>
      </c>
      <c r="E38" s="1">
        <v>72</v>
      </c>
      <c r="F38" s="46" t="str">
        <f>IF($B38="N/A","N/A",IF(E38&gt;0,"No",IF(E38&lt;0,"No","Yes")))</f>
        <v>No</v>
      </c>
      <c r="G38" s="1">
        <v>187</v>
      </c>
      <c r="H38" s="46" t="str">
        <f>IF($B38="N/A","N/A",IF(G38&gt;0,"No",IF(G38&lt;0,"No","Yes")))</f>
        <v>No</v>
      </c>
      <c r="I38" s="12">
        <v>-43.8</v>
      </c>
      <c r="J38" s="12">
        <v>159.69999999999999</v>
      </c>
      <c r="K38" s="47" t="s">
        <v>739</v>
      </c>
      <c r="L38" s="9" t="str">
        <f t="shared" si="3"/>
        <v>No</v>
      </c>
    </row>
    <row r="39" spans="1:12" x14ac:dyDescent="0.2">
      <c r="A39" s="48" t="s">
        <v>156</v>
      </c>
      <c r="B39" s="37" t="s">
        <v>213</v>
      </c>
      <c r="C39" s="49">
        <v>255756</v>
      </c>
      <c r="D39" s="46" t="str">
        <f t="shared" ref="D39:D40" si="4">IF($B39="N/A","N/A",IF(C39&gt;10,"No",IF(C39&lt;-10,"No","Yes")))</f>
        <v>N/A</v>
      </c>
      <c r="E39" s="49">
        <v>76129</v>
      </c>
      <c r="F39" s="46" t="str">
        <f t="shared" ref="F39:F40" si="5">IF($B39="N/A","N/A",IF(E39&gt;10,"No",IF(E39&lt;-10,"No","Yes")))</f>
        <v>N/A</v>
      </c>
      <c r="G39" s="49">
        <v>78057</v>
      </c>
      <c r="H39" s="46" t="str">
        <f t="shared" ref="H39:H40" si="6">IF($B39="N/A","N/A",IF(G39&gt;10,"No",IF(G39&lt;-10,"No","Yes")))</f>
        <v>N/A</v>
      </c>
      <c r="I39" s="12">
        <v>-70.2</v>
      </c>
      <c r="J39" s="12">
        <v>2.5329999999999999</v>
      </c>
      <c r="K39" s="47" t="s">
        <v>739</v>
      </c>
      <c r="L39" s="9" t="str">
        <f t="shared" si="3"/>
        <v>Yes</v>
      </c>
    </row>
    <row r="40" spans="1:12" x14ac:dyDescent="0.2">
      <c r="A40" s="48" t="s">
        <v>1304</v>
      </c>
      <c r="B40" s="37" t="s">
        <v>213</v>
      </c>
      <c r="C40" s="49">
        <v>1998.09375</v>
      </c>
      <c r="D40" s="46" t="str">
        <f t="shared" si="4"/>
        <v>N/A</v>
      </c>
      <c r="E40" s="49">
        <v>1057.3472222</v>
      </c>
      <c r="F40" s="46" t="str">
        <f t="shared" si="5"/>
        <v>N/A</v>
      </c>
      <c r="G40" s="49">
        <v>417.41711229999999</v>
      </c>
      <c r="H40" s="46" t="str">
        <f t="shared" si="6"/>
        <v>N/A</v>
      </c>
      <c r="I40" s="12">
        <v>-47.1</v>
      </c>
      <c r="J40" s="12">
        <v>-60.5</v>
      </c>
      <c r="K40" s="47" t="s">
        <v>739</v>
      </c>
      <c r="L40" s="9" t="str">
        <f>IF(J40="Div by 0", "N/A", IF(OR(J40="N/A",K40="N/A"),"N/A", IF(J40&gt;VALUE(MID(K40,1,2)), "No", IF(J40&lt;-1*VALUE(MID(K40,1,2)), "No", "Yes"))))</f>
        <v>No</v>
      </c>
    </row>
    <row r="41" spans="1:12" x14ac:dyDescent="0.2">
      <c r="A41" s="3" t="s">
        <v>1426</v>
      </c>
      <c r="B41" s="37" t="s">
        <v>213</v>
      </c>
      <c r="C41" s="49">
        <v>14848.041549</v>
      </c>
      <c r="D41" s="46" t="str">
        <f t="shared" ref="D41:D52" si="7">IF($B41="N/A","N/A",IF(C41&gt;10,"No",IF(C41&lt;-10,"No","Yes")))</f>
        <v>N/A</v>
      </c>
      <c r="E41" s="49">
        <v>15667.094959</v>
      </c>
      <c r="F41" s="46" t="str">
        <f t="shared" ref="F41:F52" si="8">IF($B41="N/A","N/A",IF(E41&gt;10,"No",IF(E41&lt;-10,"No","Yes")))</f>
        <v>N/A</v>
      </c>
      <c r="G41" s="49">
        <v>27896.407803999999</v>
      </c>
      <c r="H41" s="46" t="str">
        <f t="shared" ref="H41:H52" si="9">IF($B41="N/A","N/A",IF(G41&gt;10,"No",IF(G41&lt;-10,"No","Yes")))</f>
        <v>N/A</v>
      </c>
      <c r="I41" s="12">
        <v>5.516</v>
      </c>
      <c r="J41" s="12">
        <v>78.06</v>
      </c>
      <c r="K41" s="47" t="s">
        <v>739</v>
      </c>
      <c r="L41" s="9" t="str">
        <f t="shared" ref="L41:L52" si="10">IF(J41="Div by 0", "N/A", IF(K41="N/A","N/A", IF(J41&gt;VALUE(MID(K41,1,2)), "No", IF(J41&lt;-1*VALUE(MID(K41,1,2)), "No", "Yes"))))</f>
        <v>No</v>
      </c>
    </row>
    <row r="42" spans="1:12" x14ac:dyDescent="0.2">
      <c r="A42" s="3" t="s">
        <v>1427</v>
      </c>
      <c r="B42" s="37" t="s">
        <v>213</v>
      </c>
      <c r="C42" s="49">
        <v>4731.0404077000003</v>
      </c>
      <c r="D42" s="46" t="str">
        <f t="shared" si="7"/>
        <v>N/A</v>
      </c>
      <c r="E42" s="49">
        <v>5071.1347494000001</v>
      </c>
      <c r="F42" s="46" t="str">
        <f t="shared" si="8"/>
        <v>N/A</v>
      </c>
      <c r="G42" s="49">
        <v>18548.297085999999</v>
      </c>
      <c r="H42" s="46" t="str">
        <f t="shared" si="9"/>
        <v>N/A</v>
      </c>
      <c r="I42" s="12">
        <v>7.1890000000000001</v>
      </c>
      <c r="J42" s="12">
        <v>265.8</v>
      </c>
      <c r="K42" s="47" t="s">
        <v>739</v>
      </c>
      <c r="L42" s="9" t="str">
        <f t="shared" si="10"/>
        <v>No</v>
      </c>
    </row>
    <row r="43" spans="1:12" x14ac:dyDescent="0.2">
      <c r="A43" s="3" t="s">
        <v>1428</v>
      </c>
      <c r="B43" s="37" t="s">
        <v>213</v>
      </c>
      <c r="C43" s="49">
        <v>7663.6278862999998</v>
      </c>
      <c r="D43" s="46" t="str">
        <f t="shared" si="7"/>
        <v>N/A</v>
      </c>
      <c r="E43" s="49">
        <v>7395.4633483999996</v>
      </c>
      <c r="F43" s="46" t="str">
        <f t="shared" si="8"/>
        <v>N/A</v>
      </c>
      <c r="G43" s="49">
        <v>9051.0037558999993</v>
      </c>
      <c r="H43" s="46" t="str">
        <f t="shared" si="9"/>
        <v>N/A</v>
      </c>
      <c r="I43" s="12">
        <v>-3.5</v>
      </c>
      <c r="J43" s="12">
        <v>22.39</v>
      </c>
      <c r="K43" s="47" t="s">
        <v>739</v>
      </c>
      <c r="L43" s="9" t="str">
        <f t="shared" si="10"/>
        <v>Yes</v>
      </c>
    </row>
    <row r="44" spans="1:12" x14ac:dyDescent="0.2">
      <c r="A44" s="3" t="s">
        <v>1429</v>
      </c>
      <c r="B44" s="37" t="s">
        <v>213</v>
      </c>
      <c r="C44" s="49">
        <v>1991.7055928</v>
      </c>
      <c r="D44" s="46" t="str">
        <f t="shared" si="7"/>
        <v>N/A</v>
      </c>
      <c r="E44" s="49">
        <v>3721.0431373000001</v>
      </c>
      <c r="F44" s="46" t="str">
        <f t="shared" si="8"/>
        <v>N/A</v>
      </c>
      <c r="G44" s="49">
        <v>3364.2771773999998</v>
      </c>
      <c r="H44" s="46" t="str">
        <f t="shared" si="9"/>
        <v>N/A</v>
      </c>
      <c r="I44" s="12">
        <v>86.83</v>
      </c>
      <c r="J44" s="12">
        <v>-9.59</v>
      </c>
      <c r="K44" s="47" t="s">
        <v>739</v>
      </c>
      <c r="L44" s="9" t="str">
        <f t="shared" si="10"/>
        <v>Yes</v>
      </c>
    </row>
    <row r="45" spans="1:12" x14ac:dyDescent="0.2">
      <c r="A45" s="3" t="s">
        <v>1430</v>
      </c>
      <c r="B45" s="37" t="s">
        <v>213</v>
      </c>
      <c r="C45" s="49">
        <v>31491.532159999999</v>
      </c>
      <c r="D45" s="46" t="str">
        <f t="shared" si="7"/>
        <v>N/A</v>
      </c>
      <c r="E45" s="49">
        <v>32586.381670999999</v>
      </c>
      <c r="F45" s="46" t="str">
        <f t="shared" si="8"/>
        <v>N/A</v>
      </c>
      <c r="G45" s="49">
        <v>33591.200983000002</v>
      </c>
      <c r="H45" s="46" t="str">
        <f t="shared" si="9"/>
        <v>N/A</v>
      </c>
      <c r="I45" s="12">
        <v>3.4769999999999999</v>
      </c>
      <c r="J45" s="12">
        <v>3.0840000000000001</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9407.1220761000004</v>
      </c>
      <c r="D47" s="46" t="str">
        <f t="shared" si="7"/>
        <v>N/A</v>
      </c>
      <c r="E47" s="49">
        <v>10124.194235000001</v>
      </c>
      <c r="F47" s="46" t="str">
        <f t="shared" si="8"/>
        <v>N/A</v>
      </c>
      <c r="G47" s="49">
        <v>28961.403288000001</v>
      </c>
      <c r="H47" s="46" t="str">
        <f t="shared" si="9"/>
        <v>N/A</v>
      </c>
      <c r="I47" s="12">
        <v>7.6230000000000002</v>
      </c>
      <c r="J47" s="12">
        <v>186.1</v>
      </c>
      <c r="K47" s="47" t="s">
        <v>739</v>
      </c>
      <c r="L47" s="9" t="str">
        <f t="shared" si="10"/>
        <v>No</v>
      </c>
    </row>
    <row r="48" spans="1:12" x14ac:dyDescent="0.2">
      <c r="A48" s="3" t="s">
        <v>1433</v>
      </c>
      <c r="B48" s="50" t="s">
        <v>213</v>
      </c>
      <c r="C48" s="14">
        <v>4559.2419889000003</v>
      </c>
      <c r="D48" s="11" t="str">
        <f t="shared" si="7"/>
        <v>N/A</v>
      </c>
      <c r="E48" s="14">
        <v>4884.3674993000004</v>
      </c>
      <c r="F48" s="11" t="str">
        <f t="shared" si="8"/>
        <v>N/A</v>
      </c>
      <c r="G48" s="14">
        <v>21791.089429</v>
      </c>
      <c r="H48" s="11" t="str">
        <f t="shared" si="9"/>
        <v>N/A</v>
      </c>
      <c r="I48" s="59">
        <v>7.1310000000000002</v>
      </c>
      <c r="J48" s="59">
        <v>346.1</v>
      </c>
      <c r="K48" s="50" t="s">
        <v>739</v>
      </c>
      <c r="L48" s="9" t="str">
        <f t="shared" si="10"/>
        <v>No</v>
      </c>
    </row>
    <row r="49" spans="1:12" ht="25.5" x14ac:dyDescent="0.2">
      <c r="A49" s="3" t="s">
        <v>1434</v>
      </c>
      <c r="B49" s="50" t="s">
        <v>213</v>
      </c>
      <c r="C49" s="14">
        <v>6135.0576037000001</v>
      </c>
      <c r="D49" s="11" t="str">
        <f t="shared" si="7"/>
        <v>N/A</v>
      </c>
      <c r="E49" s="14">
        <v>5475.7</v>
      </c>
      <c r="F49" s="11" t="str">
        <f t="shared" si="8"/>
        <v>N/A</v>
      </c>
      <c r="G49" s="14">
        <v>7349.2915082</v>
      </c>
      <c r="H49" s="11" t="str">
        <f t="shared" si="9"/>
        <v>N/A</v>
      </c>
      <c r="I49" s="59">
        <v>-10.7</v>
      </c>
      <c r="J49" s="59">
        <v>34.22</v>
      </c>
      <c r="K49" s="50" t="s">
        <v>739</v>
      </c>
      <c r="L49" s="9" t="str">
        <f t="shared" si="10"/>
        <v>No</v>
      </c>
    </row>
    <row r="50" spans="1:12" x14ac:dyDescent="0.2">
      <c r="A50" s="3" t="s">
        <v>1435</v>
      </c>
      <c r="B50" s="50" t="s">
        <v>213</v>
      </c>
      <c r="C50" s="14">
        <v>2663.5472654</v>
      </c>
      <c r="D50" s="11" t="str">
        <f t="shared" si="7"/>
        <v>N/A</v>
      </c>
      <c r="E50" s="14">
        <v>3750.5696489000002</v>
      </c>
      <c r="F50" s="11" t="str">
        <f t="shared" si="8"/>
        <v>N/A</v>
      </c>
      <c r="G50" s="14">
        <v>3557.0615567999998</v>
      </c>
      <c r="H50" s="11" t="str">
        <f t="shared" si="9"/>
        <v>N/A</v>
      </c>
      <c r="I50" s="59">
        <v>40.81</v>
      </c>
      <c r="J50" s="59">
        <v>-5.16</v>
      </c>
      <c r="K50" s="50" t="s">
        <v>739</v>
      </c>
      <c r="L50" s="9" t="str">
        <f t="shared" si="10"/>
        <v>Yes</v>
      </c>
    </row>
    <row r="51" spans="1:12" x14ac:dyDescent="0.2">
      <c r="A51" s="3" t="s">
        <v>1436</v>
      </c>
      <c r="B51" s="50" t="s">
        <v>213</v>
      </c>
      <c r="C51" s="14">
        <v>40394.077221</v>
      </c>
      <c r="D51" s="11" t="str">
        <f t="shared" si="7"/>
        <v>N/A</v>
      </c>
      <c r="E51" s="14">
        <v>41816.931311</v>
      </c>
      <c r="F51" s="11" t="str">
        <f t="shared" si="8"/>
        <v>N/A</v>
      </c>
      <c r="G51" s="14">
        <v>52385.430029000003</v>
      </c>
      <c r="H51" s="11" t="str">
        <f t="shared" si="9"/>
        <v>N/A</v>
      </c>
      <c r="I51" s="59">
        <v>3.5219999999999998</v>
      </c>
      <c r="J51" s="59">
        <v>25.27</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42075668</v>
      </c>
      <c r="D53" s="46" t="str">
        <f t="shared" ref="D53:D122" si="11">IF($B53="N/A","N/A",IF(C53&gt;10,"No",IF(C53&lt;-10,"No","Yes")))</f>
        <v>N/A</v>
      </c>
      <c r="E53" s="49">
        <v>43054852</v>
      </c>
      <c r="F53" s="46" t="str">
        <f t="shared" ref="F53:F122" si="12">IF($B53="N/A","N/A",IF(E53&gt;10,"No",IF(E53&lt;-10,"No","Yes")))</f>
        <v>N/A</v>
      </c>
      <c r="G53" s="49">
        <v>21647333</v>
      </c>
      <c r="H53" s="46" t="str">
        <f t="shared" ref="H53:H122" si="13">IF($B53="N/A","N/A",IF(G53&gt;10,"No",IF(G53&lt;-10,"No","Yes")))</f>
        <v>N/A</v>
      </c>
      <c r="I53" s="12">
        <v>2.327</v>
      </c>
      <c r="J53" s="12">
        <v>-49.7</v>
      </c>
      <c r="K53" s="47" t="s">
        <v>739</v>
      </c>
      <c r="L53" s="9" t="str">
        <f t="shared" ref="L53:L113" si="14">IF(J53="Div by 0", "N/A", IF(K53="N/A","N/A", IF(J53&gt;VALUE(MID(K53,1,2)), "No", IF(J53&lt;-1*VALUE(MID(K53,1,2)), "No", "Yes"))))</f>
        <v>No</v>
      </c>
    </row>
    <row r="54" spans="1:12" x14ac:dyDescent="0.2">
      <c r="A54" s="48" t="s">
        <v>598</v>
      </c>
      <c r="B54" s="37" t="s">
        <v>213</v>
      </c>
      <c r="C54" s="38">
        <v>9872</v>
      </c>
      <c r="D54" s="46" t="str">
        <f t="shared" si="11"/>
        <v>N/A</v>
      </c>
      <c r="E54" s="38">
        <v>10865</v>
      </c>
      <c r="F54" s="46" t="str">
        <f t="shared" si="12"/>
        <v>N/A</v>
      </c>
      <c r="G54" s="38">
        <v>5274</v>
      </c>
      <c r="H54" s="46" t="str">
        <f t="shared" si="13"/>
        <v>N/A</v>
      </c>
      <c r="I54" s="12">
        <v>10.06</v>
      </c>
      <c r="J54" s="12">
        <v>-51.5</v>
      </c>
      <c r="K54" s="47" t="s">
        <v>739</v>
      </c>
      <c r="L54" s="9" t="str">
        <f t="shared" si="14"/>
        <v>No</v>
      </c>
    </row>
    <row r="55" spans="1:12" x14ac:dyDescent="0.2">
      <c r="A55" s="48" t="s">
        <v>1438</v>
      </c>
      <c r="B55" s="37" t="s">
        <v>213</v>
      </c>
      <c r="C55" s="49">
        <v>4262.1219610999997</v>
      </c>
      <c r="D55" s="46" t="str">
        <f t="shared" si="11"/>
        <v>N/A</v>
      </c>
      <c r="E55" s="49">
        <v>3962.7107225</v>
      </c>
      <c r="F55" s="46" t="str">
        <f t="shared" si="12"/>
        <v>N/A</v>
      </c>
      <c r="G55" s="49">
        <v>4104.5379218999997</v>
      </c>
      <c r="H55" s="46" t="str">
        <f t="shared" si="13"/>
        <v>N/A</v>
      </c>
      <c r="I55" s="12">
        <v>-7.02</v>
      </c>
      <c r="J55" s="12">
        <v>3.5790000000000002</v>
      </c>
      <c r="K55" s="47" t="s">
        <v>739</v>
      </c>
      <c r="L55" s="9" t="str">
        <f t="shared" si="14"/>
        <v>Yes</v>
      </c>
    </row>
    <row r="56" spans="1:12" x14ac:dyDescent="0.2">
      <c r="A56" s="48" t="s">
        <v>1439</v>
      </c>
      <c r="B56" s="37" t="s">
        <v>213</v>
      </c>
      <c r="C56" s="38">
        <v>1.6383711507000001</v>
      </c>
      <c r="D56" s="46" t="str">
        <f t="shared" si="11"/>
        <v>N/A</v>
      </c>
      <c r="E56" s="38">
        <v>1.7111826966999999</v>
      </c>
      <c r="F56" s="46" t="str">
        <f t="shared" si="12"/>
        <v>N/A</v>
      </c>
      <c r="G56" s="38">
        <v>2.0259764884</v>
      </c>
      <c r="H56" s="46" t="str">
        <f t="shared" si="13"/>
        <v>N/A</v>
      </c>
      <c r="I56" s="12">
        <v>4.444</v>
      </c>
      <c r="J56" s="12">
        <v>18.399999999999999</v>
      </c>
      <c r="K56" s="47" t="s">
        <v>739</v>
      </c>
      <c r="L56" s="9" t="str">
        <f t="shared" si="14"/>
        <v>Yes</v>
      </c>
    </row>
    <row r="57" spans="1:12" ht="25.5" x14ac:dyDescent="0.2">
      <c r="A57" s="48" t="s">
        <v>599</v>
      </c>
      <c r="B57" s="37" t="s">
        <v>213</v>
      </c>
      <c r="C57" s="49">
        <v>1401322</v>
      </c>
      <c r="D57" s="46" t="str">
        <f t="shared" si="11"/>
        <v>N/A</v>
      </c>
      <c r="E57" s="49">
        <v>1693506</v>
      </c>
      <c r="F57" s="46" t="str">
        <f t="shared" si="12"/>
        <v>N/A</v>
      </c>
      <c r="G57" s="49">
        <v>1110457</v>
      </c>
      <c r="H57" s="46" t="str">
        <f t="shared" si="13"/>
        <v>N/A</v>
      </c>
      <c r="I57" s="12">
        <v>20.85</v>
      </c>
      <c r="J57" s="12">
        <v>-34.4</v>
      </c>
      <c r="K57" s="47" t="s">
        <v>739</v>
      </c>
      <c r="L57" s="9" t="str">
        <f t="shared" si="14"/>
        <v>No</v>
      </c>
    </row>
    <row r="58" spans="1:12" x14ac:dyDescent="0.2">
      <c r="A58" s="48" t="s">
        <v>600</v>
      </c>
      <c r="B58" s="37" t="s">
        <v>213</v>
      </c>
      <c r="C58" s="38">
        <v>294</v>
      </c>
      <c r="D58" s="46" t="str">
        <f t="shared" si="11"/>
        <v>N/A</v>
      </c>
      <c r="E58" s="38">
        <v>311</v>
      </c>
      <c r="F58" s="46" t="str">
        <f t="shared" si="12"/>
        <v>N/A</v>
      </c>
      <c r="G58" s="38">
        <v>237</v>
      </c>
      <c r="H58" s="46" t="str">
        <f t="shared" si="13"/>
        <v>N/A</v>
      </c>
      <c r="I58" s="12">
        <v>5.782</v>
      </c>
      <c r="J58" s="12">
        <v>-23.8</v>
      </c>
      <c r="K58" s="47" t="s">
        <v>739</v>
      </c>
      <c r="L58" s="9" t="str">
        <f t="shared" si="14"/>
        <v>Yes</v>
      </c>
    </row>
    <row r="59" spans="1:12" x14ac:dyDescent="0.2">
      <c r="A59" s="48" t="s">
        <v>1440</v>
      </c>
      <c r="B59" s="37" t="s">
        <v>213</v>
      </c>
      <c r="C59" s="49">
        <v>4766.4013605</v>
      </c>
      <c r="D59" s="46" t="str">
        <f t="shared" si="11"/>
        <v>N/A</v>
      </c>
      <c r="E59" s="49">
        <v>5445.3569132000002</v>
      </c>
      <c r="F59" s="46" t="str">
        <f t="shared" si="12"/>
        <v>N/A</v>
      </c>
      <c r="G59" s="49">
        <v>4685.4725737999997</v>
      </c>
      <c r="H59" s="46" t="str">
        <f t="shared" si="13"/>
        <v>N/A</v>
      </c>
      <c r="I59" s="12">
        <v>14.24</v>
      </c>
      <c r="J59" s="12">
        <v>-14</v>
      </c>
      <c r="K59" s="47" t="s">
        <v>739</v>
      </c>
      <c r="L59" s="9" t="str">
        <f t="shared" si="14"/>
        <v>Yes</v>
      </c>
    </row>
    <row r="60" spans="1:12" ht="25.5" x14ac:dyDescent="0.2">
      <c r="A60" s="48" t="s">
        <v>601</v>
      </c>
      <c r="B60" s="37" t="s">
        <v>213</v>
      </c>
      <c r="C60" s="49">
        <v>94673</v>
      </c>
      <c r="D60" s="46" t="str">
        <f t="shared" si="11"/>
        <v>N/A</v>
      </c>
      <c r="E60" s="49">
        <v>26079</v>
      </c>
      <c r="F60" s="46" t="str">
        <f t="shared" si="12"/>
        <v>N/A</v>
      </c>
      <c r="G60" s="49">
        <v>44218</v>
      </c>
      <c r="H60" s="46" t="str">
        <f t="shared" si="13"/>
        <v>N/A</v>
      </c>
      <c r="I60" s="12">
        <v>-72.5</v>
      </c>
      <c r="J60" s="12">
        <v>69.55</v>
      </c>
      <c r="K60" s="47" t="s">
        <v>739</v>
      </c>
      <c r="L60" s="9" t="str">
        <f t="shared" si="14"/>
        <v>No</v>
      </c>
    </row>
    <row r="61" spans="1:12" x14ac:dyDescent="0.2">
      <c r="A61" s="4" t="s">
        <v>602</v>
      </c>
      <c r="B61" s="50" t="s">
        <v>213</v>
      </c>
      <c r="C61" s="1">
        <v>20</v>
      </c>
      <c r="D61" s="11" t="str">
        <f t="shared" si="11"/>
        <v>N/A</v>
      </c>
      <c r="E61" s="1">
        <v>13</v>
      </c>
      <c r="F61" s="11" t="str">
        <f t="shared" si="12"/>
        <v>N/A</v>
      </c>
      <c r="G61" s="1">
        <v>11</v>
      </c>
      <c r="H61" s="11" t="str">
        <f t="shared" si="13"/>
        <v>N/A</v>
      </c>
      <c r="I61" s="59">
        <v>-35</v>
      </c>
      <c r="J61" s="59">
        <v>-46.2</v>
      </c>
      <c r="K61" s="50" t="s">
        <v>739</v>
      </c>
      <c r="L61" s="9" t="str">
        <f t="shared" si="14"/>
        <v>No</v>
      </c>
    </row>
    <row r="62" spans="1:12" ht="25.5" x14ac:dyDescent="0.2">
      <c r="A62" s="4" t="s">
        <v>1441</v>
      </c>
      <c r="B62" s="50" t="s">
        <v>213</v>
      </c>
      <c r="C62" s="14">
        <v>4733.6499999999996</v>
      </c>
      <c r="D62" s="11" t="str">
        <f t="shared" si="11"/>
        <v>N/A</v>
      </c>
      <c r="E62" s="14">
        <v>2006.0769230999999</v>
      </c>
      <c r="F62" s="11" t="str">
        <f t="shared" si="12"/>
        <v>N/A</v>
      </c>
      <c r="G62" s="14">
        <v>6316.8571429000003</v>
      </c>
      <c r="H62" s="11" t="str">
        <f t="shared" si="13"/>
        <v>N/A</v>
      </c>
      <c r="I62" s="59">
        <v>-57.6</v>
      </c>
      <c r="J62" s="59">
        <v>214.9</v>
      </c>
      <c r="K62" s="50" t="s">
        <v>739</v>
      </c>
      <c r="L62" s="9" t="str">
        <f t="shared" si="14"/>
        <v>No</v>
      </c>
    </row>
    <row r="63" spans="1:12" x14ac:dyDescent="0.2">
      <c r="A63" s="4" t="s">
        <v>603</v>
      </c>
      <c r="B63" s="50" t="s">
        <v>213</v>
      </c>
      <c r="C63" s="14">
        <v>80866424</v>
      </c>
      <c r="D63" s="11" t="str">
        <f t="shared" si="11"/>
        <v>N/A</v>
      </c>
      <c r="E63" s="14">
        <v>92500091</v>
      </c>
      <c r="F63" s="11" t="str">
        <f t="shared" si="12"/>
        <v>N/A</v>
      </c>
      <c r="G63" s="14">
        <v>90943269</v>
      </c>
      <c r="H63" s="11" t="str">
        <f t="shared" si="13"/>
        <v>N/A</v>
      </c>
      <c r="I63" s="59">
        <v>14.39</v>
      </c>
      <c r="J63" s="59">
        <v>-1.68</v>
      </c>
      <c r="K63" s="50" t="s">
        <v>739</v>
      </c>
      <c r="L63" s="9" t="str">
        <f t="shared" si="14"/>
        <v>Yes</v>
      </c>
    </row>
    <row r="64" spans="1:12" x14ac:dyDescent="0.2">
      <c r="A64" s="4" t="s">
        <v>604</v>
      </c>
      <c r="B64" s="50" t="s">
        <v>213</v>
      </c>
      <c r="C64" s="1">
        <v>427</v>
      </c>
      <c r="D64" s="11" t="str">
        <f t="shared" si="11"/>
        <v>N/A</v>
      </c>
      <c r="E64" s="1">
        <v>417</v>
      </c>
      <c r="F64" s="11" t="str">
        <f t="shared" si="12"/>
        <v>N/A</v>
      </c>
      <c r="G64" s="1">
        <v>378</v>
      </c>
      <c r="H64" s="11" t="str">
        <f t="shared" si="13"/>
        <v>N/A</v>
      </c>
      <c r="I64" s="59">
        <v>-2.34</v>
      </c>
      <c r="J64" s="59">
        <v>-9.35</v>
      </c>
      <c r="K64" s="50" t="s">
        <v>739</v>
      </c>
      <c r="L64" s="9" t="str">
        <f t="shared" si="14"/>
        <v>Yes</v>
      </c>
    </row>
    <row r="65" spans="1:12" x14ac:dyDescent="0.2">
      <c r="A65" s="4" t="s">
        <v>1442</v>
      </c>
      <c r="B65" s="50" t="s">
        <v>213</v>
      </c>
      <c r="C65" s="14">
        <v>189382.726</v>
      </c>
      <c r="D65" s="11" t="str">
        <f t="shared" si="11"/>
        <v>N/A</v>
      </c>
      <c r="E65" s="14">
        <v>221822.76019</v>
      </c>
      <c r="F65" s="11" t="str">
        <f t="shared" si="12"/>
        <v>N/A</v>
      </c>
      <c r="G65" s="14">
        <v>240590.65873</v>
      </c>
      <c r="H65" s="11" t="str">
        <f t="shared" si="13"/>
        <v>N/A</v>
      </c>
      <c r="I65" s="59">
        <v>17.13</v>
      </c>
      <c r="J65" s="59">
        <v>8.4610000000000003</v>
      </c>
      <c r="K65" s="50" t="s">
        <v>739</v>
      </c>
      <c r="L65" s="9" t="str">
        <f t="shared" si="14"/>
        <v>Yes</v>
      </c>
    </row>
    <row r="66" spans="1:12" x14ac:dyDescent="0.2">
      <c r="A66" s="4" t="s">
        <v>605</v>
      </c>
      <c r="B66" s="50" t="s">
        <v>213</v>
      </c>
      <c r="C66" s="14">
        <v>715459183</v>
      </c>
      <c r="D66" s="11" t="str">
        <f t="shared" si="11"/>
        <v>N/A</v>
      </c>
      <c r="E66" s="14">
        <v>741704330</v>
      </c>
      <c r="F66" s="11" t="str">
        <f t="shared" si="12"/>
        <v>N/A</v>
      </c>
      <c r="G66" s="14">
        <v>731893247</v>
      </c>
      <c r="H66" s="11" t="str">
        <f t="shared" si="13"/>
        <v>N/A</v>
      </c>
      <c r="I66" s="59">
        <v>3.6680000000000001</v>
      </c>
      <c r="J66" s="59">
        <v>-1.32</v>
      </c>
      <c r="K66" s="50" t="s">
        <v>739</v>
      </c>
      <c r="L66" s="9" t="str">
        <f t="shared" si="14"/>
        <v>Yes</v>
      </c>
    </row>
    <row r="67" spans="1:12" x14ac:dyDescent="0.2">
      <c r="A67" s="4" t="s">
        <v>606</v>
      </c>
      <c r="B67" s="50" t="s">
        <v>213</v>
      </c>
      <c r="C67" s="1">
        <v>21034</v>
      </c>
      <c r="D67" s="11" t="str">
        <f t="shared" si="11"/>
        <v>N/A</v>
      </c>
      <c r="E67" s="1">
        <v>21312</v>
      </c>
      <c r="F67" s="11" t="str">
        <f t="shared" si="12"/>
        <v>N/A</v>
      </c>
      <c r="G67" s="1">
        <v>20329</v>
      </c>
      <c r="H67" s="11" t="str">
        <f t="shared" si="13"/>
        <v>N/A</v>
      </c>
      <c r="I67" s="59">
        <v>1.3220000000000001</v>
      </c>
      <c r="J67" s="59">
        <v>-4.6100000000000003</v>
      </c>
      <c r="K67" s="50" t="s">
        <v>739</v>
      </c>
      <c r="L67" s="9" t="str">
        <f t="shared" si="14"/>
        <v>Yes</v>
      </c>
    </row>
    <row r="68" spans="1:12" x14ac:dyDescent="0.2">
      <c r="A68" s="4" t="s">
        <v>1443</v>
      </c>
      <c r="B68" s="50" t="s">
        <v>213</v>
      </c>
      <c r="C68" s="14">
        <v>34014.413949000002</v>
      </c>
      <c r="D68" s="11" t="str">
        <f t="shared" si="11"/>
        <v>N/A</v>
      </c>
      <c r="E68" s="14">
        <v>34802.192661000001</v>
      </c>
      <c r="F68" s="11" t="str">
        <f t="shared" si="12"/>
        <v>N/A</v>
      </c>
      <c r="G68" s="14">
        <v>36002.422500000001</v>
      </c>
      <c r="H68" s="11" t="str">
        <f t="shared" si="13"/>
        <v>N/A</v>
      </c>
      <c r="I68" s="59">
        <v>2.3159999999999998</v>
      </c>
      <c r="J68" s="59">
        <v>3.4489999999999998</v>
      </c>
      <c r="K68" s="50" t="s">
        <v>739</v>
      </c>
      <c r="L68" s="9" t="str">
        <f t="shared" si="14"/>
        <v>Yes</v>
      </c>
    </row>
    <row r="69" spans="1:12" ht="25.5" x14ac:dyDescent="0.2">
      <c r="A69" s="4" t="s">
        <v>607</v>
      </c>
      <c r="B69" s="50" t="s">
        <v>213</v>
      </c>
      <c r="C69" s="14">
        <v>14179733</v>
      </c>
      <c r="D69" s="11" t="str">
        <f t="shared" si="11"/>
        <v>N/A</v>
      </c>
      <c r="E69" s="14">
        <v>14240534</v>
      </c>
      <c r="F69" s="11" t="str">
        <f t="shared" si="12"/>
        <v>N/A</v>
      </c>
      <c r="G69" s="14">
        <v>4816248</v>
      </c>
      <c r="H69" s="11" t="str">
        <f t="shared" si="13"/>
        <v>N/A</v>
      </c>
      <c r="I69" s="59">
        <v>0.42880000000000001</v>
      </c>
      <c r="J69" s="59">
        <v>-66.2</v>
      </c>
      <c r="K69" s="50" t="s">
        <v>739</v>
      </c>
      <c r="L69" s="9" t="str">
        <f t="shared" si="14"/>
        <v>No</v>
      </c>
    </row>
    <row r="70" spans="1:12" x14ac:dyDescent="0.2">
      <c r="A70" s="4" t="s">
        <v>608</v>
      </c>
      <c r="B70" s="50" t="s">
        <v>213</v>
      </c>
      <c r="C70" s="1">
        <v>68486</v>
      </c>
      <c r="D70" s="11" t="str">
        <f t="shared" si="11"/>
        <v>N/A</v>
      </c>
      <c r="E70" s="1">
        <v>68364</v>
      </c>
      <c r="F70" s="11" t="str">
        <f t="shared" si="12"/>
        <v>N/A</v>
      </c>
      <c r="G70" s="1">
        <v>26366</v>
      </c>
      <c r="H70" s="11" t="str">
        <f t="shared" si="13"/>
        <v>N/A</v>
      </c>
      <c r="I70" s="59">
        <v>-0.17799999999999999</v>
      </c>
      <c r="J70" s="59">
        <v>-61.4</v>
      </c>
      <c r="K70" s="50" t="s">
        <v>739</v>
      </c>
      <c r="L70" s="9" t="str">
        <f t="shared" si="14"/>
        <v>No</v>
      </c>
    </row>
    <row r="71" spans="1:12" x14ac:dyDescent="0.2">
      <c r="A71" s="4" t="s">
        <v>1444</v>
      </c>
      <c r="B71" s="50" t="s">
        <v>213</v>
      </c>
      <c r="C71" s="14">
        <v>207.04571737000001</v>
      </c>
      <c r="D71" s="11" t="str">
        <f t="shared" si="11"/>
        <v>N/A</v>
      </c>
      <c r="E71" s="14">
        <v>208.30457551000001</v>
      </c>
      <c r="F71" s="11" t="str">
        <f t="shared" si="12"/>
        <v>N/A</v>
      </c>
      <c r="G71" s="14">
        <v>182.66889175</v>
      </c>
      <c r="H71" s="11" t="str">
        <f t="shared" si="13"/>
        <v>N/A</v>
      </c>
      <c r="I71" s="59">
        <v>0.60799999999999998</v>
      </c>
      <c r="J71" s="59">
        <v>-12.3</v>
      </c>
      <c r="K71" s="50" t="s">
        <v>739</v>
      </c>
      <c r="L71" s="9" t="str">
        <f t="shared" si="14"/>
        <v>Yes</v>
      </c>
    </row>
    <row r="72" spans="1:12" x14ac:dyDescent="0.2">
      <c r="A72" s="4" t="s">
        <v>609</v>
      </c>
      <c r="B72" s="50" t="s">
        <v>213</v>
      </c>
      <c r="C72" s="14">
        <v>3723075</v>
      </c>
      <c r="D72" s="11" t="str">
        <f t="shared" si="11"/>
        <v>N/A</v>
      </c>
      <c r="E72" s="14">
        <v>3837642</v>
      </c>
      <c r="F72" s="11" t="str">
        <f t="shared" si="12"/>
        <v>N/A</v>
      </c>
      <c r="G72" s="14">
        <v>1129349</v>
      </c>
      <c r="H72" s="11" t="str">
        <f t="shared" si="13"/>
        <v>N/A</v>
      </c>
      <c r="I72" s="59">
        <v>3.077</v>
      </c>
      <c r="J72" s="59">
        <v>-70.599999999999994</v>
      </c>
      <c r="K72" s="50" t="s">
        <v>739</v>
      </c>
      <c r="L72" s="9" t="str">
        <f t="shared" si="14"/>
        <v>No</v>
      </c>
    </row>
    <row r="73" spans="1:12" x14ac:dyDescent="0.2">
      <c r="A73" s="4" t="s">
        <v>610</v>
      </c>
      <c r="B73" s="50" t="s">
        <v>213</v>
      </c>
      <c r="C73" s="1">
        <v>14632</v>
      </c>
      <c r="D73" s="11" t="str">
        <f t="shared" si="11"/>
        <v>N/A</v>
      </c>
      <c r="E73" s="1">
        <v>14841</v>
      </c>
      <c r="F73" s="11" t="str">
        <f t="shared" si="12"/>
        <v>N/A</v>
      </c>
      <c r="G73" s="1">
        <v>6140</v>
      </c>
      <c r="H73" s="11" t="str">
        <f t="shared" si="13"/>
        <v>N/A</v>
      </c>
      <c r="I73" s="59">
        <v>1.4279999999999999</v>
      </c>
      <c r="J73" s="59">
        <v>-58.6</v>
      </c>
      <c r="K73" s="50" t="s">
        <v>739</v>
      </c>
      <c r="L73" s="9" t="str">
        <f t="shared" si="14"/>
        <v>No</v>
      </c>
    </row>
    <row r="74" spans="1:12" x14ac:dyDescent="0.2">
      <c r="A74" s="4" t="s">
        <v>1445</v>
      </c>
      <c r="B74" s="50" t="s">
        <v>213</v>
      </c>
      <c r="C74" s="14">
        <v>254.44744395999999</v>
      </c>
      <c r="D74" s="11" t="str">
        <f t="shared" si="11"/>
        <v>N/A</v>
      </c>
      <c r="E74" s="14">
        <v>258.58378814999998</v>
      </c>
      <c r="F74" s="11" t="str">
        <f t="shared" si="12"/>
        <v>N/A</v>
      </c>
      <c r="G74" s="14">
        <v>183.93306189</v>
      </c>
      <c r="H74" s="11" t="str">
        <f t="shared" si="13"/>
        <v>N/A</v>
      </c>
      <c r="I74" s="59">
        <v>1.6259999999999999</v>
      </c>
      <c r="J74" s="59">
        <v>-28.9</v>
      </c>
      <c r="K74" s="50" t="s">
        <v>739</v>
      </c>
      <c r="L74" s="9" t="str">
        <f t="shared" si="14"/>
        <v>Yes</v>
      </c>
    </row>
    <row r="75" spans="1:12" ht="25.5" x14ac:dyDescent="0.2">
      <c r="A75" s="4" t="s">
        <v>611</v>
      </c>
      <c r="B75" s="50" t="s">
        <v>213</v>
      </c>
      <c r="C75" s="14">
        <v>1564644</v>
      </c>
      <c r="D75" s="11" t="str">
        <f t="shared" si="11"/>
        <v>N/A</v>
      </c>
      <c r="E75" s="14">
        <v>1721337</v>
      </c>
      <c r="F75" s="11" t="str">
        <f t="shared" si="12"/>
        <v>N/A</v>
      </c>
      <c r="G75" s="14">
        <v>707729</v>
      </c>
      <c r="H75" s="11" t="str">
        <f t="shared" si="13"/>
        <v>N/A</v>
      </c>
      <c r="I75" s="59">
        <v>10.01</v>
      </c>
      <c r="J75" s="59">
        <v>-58.9</v>
      </c>
      <c r="K75" s="50" t="s">
        <v>739</v>
      </c>
      <c r="L75" s="9" t="str">
        <f t="shared" si="14"/>
        <v>No</v>
      </c>
    </row>
    <row r="76" spans="1:12" x14ac:dyDescent="0.2">
      <c r="A76" s="48" t="s">
        <v>612</v>
      </c>
      <c r="B76" s="37" t="s">
        <v>213</v>
      </c>
      <c r="C76" s="38">
        <v>28331</v>
      </c>
      <c r="D76" s="46" t="str">
        <f t="shared" si="11"/>
        <v>N/A</v>
      </c>
      <c r="E76" s="38">
        <v>28353</v>
      </c>
      <c r="F76" s="46" t="str">
        <f t="shared" si="12"/>
        <v>N/A</v>
      </c>
      <c r="G76" s="38">
        <v>12066</v>
      </c>
      <c r="H76" s="46" t="str">
        <f t="shared" si="13"/>
        <v>N/A</v>
      </c>
      <c r="I76" s="12">
        <v>7.7700000000000005E-2</v>
      </c>
      <c r="J76" s="12">
        <v>-57.4</v>
      </c>
      <c r="K76" s="47" t="s">
        <v>739</v>
      </c>
      <c r="L76" s="9" t="str">
        <f t="shared" si="14"/>
        <v>No</v>
      </c>
    </row>
    <row r="77" spans="1:12" ht="25.5" x14ac:dyDescent="0.2">
      <c r="A77" s="48" t="s">
        <v>1446</v>
      </c>
      <c r="B77" s="37" t="s">
        <v>213</v>
      </c>
      <c r="C77" s="49">
        <v>55.227277540999999</v>
      </c>
      <c r="D77" s="46" t="str">
        <f t="shared" si="11"/>
        <v>N/A</v>
      </c>
      <c r="E77" s="49">
        <v>60.710930060000003</v>
      </c>
      <c r="F77" s="46" t="str">
        <f t="shared" si="12"/>
        <v>N/A</v>
      </c>
      <c r="G77" s="49">
        <v>58.654815182999997</v>
      </c>
      <c r="H77" s="46" t="str">
        <f t="shared" si="13"/>
        <v>N/A</v>
      </c>
      <c r="I77" s="12">
        <v>9.9290000000000003</v>
      </c>
      <c r="J77" s="12">
        <v>-3.39</v>
      </c>
      <c r="K77" s="47" t="s">
        <v>739</v>
      </c>
      <c r="L77" s="9" t="str">
        <f t="shared" si="14"/>
        <v>Yes</v>
      </c>
    </row>
    <row r="78" spans="1:12" ht="25.5" x14ac:dyDescent="0.2">
      <c r="A78" s="48" t="s">
        <v>613</v>
      </c>
      <c r="B78" s="37" t="s">
        <v>213</v>
      </c>
      <c r="C78" s="49">
        <v>16418430</v>
      </c>
      <c r="D78" s="46" t="str">
        <f t="shared" si="11"/>
        <v>N/A</v>
      </c>
      <c r="E78" s="49">
        <v>16773077</v>
      </c>
      <c r="F78" s="46" t="str">
        <f t="shared" si="12"/>
        <v>N/A</v>
      </c>
      <c r="G78" s="49">
        <v>6955878</v>
      </c>
      <c r="H78" s="46" t="str">
        <f t="shared" si="13"/>
        <v>N/A</v>
      </c>
      <c r="I78" s="12">
        <v>2.16</v>
      </c>
      <c r="J78" s="12">
        <v>-58.5</v>
      </c>
      <c r="K78" s="47" t="s">
        <v>739</v>
      </c>
      <c r="L78" s="9" t="str">
        <f t="shared" si="14"/>
        <v>No</v>
      </c>
    </row>
    <row r="79" spans="1:12" x14ac:dyDescent="0.2">
      <c r="A79" s="48" t="s">
        <v>614</v>
      </c>
      <c r="B79" s="37" t="s">
        <v>213</v>
      </c>
      <c r="C79" s="38">
        <v>41842</v>
      </c>
      <c r="D79" s="46" t="str">
        <f t="shared" si="11"/>
        <v>N/A</v>
      </c>
      <c r="E79" s="38">
        <v>42292</v>
      </c>
      <c r="F79" s="46" t="str">
        <f t="shared" si="12"/>
        <v>N/A</v>
      </c>
      <c r="G79" s="38">
        <v>15302</v>
      </c>
      <c r="H79" s="46" t="str">
        <f t="shared" si="13"/>
        <v>N/A</v>
      </c>
      <c r="I79" s="12">
        <v>1.075</v>
      </c>
      <c r="J79" s="12">
        <v>-63.8</v>
      </c>
      <c r="K79" s="47" t="s">
        <v>739</v>
      </c>
      <c r="L79" s="9" t="str">
        <f t="shared" si="14"/>
        <v>No</v>
      </c>
    </row>
    <row r="80" spans="1:12" x14ac:dyDescent="0.2">
      <c r="A80" s="48" t="s">
        <v>1447</v>
      </c>
      <c r="B80" s="37" t="s">
        <v>213</v>
      </c>
      <c r="C80" s="49">
        <v>392.39113809000003</v>
      </c>
      <c r="D80" s="46" t="str">
        <f t="shared" si="11"/>
        <v>N/A</v>
      </c>
      <c r="E80" s="49">
        <v>396.60165043000001</v>
      </c>
      <c r="F80" s="46" t="str">
        <f t="shared" si="12"/>
        <v>N/A</v>
      </c>
      <c r="G80" s="49">
        <v>454.57312769999999</v>
      </c>
      <c r="H80" s="46" t="str">
        <f t="shared" si="13"/>
        <v>N/A</v>
      </c>
      <c r="I80" s="12">
        <v>1.073</v>
      </c>
      <c r="J80" s="12">
        <v>14.62</v>
      </c>
      <c r="K80" s="47" t="s">
        <v>739</v>
      </c>
      <c r="L80" s="9" t="str">
        <f t="shared" si="14"/>
        <v>Yes</v>
      </c>
    </row>
    <row r="81" spans="1:12" x14ac:dyDescent="0.2">
      <c r="A81" s="48" t="s">
        <v>615</v>
      </c>
      <c r="B81" s="37" t="s">
        <v>213</v>
      </c>
      <c r="C81" s="49">
        <v>13627510</v>
      </c>
      <c r="D81" s="46" t="str">
        <f t="shared" si="11"/>
        <v>N/A</v>
      </c>
      <c r="E81" s="49">
        <v>13776172</v>
      </c>
      <c r="F81" s="46" t="str">
        <f t="shared" si="12"/>
        <v>N/A</v>
      </c>
      <c r="G81" s="49">
        <v>4974132</v>
      </c>
      <c r="H81" s="46" t="str">
        <f t="shared" si="13"/>
        <v>N/A</v>
      </c>
      <c r="I81" s="12">
        <v>1.091</v>
      </c>
      <c r="J81" s="12">
        <v>-63.9</v>
      </c>
      <c r="K81" s="47" t="s">
        <v>739</v>
      </c>
      <c r="L81" s="9" t="str">
        <f t="shared" si="14"/>
        <v>No</v>
      </c>
    </row>
    <row r="82" spans="1:12" x14ac:dyDescent="0.2">
      <c r="A82" s="48" t="s">
        <v>616</v>
      </c>
      <c r="B82" s="37" t="s">
        <v>213</v>
      </c>
      <c r="C82" s="38">
        <v>32537</v>
      </c>
      <c r="D82" s="46" t="str">
        <f t="shared" si="11"/>
        <v>N/A</v>
      </c>
      <c r="E82" s="38">
        <v>34649</v>
      </c>
      <c r="F82" s="46" t="str">
        <f t="shared" si="12"/>
        <v>N/A</v>
      </c>
      <c r="G82" s="38">
        <v>10803</v>
      </c>
      <c r="H82" s="46" t="str">
        <f t="shared" si="13"/>
        <v>N/A</v>
      </c>
      <c r="I82" s="12">
        <v>6.4909999999999997</v>
      </c>
      <c r="J82" s="12">
        <v>-68.8</v>
      </c>
      <c r="K82" s="47" t="s">
        <v>739</v>
      </c>
      <c r="L82" s="9" t="str">
        <f t="shared" si="14"/>
        <v>No</v>
      </c>
    </row>
    <row r="83" spans="1:12" x14ac:dyDescent="0.2">
      <c r="A83" s="48" t="s">
        <v>1448</v>
      </c>
      <c r="B83" s="37" t="s">
        <v>213</v>
      </c>
      <c r="C83" s="49">
        <v>418.83117680999999</v>
      </c>
      <c r="D83" s="46" t="str">
        <f t="shared" si="11"/>
        <v>N/A</v>
      </c>
      <c r="E83" s="49">
        <v>397.59219602000002</v>
      </c>
      <c r="F83" s="46" t="str">
        <f t="shared" si="12"/>
        <v>N/A</v>
      </c>
      <c r="G83" s="49">
        <v>460.43987780999998</v>
      </c>
      <c r="H83" s="46" t="str">
        <f t="shared" si="13"/>
        <v>N/A</v>
      </c>
      <c r="I83" s="12">
        <v>-5.07</v>
      </c>
      <c r="J83" s="12">
        <v>15.81</v>
      </c>
      <c r="K83" s="47" t="s">
        <v>739</v>
      </c>
      <c r="L83" s="9" t="str">
        <f t="shared" si="14"/>
        <v>Yes</v>
      </c>
    </row>
    <row r="84" spans="1:12" ht="25.5" x14ac:dyDescent="0.2">
      <c r="A84" s="48" t="s">
        <v>617</v>
      </c>
      <c r="B84" s="37" t="s">
        <v>213</v>
      </c>
      <c r="C84" s="49">
        <v>9332044</v>
      </c>
      <c r="D84" s="46" t="str">
        <f t="shared" si="11"/>
        <v>N/A</v>
      </c>
      <c r="E84" s="49">
        <v>6428239</v>
      </c>
      <c r="F84" s="46" t="str">
        <f t="shared" si="12"/>
        <v>N/A</v>
      </c>
      <c r="G84" s="49">
        <v>3171565</v>
      </c>
      <c r="H84" s="46" t="str">
        <f t="shared" si="13"/>
        <v>N/A</v>
      </c>
      <c r="I84" s="12">
        <v>-31.1</v>
      </c>
      <c r="J84" s="12">
        <v>-50.7</v>
      </c>
      <c r="K84" s="47" t="s">
        <v>739</v>
      </c>
      <c r="L84" s="9" t="str">
        <f t="shared" si="14"/>
        <v>No</v>
      </c>
    </row>
    <row r="85" spans="1:12" x14ac:dyDescent="0.2">
      <c r="A85" s="48" t="s">
        <v>618</v>
      </c>
      <c r="B85" s="37" t="s">
        <v>213</v>
      </c>
      <c r="C85" s="38">
        <v>3338</v>
      </c>
      <c r="D85" s="46" t="str">
        <f t="shared" si="11"/>
        <v>N/A</v>
      </c>
      <c r="E85" s="38">
        <v>2514</v>
      </c>
      <c r="F85" s="46" t="str">
        <f t="shared" si="12"/>
        <v>N/A</v>
      </c>
      <c r="G85" s="38">
        <v>1293</v>
      </c>
      <c r="H85" s="46" t="str">
        <f t="shared" si="13"/>
        <v>N/A</v>
      </c>
      <c r="I85" s="12">
        <v>-24.7</v>
      </c>
      <c r="J85" s="12">
        <v>-48.6</v>
      </c>
      <c r="K85" s="47" t="s">
        <v>739</v>
      </c>
      <c r="L85" s="9" t="str">
        <f t="shared" si="14"/>
        <v>No</v>
      </c>
    </row>
    <row r="86" spans="1:12" ht="25.5" x14ac:dyDescent="0.2">
      <c r="A86" s="48" t="s">
        <v>1449</v>
      </c>
      <c r="B86" s="37" t="s">
        <v>213</v>
      </c>
      <c r="C86" s="49">
        <v>2795.6992211000002</v>
      </c>
      <c r="D86" s="46" t="str">
        <f t="shared" si="11"/>
        <v>N/A</v>
      </c>
      <c r="E86" s="49">
        <v>2556.9765314000001</v>
      </c>
      <c r="F86" s="46" t="str">
        <f t="shared" si="12"/>
        <v>N/A</v>
      </c>
      <c r="G86" s="49">
        <v>2452.8731631999999</v>
      </c>
      <c r="H86" s="46" t="str">
        <f t="shared" si="13"/>
        <v>N/A</v>
      </c>
      <c r="I86" s="12">
        <v>-8.5399999999999991</v>
      </c>
      <c r="J86" s="12">
        <v>-4.07</v>
      </c>
      <c r="K86" s="47" t="s">
        <v>739</v>
      </c>
      <c r="L86" s="9" t="str">
        <f t="shared" si="14"/>
        <v>Yes</v>
      </c>
    </row>
    <row r="87" spans="1:12" ht="25.5" x14ac:dyDescent="0.2">
      <c r="A87" s="48" t="s">
        <v>619</v>
      </c>
      <c r="B87" s="37" t="s">
        <v>213</v>
      </c>
      <c r="C87" s="49">
        <v>11626904</v>
      </c>
      <c r="D87" s="46" t="str">
        <f t="shared" si="11"/>
        <v>N/A</v>
      </c>
      <c r="E87" s="49">
        <v>11569317</v>
      </c>
      <c r="F87" s="46" t="str">
        <f t="shared" si="12"/>
        <v>N/A</v>
      </c>
      <c r="G87" s="49">
        <v>3835063</v>
      </c>
      <c r="H87" s="46" t="str">
        <f t="shared" si="13"/>
        <v>N/A</v>
      </c>
      <c r="I87" s="12">
        <v>-0.495</v>
      </c>
      <c r="J87" s="12">
        <v>-66.900000000000006</v>
      </c>
      <c r="K87" s="47" t="s">
        <v>739</v>
      </c>
      <c r="L87" s="9" t="str">
        <f t="shared" si="14"/>
        <v>No</v>
      </c>
    </row>
    <row r="88" spans="1:12" x14ac:dyDescent="0.2">
      <c r="A88" s="48" t="s">
        <v>620</v>
      </c>
      <c r="B88" s="37" t="s">
        <v>213</v>
      </c>
      <c r="C88" s="38">
        <v>63089</v>
      </c>
      <c r="D88" s="46" t="str">
        <f t="shared" si="11"/>
        <v>N/A</v>
      </c>
      <c r="E88" s="38">
        <v>63775</v>
      </c>
      <c r="F88" s="46" t="str">
        <f t="shared" si="12"/>
        <v>N/A</v>
      </c>
      <c r="G88" s="38">
        <v>26016</v>
      </c>
      <c r="H88" s="46" t="str">
        <f t="shared" si="13"/>
        <v>N/A</v>
      </c>
      <c r="I88" s="12">
        <v>1.087</v>
      </c>
      <c r="J88" s="12">
        <v>-59.2</v>
      </c>
      <c r="K88" s="47" t="s">
        <v>739</v>
      </c>
      <c r="L88" s="9" t="str">
        <f t="shared" si="14"/>
        <v>No</v>
      </c>
    </row>
    <row r="89" spans="1:12" x14ac:dyDescent="0.2">
      <c r="A89" s="48" t="s">
        <v>1450</v>
      </c>
      <c r="B89" s="37" t="s">
        <v>213</v>
      </c>
      <c r="C89" s="49">
        <v>184.29368036</v>
      </c>
      <c r="D89" s="46" t="str">
        <f t="shared" si="11"/>
        <v>N/A</v>
      </c>
      <c r="E89" s="49">
        <v>181.40834183000001</v>
      </c>
      <c r="F89" s="46" t="str">
        <f t="shared" si="12"/>
        <v>N/A</v>
      </c>
      <c r="G89" s="49">
        <v>147.41170818000001</v>
      </c>
      <c r="H89" s="46" t="str">
        <f t="shared" si="13"/>
        <v>N/A</v>
      </c>
      <c r="I89" s="12">
        <v>-1.57</v>
      </c>
      <c r="J89" s="12">
        <v>-18.7</v>
      </c>
      <c r="K89" s="47" t="s">
        <v>739</v>
      </c>
      <c r="L89" s="9" t="str">
        <f t="shared" si="14"/>
        <v>Yes</v>
      </c>
    </row>
    <row r="90" spans="1:12" x14ac:dyDescent="0.2">
      <c r="A90" s="48" t="s">
        <v>621</v>
      </c>
      <c r="B90" s="37" t="s">
        <v>213</v>
      </c>
      <c r="C90" s="49">
        <v>21265478</v>
      </c>
      <c r="D90" s="46" t="str">
        <f t="shared" si="11"/>
        <v>N/A</v>
      </c>
      <c r="E90" s="49">
        <v>26953194</v>
      </c>
      <c r="F90" s="46" t="str">
        <f t="shared" si="12"/>
        <v>N/A</v>
      </c>
      <c r="G90" s="49">
        <v>11314395</v>
      </c>
      <c r="H90" s="46" t="str">
        <f t="shared" si="13"/>
        <v>N/A</v>
      </c>
      <c r="I90" s="12">
        <v>26.75</v>
      </c>
      <c r="J90" s="12">
        <v>-58</v>
      </c>
      <c r="K90" s="47" t="s">
        <v>739</v>
      </c>
      <c r="L90" s="9" t="str">
        <f t="shared" si="14"/>
        <v>No</v>
      </c>
    </row>
    <row r="91" spans="1:12" x14ac:dyDescent="0.2">
      <c r="A91" s="48" t="s">
        <v>622</v>
      </c>
      <c r="B91" s="37" t="s">
        <v>213</v>
      </c>
      <c r="C91" s="38">
        <v>62333</v>
      </c>
      <c r="D91" s="46" t="str">
        <f t="shared" si="11"/>
        <v>N/A</v>
      </c>
      <c r="E91" s="38">
        <v>63703</v>
      </c>
      <c r="F91" s="46" t="str">
        <f t="shared" si="12"/>
        <v>N/A</v>
      </c>
      <c r="G91" s="38">
        <v>29299</v>
      </c>
      <c r="H91" s="46" t="str">
        <f t="shared" si="13"/>
        <v>N/A</v>
      </c>
      <c r="I91" s="12">
        <v>2.198</v>
      </c>
      <c r="J91" s="12">
        <v>-54</v>
      </c>
      <c r="K91" s="47" t="s">
        <v>739</v>
      </c>
      <c r="L91" s="9" t="str">
        <f t="shared" si="14"/>
        <v>No</v>
      </c>
    </row>
    <row r="92" spans="1:12" x14ac:dyDescent="0.2">
      <c r="A92" s="48" t="s">
        <v>1451</v>
      </c>
      <c r="B92" s="37" t="s">
        <v>213</v>
      </c>
      <c r="C92" s="49">
        <v>341.15922545000001</v>
      </c>
      <c r="D92" s="46" t="str">
        <f t="shared" si="11"/>
        <v>N/A</v>
      </c>
      <c r="E92" s="49">
        <v>423.10713780999998</v>
      </c>
      <c r="F92" s="46" t="str">
        <f t="shared" si="12"/>
        <v>N/A</v>
      </c>
      <c r="G92" s="49">
        <v>386.17000580000001</v>
      </c>
      <c r="H92" s="46" t="str">
        <f t="shared" si="13"/>
        <v>N/A</v>
      </c>
      <c r="I92" s="12">
        <v>24.02</v>
      </c>
      <c r="J92" s="12">
        <v>-8.73</v>
      </c>
      <c r="K92" s="47" t="s">
        <v>739</v>
      </c>
      <c r="L92" s="9" t="str">
        <f t="shared" si="14"/>
        <v>Yes</v>
      </c>
    </row>
    <row r="93" spans="1:12" ht="25.5" x14ac:dyDescent="0.2">
      <c r="A93" s="48" t="s">
        <v>623</v>
      </c>
      <c r="B93" s="37" t="s">
        <v>213</v>
      </c>
      <c r="C93" s="49">
        <v>93963129</v>
      </c>
      <c r="D93" s="46" t="str">
        <f t="shared" si="11"/>
        <v>N/A</v>
      </c>
      <c r="E93" s="49">
        <v>111070014</v>
      </c>
      <c r="F93" s="46" t="str">
        <f t="shared" si="12"/>
        <v>N/A</v>
      </c>
      <c r="G93" s="49">
        <v>123494379</v>
      </c>
      <c r="H93" s="46" t="str">
        <f t="shared" si="13"/>
        <v>N/A</v>
      </c>
      <c r="I93" s="12">
        <v>18.21</v>
      </c>
      <c r="J93" s="12">
        <v>11.19</v>
      </c>
      <c r="K93" s="47" t="s">
        <v>739</v>
      </c>
      <c r="L93" s="9" t="str">
        <f t="shared" si="14"/>
        <v>Yes</v>
      </c>
    </row>
    <row r="94" spans="1:12" x14ac:dyDescent="0.2">
      <c r="A94" s="51" t="s">
        <v>624</v>
      </c>
      <c r="B94" s="38" t="s">
        <v>213</v>
      </c>
      <c r="C94" s="38">
        <v>19517</v>
      </c>
      <c r="D94" s="46" t="str">
        <f t="shared" si="11"/>
        <v>N/A</v>
      </c>
      <c r="E94" s="38">
        <v>19667</v>
      </c>
      <c r="F94" s="46" t="str">
        <f t="shared" si="12"/>
        <v>N/A</v>
      </c>
      <c r="G94" s="38">
        <v>11681</v>
      </c>
      <c r="H94" s="46" t="str">
        <f t="shared" si="13"/>
        <v>N/A</v>
      </c>
      <c r="I94" s="12">
        <v>0.76859999999999995</v>
      </c>
      <c r="J94" s="12">
        <v>-40.6</v>
      </c>
      <c r="K94" s="52" t="s">
        <v>739</v>
      </c>
      <c r="L94" s="9" t="str">
        <f t="shared" si="14"/>
        <v>No</v>
      </c>
    </row>
    <row r="95" spans="1:12" ht="25.5" x14ac:dyDescent="0.2">
      <c r="A95" s="48" t="s">
        <v>1452</v>
      </c>
      <c r="B95" s="37" t="s">
        <v>213</v>
      </c>
      <c r="C95" s="49">
        <v>4814.4248090999999</v>
      </c>
      <c r="D95" s="46" t="str">
        <f t="shared" si="11"/>
        <v>N/A</v>
      </c>
      <c r="E95" s="49">
        <v>5647.5321095999998</v>
      </c>
      <c r="F95" s="46" t="str">
        <f t="shared" si="12"/>
        <v>N/A</v>
      </c>
      <c r="G95" s="49">
        <v>10572.243729</v>
      </c>
      <c r="H95" s="46" t="str">
        <f t="shared" si="13"/>
        <v>N/A</v>
      </c>
      <c r="I95" s="12">
        <v>17.3</v>
      </c>
      <c r="J95" s="12">
        <v>87.2</v>
      </c>
      <c r="K95" s="47" t="s">
        <v>739</v>
      </c>
      <c r="L95" s="9" t="str">
        <f t="shared" si="14"/>
        <v>No</v>
      </c>
    </row>
    <row r="96" spans="1:12" ht="25.5" x14ac:dyDescent="0.2">
      <c r="A96" s="48" t="s">
        <v>625</v>
      </c>
      <c r="B96" s="37" t="s">
        <v>213</v>
      </c>
      <c r="C96" s="49">
        <v>4483052</v>
      </c>
      <c r="D96" s="46" t="str">
        <f t="shared" si="11"/>
        <v>N/A</v>
      </c>
      <c r="E96" s="49">
        <v>2046553</v>
      </c>
      <c r="F96" s="46" t="str">
        <f t="shared" si="12"/>
        <v>N/A</v>
      </c>
      <c r="G96" s="49">
        <v>1528642</v>
      </c>
      <c r="H96" s="46" t="str">
        <f t="shared" si="13"/>
        <v>N/A</v>
      </c>
      <c r="I96" s="12">
        <v>-54.3</v>
      </c>
      <c r="J96" s="12">
        <v>-25.3</v>
      </c>
      <c r="K96" s="47" t="s">
        <v>739</v>
      </c>
      <c r="L96" s="9" t="str">
        <f t="shared" si="14"/>
        <v>Yes</v>
      </c>
    </row>
    <row r="97" spans="1:12" x14ac:dyDescent="0.2">
      <c r="A97" s="48" t="s">
        <v>626</v>
      </c>
      <c r="B97" s="37" t="s">
        <v>213</v>
      </c>
      <c r="C97" s="38">
        <v>6316</v>
      </c>
      <c r="D97" s="46" t="str">
        <f t="shared" si="11"/>
        <v>N/A</v>
      </c>
      <c r="E97" s="38">
        <v>5358</v>
      </c>
      <c r="F97" s="46" t="str">
        <f t="shared" si="12"/>
        <v>N/A</v>
      </c>
      <c r="G97" s="38">
        <v>4186</v>
      </c>
      <c r="H97" s="46" t="str">
        <f t="shared" si="13"/>
        <v>N/A</v>
      </c>
      <c r="I97" s="12">
        <v>-15.2</v>
      </c>
      <c r="J97" s="12">
        <v>-21.9</v>
      </c>
      <c r="K97" s="47" t="s">
        <v>739</v>
      </c>
      <c r="L97" s="9" t="str">
        <f t="shared" si="14"/>
        <v>Yes</v>
      </c>
    </row>
    <row r="98" spans="1:12" ht="25.5" x14ac:dyDescent="0.2">
      <c r="A98" s="48" t="s">
        <v>1453</v>
      </c>
      <c r="B98" s="37" t="s">
        <v>213</v>
      </c>
      <c r="C98" s="49">
        <v>709.79290690000005</v>
      </c>
      <c r="D98" s="46" t="str">
        <f t="shared" si="11"/>
        <v>N/A</v>
      </c>
      <c r="E98" s="49">
        <v>381.96211273</v>
      </c>
      <c r="F98" s="46" t="str">
        <f t="shared" si="12"/>
        <v>N/A</v>
      </c>
      <c r="G98" s="49">
        <v>365.17964644</v>
      </c>
      <c r="H98" s="46" t="str">
        <f t="shared" si="13"/>
        <v>N/A</v>
      </c>
      <c r="I98" s="12">
        <v>-46.2</v>
      </c>
      <c r="J98" s="12">
        <v>-4.3899999999999997</v>
      </c>
      <c r="K98" s="47" t="s">
        <v>739</v>
      </c>
      <c r="L98" s="9" t="str">
        <f t="shared" si="14"/>
        <v>Yes</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2724677</v>
      </c>
      <c r="D102" s="46" t="str">
        <f t="shared" si="11"/>
        <v>N/A</v>
      </c>
      <c r="E102" s="49">
        <v>2903838</v>
      </c>
      <c r="F102" s="46" t="str">
        <f t="shared" si="12"/>
        <v>N/A</v>
      </c>
      <c r="G102" s="49">
        <v>517858</v>
      </c>
      <c r="H102" s="46" t="str">
        <f t="shared" si="13"/>
        <v>N/A</v>
      </c>
      <c r="I102" s="12">
        <v>6.5750000000000002</v>
      </c>
      <c r="J102" s="12">
        <v>-82.2</v>
      </c>
      <c r="K102" s="47" t="s">
        <v>739</v>
      </c>
      <c r="L102" s="9" t="str">
        <f t="shared" si="14"/>
        <v>No</v>
      </c>
    </row>
    <row r="103" spans="1:12" ht="25.5" x14ac:dyDescent="0.2">
      <c r="A103" s="48" t="s">
        <v>630</v>
      </c>
      <c r="B103" s="37" t="s">
        <v>213</v>
      </c>
      <c r="C103" s="38">
        <v>1407</v>
      </c>
      <c r="D103" s="46" t="str">
        <f t="shared" si="11"/>
        <v>N/A</v>
      </c>
      <c r="E103" s="38">
        <v>1470</v>
      </c>
      <c r="F103" s="46" t="str">
        <f t="shared" si="12"/>
        <v>N/A</v>
      </c>
      <c r="G103" s="38">
        <v>303</v>
      </c>
      <c r="H103" s="46" t="str">
        <f t="shared" si="13"/>
        <v>N/A</v>
      </c>
      <c r="I103" s="12">
        <v>4.4779999999999998</v>
      </c>
      <c r="J103" s="12">
        <v>-79.400000000000006</v>
      </c>
      <c r="K103" s="47" t="s">
        <v>739</v>
      </c>
      <c r="L103" s="9" t="str">
        <f t="shared" si="14"/>
        <v>No</v>
      </c>
    </row>
    <row r="104" spans="1:12" ht="25.5" x14ac:dyDescent="0.2">
      <c r="A104" s="48" t="s">
        <v>1455</v>
      </c>
      <c r="B104" s="37" t="s">
        <v>213</v>
      </c>
      <c r="C104" s="49">
        <v>1936.5152806999999</v>
      </c>
      <c r="D104" s="46" t="str">
        <f t="shared" si="11"/>
        <v>N/A</v>
      </c>
      <c r="E104" s="49">
        <v>1975.4</v>
      </c>
      <c r="F104" s="46" t="str">
        <f t="shared" si="12"/>
        <v>N/A</v>
      </c>
      <c r="G104" s="49">
        <v>1709.1023101999999</v>
      </c>
      <c r="H104" s="46" t="str">
        <f t="shared" si="13"/>
        <v>N/A</v>
      </c>
      <c r="I104" s="12">
        <v>2.008</v>
      </c>
      <c r="J104" s="12">
        <v>-13.5</v>
      </c>
      <c r="K104" s="47" t="s">
        <v>739</v>
      </c>
      <c r="L104" s="9" t="str">
        <f t="shared" si="14"/>
        <v>Yes</v>
      </c>
    </row>
    <row r="105" spans="1:12" ht="25.5" x14ac:dyDescent="0.2">
      <c r="A105" s="48" t="s">
        <v>631</v>
      </c>
      <c r="B105" s="37" t="s">
        <v>213</v>
      </c>
      <c r="C105" s="49">
        <v>3468</v>
      </c>
      <c r="D105" s="46" t="str">
        <f t="shared" si="11"/>
        <v>N/A</v>
      </c>
      <c r="E105" s="49">
        <v>8199</v>
      </c>
      <c r="F105" s="46" t="str">
        <f t="shared" si="12"/>
        <v>N/A</v>
      </c>
      <c r="G105" s="49">
        <v>1515</v>
      </c>
      <c r="H105" s="46" t="str">
        <f t="shared" si="13"/>
        <v>N/A</v>
      </c>
      <c r="I105" s="12">
        <v>136.4</v>
      </c>
      <c r="J105" s="12">
        <v>-81.5</v>
      </c>
      <c r="K105" s="47" t="s">
        <v>739</v>
      </c>
      <c r="L105" s="9" t="str">
        <f t="shared" si="14"/>
        <v>No</v>
      </c>
    </row>
    <row r="106" spans="1:12" x14ac:dyDescent="0.2">
      <c r="A106" s="48" t="s">
        <v>632</v>
      </c>
      <c r="B106" s="37" t="s">
        <v>213</v>
      </c>
      <c r="C106" s="38">
        <v>26</v>
      </c>
      <c r="D106" s="46" t="str">
        <f t="shared" si="11"/>
        <v>N/A</v>
      </c>
      <c r="E106" s="38">
        <v>45</v>
      </c>
      <c r="F106" s="46" t="str">
        <f t="shared" si="12"/>
        <v>N/A</v>
      </c>
      <c r="G106" s="38">
        <v>11</v>
      </c>
      <c r="H106" s="46" t="str">
        <f t="shared" si="13"/>
        <v>N/A</v>
      </c>
      <c r="I106" s="12">
        <v>73.08</v>
      </c>
      <c r="J106" s="12">
        <v>-82.2</v>
      </c>
      <c r="K106" s="47" t="s">
        <v>739</v>
      </c>
      <c r="L106" s="9" t="str">
        <f t="shared" si="14"/>
        <v>No</v>
      </c>
    </row>
    <row r="107" spans="1:12" ht="25.5" x14ac:dyDescent="0.2">
      <c r="A107" s="48" t="s">
        <v>1456</v>
      </c>
      <c r="B107" s="37" t="s">
        <v>213</v>
      </c>
      <c r="C107" s="49">
        <v>133.38461538000001</v>
      </c>
      <c r="D107" s="46" t="str">
        <f t="shared" si="11"/>
        <v>N/A</v>
      </c>
      <c r="E107" s="49">
        <v>182.2</v>
      </c>
      <c r="F107" s="46" t="str">
        <f t="shared" si="12"/>
        <v>N/A</v>
      </c>
      <c r="G107" s="49">
        <v>189.375</v>
      </c>
      <c r="H107" s="46" t="str">
        <f t="shared" si="13"/>
        <v>N/A</v>
      </c>
      <c r="I107" s="12">
        <v>36.6</v>
      </c>
      <c r="J107" s="12">
        <v>3.9380000000000002</v>
      </c>
      <c r="K107" s="47" t="s">
        <v>739</v>
      </c>
      <c r="L107" s="9" t="str">
        <f t="shared" si="14"/>
        <v>Yes</v>
      </c>
    </row>
    <row r="108" spans="1:12" ht="25.5" x14ac:dyDescent="0.2">
      <c r="A108" s="48" t="s">
        <v>633</v>
      </c>
      <c r="B108" s="37" t="s">
        <v>213</v>
      </c>
      <c r="C108" s="49">
        <v>71975</v>
      </c>
      <c r="D108" s="46" t="str">
        <f t="shared" si="11"/>
        <v>N/A</v>
      </c>
      <c r="E108" s="49">
        <v>78086</v>
      </c>
      <c r="F108" s="46" t="str">
        <f t="shared" si="12"/>
        <v>N/A</v>
      </c>
      <c r="G108" s="49">
        <v>23698</v>
      </c>
      <c r="H108" s="46" t="str">
        <f t="shared" si="13"/>
        <v>N/A</v>
      </c>
      <c r="I108" s="12">
        <v>8.49</v>
      </c>
      <c r="J108" s="12">
        <v>-69.7</v>
      </c>
      <c r="K108" s="47" t="s">
        <v>739</v>
      </c>
      <c r="L108" s="9" t="str">
        <f t="shared" si="14"/>
        <v>No</v>
      </c>
    </row>
    <row r="109" spans="1:12" x14ac:dyDescent="0.2">
      <c r="A109" s="48" t="s">
        <v>634</v>
      </c>
      <c r="B109" s="37" t="s">
        <v>213</v>
      </c>
      <c r="C109" s="38">
        <v>728</v>
      </c>
      <c r="D109" s="46" t="str">
        <f t="shared" si="11"/>
        <v>N/A</v>
      </c>
      <c r="E109" s="38">
        <v>666</v>
      </c>
      <c r="F109" s="46" t="str">
        <f t="shared" si="12"/>
        <v>N/A</v>
      </c>
      <c r="G109" s="38">
        <v>174</v>
      </c>
      <c r="H109" s="46" t="str">
        <f t="shared" si="13"/>
        <v>N/A</v>
      </c>
      <c r="I109" s="12">
        <v>-8.52</v>
      </c>
      <c r="J109" s="12">
        <v>-73.900000000000006</v>
      </c>
      <c r="K109" s="47" t="s">
        <v>739</v>
      </c>
      <c r="L109" s="9" t="str">
        <f t="shared" si="14"/>
        <v>No</v>
      </c>
    </row>
    <row r="110" spans="1:12" ht="25.5" x14ac:dyDescent="0.2">
      <c r="A110" s="48" t="s">
        <v>1457</v>
      </c>
      <c r="B110" s="37" t="s">
        <v>213</v>
      </c>
      <c r="C110" s="49">
        <v>98.866758242000003</v>
      </c>
      <c r="D110" s="46" t="str">
        <f t="shared" si="11"/>
        <v>N/A</v>
      </c>
      <c r="E110" s="49">
        <v>117.24624625</v>
      </c>
      <c r="F110" s="46" t="str">
        <f t="shared" si="12"/>
        <v>N/A</v>
      </c>
      <c r="G110" s="49">
        <v>136.19540230000001</v>
      </c>
      <c r="H110" s="46" t="str">
        <f t="shared" si="13"/>
        <v>N/A</v>
      </c>
      <c r="I110" s="12">
        <v>18.59</v>
      </c>
      <c r="J110" s="12">
        <v>16.16</v>
      </c>
      <c r="K110" s="47" t="s">
        <v>739</v>
      </c>
      <c r="L110" s="9" t="str">
        <f t="shared" si="14"/>
        <v>Yes</v>
      </c>
    </row>
    <row r="111" spans="1:12" ht="25.5" x14ac:dyDescent="0.2">
      <c r="A111" s="48" t="s">
        <v>635</v>
      </c>
      <c r="B111" s="37" t="s">
        <v>213</v>
      </c>
      <c r="C111" s="49">
        <v>23103212</v>
      </c>
      <c r="D111" s="46" t="str">
        <f t="shared" si="11"/>
        <v>N/A</v>
      </c>
      <c r="E111" s="49">
        <v>23352714</v>
      </c>
      <c r="F111" s="46" t="str">
        <f t="shared" si="12"/>
        <v>N/A</v>
      </c>
      <c r="G111" s="49">
        <v>22291670</v>
      </c>
      <c r="H111" s="46" t="str">
        <f t="shared" si="13"/>
        <v>N/A</v>
      </c>
      <c r="I111" s="12">
        <v>1.08</v>
      </c>
      <c r="J111" s="12">
        <v>-4.54</v>
      </c>
      <c r="K111" s="47" t="s">
        <v>739</v>
      </c>
      <c r="L111" s="9" t="str">
        <f t="shared" si="14"/>
        <v>Yes</v>
      </c>
    </row>
    <row r="112" spans="1:12" x14ac:dyDescent="0.2">
      <c r="A112" s="48" t="s">
        <v>636</v>
      </c>
      <c r="B112" s="37" t="s">
        <v>213</v>
      </c>
      <c r="C112" s="38">
        <v>1938</v>
      </c>
      <c r="D112" s="46" t="str">
        <f t="shared" si="11"/>
        <v>N/A</v>
      </c>
      <c r="E112" s="38">
        <v>1882</v>
      </c>
      <c r="F112" s="46" t="str">
        <f t="shared" si="12"/>
        <v>N/A</v>
      </c>
      <c r="G112" s="38">
        <v>1768</v>
      </c>
      <c r="H112" s="46" t="str">
        <f t="shared" si="13"/>
        <v>N/A</v>
      </c>
      <c r="I112" s="12">
        <v>-2.89</v>
      </c>
      <c r="J112" s="12">
        <v>-6.06</v>
      </c>
      <c r="K112" s="47" t="s">
        <v>739</v>
      </c>
      <c r="L112" s="9" t="str">
        <f t="shared" si="14"/>
        <v>Yes</v>
      </c>
    </row>
    <row r="113" spans="1:12" x14ac:dyDescent="0.2">
      <c r="A113" s="48" t="s">
        <v>1458</v>
      </c>
      <c r="B113" s="37" t="s">
        <v>213</v>
      </c>
      <c r="C113" s="49">
        <v>11921.162023000001</v>
      </c>
      <c r="D113" s="46" t="str">
        <f t="shared" si="11"/>
        <v>N/A</v>
      </c>
      <c r="E113" s="49">
        <v>12408.455898</v>
      </c>
      <c r="F113" s="46" t="str">
        <f t="shared" si="12"/>
        <v>N/A</v>
      </c>
      <c r="G113" s="49">
        <v>12608.410633</v>
      </c>
      <c r="H113" s="46" t="str">
        <f t="shared" si="13"/>
        <v>N/A</v>
      </c>
      <c r="I113" s="12">
        <v>4.0880000000000001</v>
      </c>
      <c r="J113" s="12">
        <v>1.611</v>
      </c>
      <c r="K113" s="47" t="s">
        <v>739</v>
      </c>
      <c r="L113" s="9" t="str">
        <f t="shared" si="14"/>
        <v>Yes</v>
      </c>
    </row>
    <row r="114" spans="1:12" ht="25.5" x14ac:dyDescent="0.2">
      <c r="A114" s="48" t="s">
        <v>637</v>
      </c>
      <c r="B114" s="37" t="s">
        <v>213</v>
      </c>
      <c r="C114" s="49">
        <v>390650</v>
      </c>
      <c r="D114" s="46" t="str">
        <f t="shared" si="11"/>
        <v>N/A</v>
      </c>
      <c r="E114" s="49">
        <v>480304</v>
      </c>
      <c r="F114" s="46" t="str">
        <f t="shared" si="12"/>
        <v>N/A</v>
      </c>
      <c r="G114" s="49">
        <v>243644</v>
      </c>
      <c r="H114" s="46" t="str">
        <f t="shared" si="13"/>
        <v>N/A</v>
      </c>
      <c r="I114" s="12">
        <v>22.95</v>
      </c>
      <c r="J114" s="12">
        <v>-49.3</v>
      </c>
      <c r="K114" s="47" t="s">
        <v>739</v>
      </c>
      <c r="L114" s="9" t="str">
        <f>IF(J114="Div by 0", "N/A", IF(OR(J114="N/A",K114="N/A"),"N/A", IF(J114&gt;VALUE(MID(K114,1,2)), "No", IF(J114&lt;-1*VALUE(MID(K114,1,2)), "No", "Yes"))))</f>
        <v>No</v>
      </c>
    </row>
    <row r="115" spans="1:12" x14ac:dyDescent="0.2">
      <c r="A115" s="48" t="s">
        <v>638</v>
      </c>
      <c r="B115" s="37" t="s">
        <v>213</v>
      </c>
      <c r="C115" s="38">
        <v>7729</v>
      </c>
      <c r="D115" s="46" t="str">
        <f t="shared" si="11"/>
        <v>N/A</v>
      </c>
      <c r="E115" s="38">
        <v>8516</v>
      </c>
      <c r="F115" s="46" t="str">
        <f t="shared" si="12"/>
        <v>N/A</v>
      </c>
      <c r="G115" s="38">
        <v>4729</v>
      </c>
      <c r="H115" s="46" t="str">
        <f t="shared" si="13"/>
        <v>N/A</v>
      </c>
      <c r="I115" s="12">
        <v>10.18</v>
      </c>
      <c r="J115" s="12">
        <v>-44.5</v>
      </c>
      <c r="K115" s="47" t="s">
        <v>739</v>
      </c>
      <c r="L115" s="9" t="str">
        <f t="shared" ref="L115:L119" si="15">IF(J115="Div by 0", "N/A", IF(OR(J115="N/A",K115="N/A"),"N/A", IF(J115&gt;VALUE(MID(K115,1,2)), "No", IF(J115&lt;-1*VALUE(MID(K115,1,2)), "No", "Yes"))))</f>
        <v>No</v>
      </c>
    </row>
    <row r="116" spans="1:12" ht="25.5" x14ac:dyDescent="0.2">
      <c r="A116" s="48" t="s">
        <v>1459</v>
      </c>
      <c r="B116" s="37" t="s">
        <v>213</v>
      </c>
      <c r="C116" s="49">
        <v>50.543407944000002</v>
      </c>
      <c r="D116" s="46" t="str">
        <f t="shared" si="11"/>
        <v>N/A</v>
      </c>
      <c r="E116" s="49">
        <v>56.400187881999997</v>
      </c>
      <c r="F116" s="46" t="str">
        <f t="shared" si="12"/>
        <v>N/A</v>
      </c>
      <c r="G116" s="49">
        <v>51.521251849999999</v>
      </c>
      <c r="H116" s="46" t="str">
        <f t="shared" si="13"/>
        <v>N/A</v>
      </c>
      <c r="I116" s="12">
        <v>11.59</v>
      </c>
      <c r="J116" s="12">
        <v>-8.65</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20293625</v>
      </c>
      <c r="D120" s="46" t="str">
        <f t="shared" si="11"/>
        <v>N/A</v>
      </c>
      <c r="E120" s="49">
        <v>21595989</v>
      </c>
      <c r="F120" s="46" t="str">
        <f t="shared" si="12"/>
        <v>N/A</v>
      </c>
      <c r="G120" s="49">
        <v>12896390</v>
      </c>
      <c r="H120" s="46" t="str">
        <f t="shared" si="13"/>
        <v>N/A</v>
      </c>
      <c r="I120" s="12">
        <v>6.4180000000000001</v>
      </c>
      <c r="J120" s="12">
        <v>-40.299999999999997</v>
      </c>
      <c r="K120" s="47" t="s">
        <v>739</v>
      </c>
      <c r="L120" s="9" t="str">
        <f t="shared" ref="L120:L131" si="16">IF(J120="Div by 0", "N/A", IF(K120="N/A","N/A", IF(J120&gt;VALUE(MID(K120,1,2)), "No", IF(J120&lt;-1*VALUE(MID(K120,1,2)), "No", "Yes"))))</f>
        <v>No</v>
      </c>
    </row>
    <row r="121" spans="1:12" ht="25.5" x14ac:dyDescent="0.2">
      <c r="A121" s="48" t="s">
        <v>642</v>
      </c>
      <c r="B121" s="37" t="s">
        <v>213</v>
      </c>
      <c r="C121" s="38">
        <v>37159</v>
      </c>
      <c r="D121" s="46" t="str">
        <f t="shared" si="11"/>
        <v>N/A</v>
      </c>
      <c r="E121" s="38">
        <v>37842</v>
      </c>
      <c r="F121" s="46" t="str">
        <f t="shared" si="12"/>
        <v>N/A</v>
      </c>
      <c r="G121" s="38">
        <v>14671</v>
      </c>
      <c r="H121" s="46" t="str">
        <f t="shared" si="13"/>
        <v>N/A</v>
      </c>
      <c r="I121" s="12">
        <v>1.8380000000000001</v>
      </c>
      <c r="J121" s="12">
        <v>-61.2</v>
      </c>
      <c r="K121" s="47" t="s">
        <v>739</v>
      </c>
      <c r="L121" s="9" t="str">
        <f t="shared" si="16"/>
        <v>No</v>
      </c>
    </row>
    <row r="122" spans="1:12" ht="25.5" x14ac:dyDescent="0.2">
      <c r="A122" s="48" t="s">
        <v>1461</v>
      </c>
      <c r="B122" s="37" t="s">
        <v>213</v>
      </c>
      <c r="C122" s="49">
        <v>546.12947065000003</v>
      </c>
      <c r="D122" s="46" t="str">
        <f t="shared" si="11"/>
        <v>N/A</v>
      </c>
      <c r="E122" s="49">
        <v>570.68836213999998</v>
      </c>
      <c r="F122" s="46" t="str">
        <f t="shared" si="12"/>
        <v>N/A</v>
      </c>
      <c r="G122" s="49">
        <v>879.03960194000001</v>
      </c>
      <c r="H122" s="46" t="str">
        <f t="shared" si="13"/>
        <v>N/A</v>
      </c>
      <c r="I122" s="12">
        <v>4.4969999999999999</v>
      </c>
      <c r="J122" s="12">
        <v>54.03</v>
      </c>
      <c r="K122" s="47" t="s">
        <v>739</v>
      </c>
      <c r="L122" s="9" t="str">
        <f t="shared" si="16"/>
        <v>No</v>
      </c>
    </row>
    <row r="123" spans="1:12" ht="25.5" x14ac:dyDescent="0.2">
      <c r="A123" s="48" t="s">
        <v>643</v>
      </c>
      <c r="B123" s="37" t="s">
        <v>213</v>
      </c>
      <c r="C123" s="49">
        <v>91212165</v>
      </c>
      <c r="D123" s="46" t="str">
        <f t="shared" ref="D123:D131" si="17">IF($B123="N/A","N/A",IF(C123&gt;10,"No",IF(C123&lt;-10,"No","Yes")))</f>
        <v>N/A</v>
      </c>
      <c r="E123" s="49">
        <v>99093645</v>
      </c>
      <c r="F123" s="46" t="str">
        <f t="shared" ref="F123:F131" si="18">IF($B123="N/A","N/A",IF(E123&gt;10,"No",IF(E123&lt;-10,"No","Yes")))</f>
        <v>N/A</v>
      </c>
      <c r="G123" s="49">
        <v>99269135</v>
      </c>
      <c r="H123" s="46" t="str">
        <f t="shared" ref="H123:H131" si="19">IF($B123="N/A","N/A",IF(G123&gt;10,"No",IF(G123&lt;-10,"No","Yes")))</f>
        <v>N/A</v>
      </c>
      <c r="I123" s="12">
        <v>8.641</v>
      </c>
      <c r="J123" s="12">
        <v>0.17710000000000001</v>
      </c>
      <c r="K123" s="47" t="s">
        <v>739</v>
      </c>
      <c r="L123" s="9" t="str">
        <f t="shared" si="16"/>
        <v>Yes</v>
      </c>
    </row>
    <row r="124" spans="1:12" x14ac:dyDescent="0.2">
      <c r="A124" s="48" t="s">
        <v>644</v>
      </c>
      <c r="B124" s="37" t="s">
        <v>213</v>
      </c>
      <c r="C124" s="38">
        <v>1677</v>
      </c>
      <c r="D124" s="46" t="str">
        <f t="shared" si="17"/>
        <v>N/A</v>
      </c>
      <c r="E124" s="38">
        <v>1819</v>
      </c>
      <c r="F124" s="46" t="str">
        <f t="shared" si="18"/>
        <v>N/A</v>
      </c>
      <c r="G124" s="38">
        <v>1879</v>
      </c>
      <c r="H124" s="46" t="str">
        <f t="shared" si="19"/>
        <v>N/A</v>
      </c>
      <c r="I124" s="12">
        <v>8.468</v>
      </c>
      <c r="J124" s="12">
        <v>3.2989999999999999</v>
      </c>
      <c r="K124" s="47" t="s">
        <v>739</v>
      </c>
      <c r="L124" s="9" t="str">
        <f t="shared" si="16"/>
        <v>Yes</v>
      </c>
    </row>
    <row r="125" spans="1:12" ht="25.5" x14ac:dyDescent="0.2">
      <c r="A125" s="48" t="s">
        <v>1462</v>
      </c>
      <c r="B125" s="37" t="s">
        <v>213</v>
      </c>
      <c r="C125" s="49">
        <v>54390.080500999997</v>
      </c>
      <c r="D125" s="46" t="str">
        <f t="shared" si="17"/>
        <v>N/A</v>
      </c>
      <c r="E125" s="49">
        <v>54476.990103999997</v>
      </c>
      <c r="F125" s="46" t="str">
        <f t="shared" si="18"/>
        <v>N/A</v>
      </c>
      <c r="G125" s="49">
        <v>52830.832889999998</v>
      </c>
      <c r="H125" s="46" t="str">
        <f t="shared" si="19"/>
        <v>N/A</v>
      </c>
      <c r="I125" s="12">
        <v>0.1598</v>
      </c>
      <c r="J125" s="12">
        <v>-3.02</v>
      </c>
      <c r="K125" s="47" t="s">
        <v>739</v>
      </c>
      <c r="L125" s="9" t="str">
        <f t="shared" si="16"/>
        <v>Yes</v>
      </c>
    </row>
    <row r="126" spans="1:12" ht="25.5" x14ac:dyDescent="0.2">
      <c r="A126" s="48" t="s">
        <v>645</v>
      </c>
      <c r="B126" s="37" t="s">
        <v>213</v>
      </c>
      <c r="C126" s="49">
        <v>18572520</v>
      </c>
      <c r="D126" s="46" t="str">
        <f t="shared" si="17"/>
        <v>N/A</v>
      </c>
      <c r="E126" s="49">
        <v>18802287</v>
      </c>
      <c r="F126" s="46" t="str">
        <f t="shared" si="18"/>
        <v>N/A</v>
      </c>
      <c r="G126" s="49">
        <v>13098049</v>
      </c>
      <c r="H126" s="46" t="str">
        <f t="shared" si="19"/>
        <v>N/A</v>
      </c>
      <c r="I126" s="12">
        <v>1.2370000000000001</v>
      </c>
      <c r="J126" s="12">
        <v>-30.3</v>
      </c>
      <c r="K126" s="47" t="s">
        <v>739</v>
      </c>
      <c r="L126" s="9" t="str">
        <f t="shared" si="16"/>
        <v>No</v>
      </c>
    </row>
    <row r="127" spans="1:12" x14ac:dyDescent="0.2">
      <c r="A127" s="48" t="s">
        <v>646</v>
      </c>
      <c r="B127" s="37" t="s">
        <v>213</v>
      </c>
      <c r="C127" s="38">
        <v>18643</v>
      </c>
      <c r="D127" s="46" t="str">
        <f t="shared" si="17"/>
        <v>N/A</v>
      </c>
      <c r="E127" s="38">
        <v>14021</v>
      </c>
      <c r="F127" s="46" t="str">
        <f t="shared" si="18"/>
        <v>N/A</v>
      </c>
      <c r="G127" s="38">
        <v>5883</v>
      </c>
      <c r="H127" s="46" t="str">
        <f t="shared" si="19"/>
        <v>N/A</v>
      </c>
      <c r="I127" s="12">
        <v>-24.8</v>
      </c>
      <c r="J127" s="12">
        <v>-58</v>
      </c>
      <c r="K127" s="47" t="s">
        <v>739</v>
      </c>
      <c r="L127" s="9" t="str">
        <f t="shared" si="16"/>
        <v>No</v>
      </c>
    </row>
    <row r="128" spans="1:12" ht="25.5" x14ac:dyDescent="0.2">
      <c r="A128" s="48" t="s">
        <v>1463</v>
      </c>
      <c r="B128" s="37" t="s">
        <v>213</v>
      </c>
      <c r="C128" s="49">
        <v>996.21949257000006</v>
      </c>
      <c r="D128" s="46" t="str">
        <f t="shared" si="17"/>
        <v>N/A</v>
      </c>
      <c r="E128" s="49">
        <v>1341.0089865</v>
      </c>
      <c r="F128" s="46" t="str">
        <f t="shared" si="18"/>
        <v>N/A</v>
      </c>
      <c r="G128" s="49">
        <v>2226.4234234</v>
      </c>
      <c r="H128" s="46" t="str">
        <f t="shared" si="19"/>
        <v>N/A</v>
      </c>
      <c r="I128" s="12">
        <v>34.61</v>
      </c>
      <c r="J128" s="12">
        <v>66.03</v>
      </c>
      <c r="K128" s="47" t="s">
        <v>739</v>
      </c>
      <c r="L128" s="9" t="str">
        <f t="shared" si="16"/>
        <v>No</v>
      </c>
    </row>
    <row r="129" spans="1:12" ht="25.5" x14ac:dyDescent="0.2">
      <c r="A129" s="48" t="s">
        <v>647</v>
      </c>
      <c r="B129" s="37" t="s">
        <v>213</v>
      </c>
      <c r="C129" s="49">
        <v>18966437</v>
      </c>
      <c r="D129" s="46" t="str">
        <f t="shared" si="17"/>
        <v>N/A</v>
      </c>
      <c r="E129" s="49">
        <v>18584796</v>
      </c>
      <c r="F129" s="46" t="str">
        <f t="shared" si="18"/>
        <v>N/A</v>
      </c>
      <c r="G129" s="49">
        <v>18400780</v>
      </c>
      <c r="H129" s="46" t="str">
        <f t="shared" si="19"/>
        <v>N/A</v>
      </c>
      <c r="I129" s="12">
        <v>-2.0099999999999998</v>
      </c>
      <c r="J129" s="12">
        <v>-0.99</v>
      </c>
      <c r="K129" s="47" t="s">
        <v>739</v>
      </c>
      <c r="L129" s="9" t="str">
        <f t="shared" si="16"/>
        <v>Yes</v>
      </c>
    </row>
    <row r="130" spans="1:12" x14ac:dyDescent="0.2">
      <c r="A130" s="48" t="s">
        <v>648</v>
      </c>
      <c r="B130" s="37" t="s">
        <v>213</v>
      </c>
      <c r="C130" s="38">
        <v>2327</v>
      </c>
      <c r="D130" s="46" t="str">
        <f t="shared" si="17"/>
        <v>N/A</v>
      </c>
      <c r="E130" s="38">
        <v>2319</v>
      </c>
      <c r="F130" s="46" t="str">
        <f t="shared" si="18"/>
        <v>N/A</v>
      </c>
      <c r="G130" s="38">
        <v>2143</v>
      </c>
      <c r="H130" s="46" t="str">
        <f t="shared" si="19"/>
        <v>N/A</v>
      </c>
      <c r="I130" s="12">
        <v>-0.34399999999999997</v>
      </c>
      <c r="J130" s="12">
        <v>-7.59</v>
      </c>
      <c r="K130" s="47" t="s">
        <v>739</v>
      </c>
      <c r="L130" s="9" t="str">
        <f t="shared" si="16"/>
        <v>Yes</v>
      </c>
    </row>
    <row r="131" spans="1:12" ht="25.5" x14ac:dyDescent="0.2">
      <c r="A131" s="48" t="s">
        <v>1464</v>
      </c>
      <c r="B131" s="37" t="s">
        <v>213</v>
      </c>
      <c r="C131" s="49">
        <v>8150.5960464</v>
      </c>
      <c r="D131" s="46" t="str">
        <f t="shared" si="17"/>
        <v>N/A</v>
      </c>
      <c r="E131" s="49">
        <v>8014.1423027000001</v>
      </c>
      <c r="F131" s="46" t="str">
        <f t="shared" si="18"/>
        <v>N/A</v>
      </c>
      <c r="G131" s="49">
        <v>8586.4582360999993</v>
      </c>
      <c r="H131" s="46" t="str">
        <f t="shared" si="19"/>
        <v>N/A</v>
      </c>
      <c r="I131" s="12">
        <v>-1.67</v>
      </c>
      <c r="J131" s="12">
        <v>7.141</v>
      </c>
      <c r="K131" s="47" t="s">
        <v>739</v>
      </c>
      <c r="L131" s="9" t="str">
        <f t="shared" si="16"/>
        <v>Yes</v>
      </c>
    </row>
    <row r="132" spans="1:12" x14ac:dyDescent="0.2">
      <c r="A132" s="48" t="s">
        <v>1465</v>
      </c>
      <c r="B132" s="37" t="s">
        <v>213</v>
      </c>
      <c r="C132" s="49">
        <v>431.95733366000002</v>
      </c>
      <c r="D132" s="46" t="str">
        <f t="shared" ref="D132:D143" si="20">IF($B132="N/A","N/A",IF(C132&gt;10,"No",IF(C132&lt;-10,"No","Yes")))</f>
        <v>N/A</v>
      </c>
      <c r="E132" s="49">
        <v>443.8186991</v>
      </c>
      <c r="F132" s="46" t="str">
        <f t="shared" ref="F132:F143" si="21">IF($B132="N/A","N/A",IF(E132&gt;10,"No",IF(E132&lt;-10,"No","Yes")))</f>
        <v>N/A</v>
      </c>
      <c r="G132" s="49">
        <v>518.27554586999997</v>
      </c>
      <c r="H132" s="46" t="str">
        <f t="shared" ref="H132:H143" si="22">IF($B132="N/A","N/A",IF(G132&gt;10,"No",IF(G132&lt;-10,"No","Yes")))</f>
        <v>N/A</v>
      </c>
      <c r="I132" s="12">
        <v>2.746</v>
      </c>
      <c r="J132" s="12">
        <v>16.78</v>
      </c>
      <c r="K132" s="47" t="s">
        <v>739</v>
      </c>
      <c r="L132" s="9" t="str">
        <f t="shared" ref="L132:L143" si="23">IF(J132="Div by 0", "N/A", IF(K132="N/A","N/A", IF(J132&gt;VALUE(MID(K132,1,2)), "No", IF(J132&lt;-1*VALUE(MID(K132,1,2)), "No", "Yes"))))</f>
        <v>Yes</v>
      </c>
    </row>
    <row r="133" spans="1:12" x14ac:dyDescent="0.2">
      <c r="A133" s="48" t="s">
        <v>1466</v>
      </c>
      <c r="B133" s="37" t="s">
        <v>213</v>
      </c>
      <c r="C133" s="49">
        <v>500.53764859</v>
      </c>
      <c r="D133" s="46" t="str">
        <f t="shared" si="20"/>
        <v>N/A</v>
      </c>
      <c r="E133" s="49">
        <v>517.66180521000001</v>
      </c>
      <c r="F133" s="46" t="str">
        <f t="shared" si="21"/>
        <v>N/A</v>
      </c>
      <c r="G133" s="49">
        <v>486.22161482000001</v>
      </c>
      <c r="H133" s="46" t="str">
        <f t="shared" si="22"/>
        <v>N/A</v>
      </c>
      <c r="I133" s="12">
        <v>3.4209999999999998</v>
      </c>
      <c r="J133" s="12">
        <v>-6.07</v>
      </c>
      <c r="K133" s="47" t="s">
        <v>739</v>
      </c>
      <c r="L133" s="9" t="str">
        <f t="shared" si="23"/>
        <v>Yes</v>
      </c>
    </row>
    <row r="134" spans="1:12" x14ac:dyDescent="0.2">
      <c r="A134" s="48" t="s">
        <v>1467</v>
      </c>
      <c r="B134" s="37" t="s">
        <v>213</v>
      </c>
      <c r="C134" s="49">
        <v>338.07827300999998</v>
      </c>
      <c r="D134" s="46" t="str">
        <f t="shared" si="20"/>
        <v>N/A</v>
      </c>
      <c r="E134" s="49">
        <v>348.89080738000001</v>
      </c>
      <c r="F134" s="46" t="str">
        <f t="shared" si="21"/>
        <v>N/A</v>
      </c>
      <c r="G134" s="49">
        <v>566.15523386999996</v>
      </c>
      <c r="H134" s="46" t="str">
        <f t="shared" si="22"/>
        <v>N/A</v>
      </c>
      <c r="I134" s="12">
        <v>3.198</v>
      </c>
      <c r="J134" s="12">
        <v>62.27</v>
      </c>
      <c r="K134" s="47" t="s">
        <v>739</v>
      </c>
      <c r="L134" s="9" t="str">
        <f t="shared" si="23"/>
        <v>No</v>
      </c>
    </row>
    <row r="135" spans="1:12" x14ac:dyDescent="0.2">
      <c r="A135" s="48" t="s">
        <v>1468</v>
      </c>
      <c r="B135" s="37" t="s">
        <v>213</v>
      </c>
      <c r="C135" s="49">
        <v>8190.5982322</v>
      </c>
      <c r="D135" s="46" t="str">
        <f t="shared" si="20"/>
        <v>N/A</v>
      </c>
      <c r="E135" s="49">
        <v>8616.8849191000008</v>
      </c>
      <c r="F135" s="46" t="str">
        <f t="shared" si="21"/>
        <v>N/A</v>
      </c>
      <c r="G135" s="49">
        <v>19727.810549000002</v>
      </c>
      <c r="H135" s="46" t="str">
        <f t="shared" si="22"/>
        <v>N/A</v>
      </c>
      <c r="I135" s="12">
        <v>5.2050000000000001</v>
      </c>
      <c r="J135" s="12">
        <v>128.9</v>
      </c>
      <c r="K135" s="47" t="s">
        <v>739</v>
      </c>
      <c r="L135" s="9" t="str">
        <f t="shared" si="23"/>
        <v>No</v>
      </c>
    </row>
    <row r="136" spans="1:12" x14ac:dyDescent="0.2">
      <c r="A136" s="48" t="s">
        <v>1469</v>
      </c>
      <c r="B136" s="37" t="s">
        <v>213</v>
      </c>
      <c r="C136" s="49">
        <v>12122.912983</v>
      </c>
      <c r="D136" s="46" t="str">
        <f t="shared" si="20"/>
        <v>N/A</v>
      </c>
      <c r="E136" s="49">
        <v>12794.694219000001</v>
      </c>
      <c r="F136" s="46" t="str">
        <f t="shared" si="21"/>
        <v>N/A</v>
      </c>
      <c r="G136" s="49">
        <v>24064.415609</v>
      </c>
      <c r="H136" s="46" t="str">
        <f t="shared" si="22"/>
        <v>N/A</v>
      </c>
      <c r="I136" s="12">
        <v>5.5410000000000004</v>
      </c>
      <c r="J136" s="12">
        <v>88.08</v>
      </c>
      <c r="K136" s="47" t="s">
        <v>739</v>
      </c>
      <c r="L136" s="9" t="str">
        <f t="shared" si="23"/>
        <v>No</v>
      </c>
    </row>
    <row r="137" spans="1:12" x14ac:dyDescent="0.2">
      <c r="A137" s="48" t="s">
        <v>1470</v>
      </c>
      <c r="B137" s="37" t="s">
        <v>213</v>
      </c>
      <c r="C137" s="49">
        <v>3377.4530897</v>
      </c>
      <c r="D137" s="46" t="str">
        <f t="shared" si="20"/>
        <v>N/A</v>
      </c>
      <c r="E137" s="49">
        <v>3632.3243087999999</v>
      </c>
      <c r="F137" s="46" t="str">
        <f t="shared" si="21"/>
        <v>N/A</v>
      </c>
      <c r="G137" s="49">
        <v>11264.619117</v>
      </c>
      <c r="H137" s="46" t="str">
        <f t="shared" si="22"/>
        <v>N/A</v>
      </c>
      <c r="I137" s="12">
        <v>7.5460000000000003</v>
      </c>
      <c r="J137" s="12">
        <v>210.1</v>
      </c>
      <c r="K137" s="47" t="s">
        <v>739</v>
      </c>
      <c r="L137" s="9" t="str">
        <f t="shared" si="23"/>
        <v>No</v>
      </c>
    </row>
    <row r="138" spans="1:12" x14ac:dyDescent="0.2">
      <c r="A138" s="48" t="s">
        <v>1471</v>
      </c>
      <c r="B138" s="37" t="s">
        <v>213</v>
      </c>
      <c r="C138" s="49">
        <v>218.31570626000001</v>
      </c>
      <c r="D138" s="46" t="str">
        <f t="shared" si="20"/>
        <v>N/A</v>
      </c>
      <c r="E138" s="49">
        <v>277.83933615000001</v>
      </c>
      <c r="F138" s="46" t="str">
        <f t="shared" si="21"/>
        <v>N/A</v>
      </c>
      <c r="G138" s="49">
        <v>270.88668359000002</v>
      </c>
      <c r="H138" s="46" t="str">
        <f t="shared" si="22"/>
        <v>N/A</v>
      </c>
      <c r="I138" s="12">
        <v>27.26</v>
      </c>
      <c r="J138" s="12">
        <v>-2.5</v>
      </c>
      <c r="K138" s="47" t="s">
        <v>739</v>
      </c>
      <c r="L138" s="9" t="str">
        <f t="shared" si="23"/>
        <v>Yes</v>
      </c>
    </row>
    <row r="139" spans="1:12" x14ac:dyDescent="0.2">
      <c r="A139" s="48" t="s">
        <v>1472</v>
      </c>
      <c r="B139" s="37" t="s">
        <v>213</v>
      </c>
      <c r="C139" s="49">
        <v>217.32167533000001</v>
      </c>
      <c r="D139" s="46" t="str">
        <f t="shared" si="20"/>
        <v>N/A</v>
      </c>
      <c r="E139" s="49">
        <v>281.45268103000001</v>
      </c>
      <c r="F139" s="46" t="str">
        <f t="shared" si="21"/>
        <v>N/A</v>
      </c>
      <c r="G139" s="49">
        <v>261.11666966000001</v>
      </c>
      <c r="H139" s="46" t="str">
        <f t="shared" si="22"/>
        <v>N/A</v>
      </c>
      <c r="I139" s="12">
        <v>29.51</v>
      </c>
      <c r="J139" s="12">
        <v>-7.23</v>
      </c>
      <c r="K139" s="47" t="s">
        <v>739</v>
      </c>
      <c r="L139" s="9" t="str">
        <f t="shared" si="23"/>
        <v>Yes</v>
      </c>
    </row>
    <row r="140" spans="1:12" x14ac:dyDescent="0.2">
      <c r="A140" s="48" t="s">
        <v>1473</v>
      </c>
      <c r="B140" s="37" t="s">
        <v>213</v>
      </c>
      <c r="C140" s="49">
        <v>203.96201558999999</v>
      </c>
      <c r="D140" s="46" t="str">
        <f t="shared" si="20"/>
        <v>N/A</v>
      </c>
      <c r="E140" s="49">
        <v>258.82719801000002</v>
      </c>
      <c r="F140" s="46" t="str">
        <f t="shared" si="21"/>
        <v>N/A</v>
      </c>
      <c r="G140" s="49">
        <v>288.77435077000001</v>
      </c>
      <c r="H140" s="46" t="str">
        <f t="shared" si="22"/>
        <v>N/A</v>
      </c>
      <c r="I140" s="12">
        <v>26.9</v>
      </c>
      <c r="J140" s="12">
        <v>11.57</v>
      </c>
      <c r="K140" s="47" t="s">
        <v>739</v>
      </c>
      <c r="L140" s="9" t="str">
        <f t="shared" si="23"/>
        <v>Yes</v>
      </c>
    </row>
    <row r="141" spans="1:12" x14ac:dyDescent="0.2">
      <c r="A141" s="48" t="s">
        <v>1474</v>
      </c>
      <c r="B141" s="37" t="s">
        <v>213</v>
      </c>
      <c r="C141" s="49">
        <v>3549.9826604</v>
      </c>
      <c r="D141" s="46" t="str">
        <f t="shared" si="20"/>
        <v>N/A</v>
      </c>
      <c r="E141" s="49">
        <v>3783.9150912</v>
      </c>
      <c r="F141" s="46" t="str">
        <f t="shared" si="21"/>
        <v>N/A</v>
      </c>
      <c r="G141" s="49">
        <v>7603.4226920000001</v>
      </c>
      <c r="H141" s="46" t="str">
        <f t="shared" si="22"/>
        <v>N/A</v>
      </c>
      <c r="I141" s="12">
        <v>6.59</v>
      </c>
      <c r="J141" s="12">
        <v>100.9</v>
      </c>
      <c r="K141" s="47" t="s">
        <v>739</v>
      </c>
      <c r="L141" s="9" t="str">
        <f t="shared" si="23"/>
        <v>No</v>
      </c>
    </row>
    <row r="142" spans="1:12" x14ac:dyDescent="0.2">
      <c r="A142" s="48" t="s">
        <v>1475</v>
      </c>
      <c r="B142" s="37" t="s">
        <v>213</v>
      </c>
      <c r="C142" s="49">
        <v>2007.2692422</v>
      </c>
      <c r="D142" s="46" t="str">
        <f t="shared" si="20"/>
        <v>N/A</v>
      </c>
      <c r="E142" s="49">
        <v>2073.2862533000002</v>
      </c>
      <c r="F142" s="46" t="str">
        <f t="shared" si="21"/>
        <v>N/A</v>
      </c>
      <c r="G142" s="49">
        <v>3084.6539112</v>
      </c>
      <c r="H142" s="46" t="str">
        <f t="shared" si="22"/>
        <v>N/A</v>
      </c>
      <c r="I142" s="12">
        <v>3.2890000000000001</v>
      </c>
      <c r="J142" s="12">
        <v>48.78</v>
      </c>
      <c r="K142" s="47" t="s">
        <v>739</v>
      </c>
      <c r="L142" s="9" t="str">
        <f t="shared" si="23"/>
        <v>No</v>
      </c>
    </row>
    <row r="143" spans="1:12" x14ac:dyDescent="0.2">
      <c r="A143" s="48" t="s">
        <v>1476</v>
      </c>
      <c r="B143" s="37" t="s">
        <v>213</v>
      </c>
      <c r="C143" s="49">
        <v>5487.6286977999998</v>
      </c>
      <c r="D143" s="46" t="str">
        <f t="shared" si="20"/>
        <v>N/A</v>
      </c>
      <c r="E143" s="49">
        <v>5884.1519212000003</v>
      </c>
      <c r="F143" s="46" t="str">
        <f t="shared" si="21"/>
        <v>N/A</v>
      </c>
      <c r="G143" s="49">
        <v>16841.854586000001</v>
      </c>
      <c r="H143" s="46" t="str">
        <f t="shared" si="22"/>
        <v>N/A</v>
      </c>
      <c r="I143" s="12">
        <v>7.226</v>
      </c>
      <c r="J143" s="12">
        <v>186.2</v>
      </c>
      <c r="K143" s="47" t="s">
        <v>739</v>
      </c>
      <c r="L143" s="9" t="str">
        <f t="shared" si="23"/>
        <v>No</v>
      </c>
    </row>
    <row r="144" spans="1:12" x14ac:dyDescent="0.2">
      <c r="A144" s="48" t="s">
        <v>89</v>
      </c>
      <c r="B144" s="37" t="s">
        <v>213</v>
      </c>
      <c r="C144" s="8">
        <v>10.134795241000001</v>
      </c>
      <c r="D144" s="46" t="str">
        <f t="shared" ref="D144:D161" si="24">IF($B144="N/A","N/A",IF(C144&gt;10,"No",IF(C144&lt;-10,"No","Yes")))</f>
        <v>N/A</v>
      </c>
      <c r="E144" s="8">
        <v>11.199876301</v>
      </c>
      <c r="F144" s="46" t="str">
        <f t="shared" ref="F144:F161" si="25">IF($B144="N/A","N/A",IF(E144&gt;10,"No",IF(E144&lt;-10,"No","Yes")))</f>
        <v>N/A</v>
      </c>
      <c r="G144" s="8">
        <v>12.6268914</v>
      </c>
      <c r="H144" s="46" t="str">
        <f t="shared" ref="H144:H161" si="26">IF($B144="N/A","N/A",IF(G144&gt;10,"No",IF(G144&lt;-10,"No","Yes")))</f>
        <v>N/A</v>
      </c>
      <c r="I144" s="12">
        <v>10.51</v>
      </c>
      <c r="J144" s="12">
        <v>12.74</v>
      </c>
      <c r="K144" s="47" t="s">
        <v>739</v>
      </c>
      <c r="L144" s="9" t="str">
        <f t="shared" ref="L144:L161" si="27">IF(J144="Div by 0", "N/A", IF(K144="N/A","N/A", IF(J144&gt;VALUE(MID(K144,1,2)), "No", IF(J144&lt;-1*VALUE(MID(K144,1,2)), "No", "Yes"))))</f>
        <v>Yes</v>
      </c>
    </row>
    <row r="145" spans="1:12" x14ac:dyDescent="0.2">
      <c r="A145" s="48" t="s">
        <v>477</v>
      </c>
      <c r="B145" s="37" t="s">
        <v>213</v>
      </c>
      <c r="C145" s="8">
        <v>11.721768202</v>
      </c>
      <c r="D145" s="46" t="str">
        <f t="shared" si="24"/>
        <v>N/A</v>
      </c>
      <c r="E145" s="8">
        <v>12.988189125</v>
      </c>
      <c r="F145" s="46" t="str">
        <f t="shared" si="25"/>
        <v>N/A</v>
      </c>
      <c r="G145" s="8">
        <v>13.594677215999999</v>
      </c>
      <c r="H145" s="46" t="str">
        <f t="shared" si="26"/>
        <v>N/A</v>
      </c>
      <c r="I145" s="12">
        <v>10.8</v>
      </c>
      <c r="J145" s="12">
        <v>4.67</v>
      </c>
      <c r="K145" s="47" t="s">
        <v>739</v>
      </c>
      <c r="L145" s="9" t="str">
        <f t="shared" si="27"/>
        <v>Yes</v>
      </c>
    </row>
    <row r="146" spans="1:12" x14ac:dyDescent="0.2">
      <c r="A146" s="48" t="s">
        <v>478</v>
      </c>
      <c r="B146" s="37" t="s">
        <v>213</v>
      </c>
      <c r="C146" s="8">
        <v>8.0251367392000006</v>
      </c>
      <c r="D146" s="46" t="str">
        <f t="shared" si="24"/>
        <v>N/A</v>
      </c>
      <c r="E146" s="8">
        <v>8.9762184312999995</v>
      </c>
      <c r="F146" s="46" t="str">
        <f t="shared" si="25"/>
        <v>N/A</v>
      </c>
      <c r="G146" s="8">
        <v>10.620499018</v>
      </c>
      <c r="H146" s="46" t="str">
        <f t="shared" si="26"/>
        <v>N/A</v>
      </c>
      <c r="I146" s="12">
        <v>11.85</v>
      </c>
      <c r="J146" s="12">
        <v>18.32</v>
      </c>
      <c r="K146" s="47" t="s">
        <v>739</v>
      </c>
      <c r="L146" s="9" t="str">
        <f t="shared" si="27"/>
        <v>Yes</v>
      </c>
    </row>
    <row r="147" spans="1:12" x14ac:dyDescent="0.2">
      <c r="A147" s="48" t="s">
        <v>1477</v>
      </c>
      <c r="B147" s="37" t="s">
        <v>213</v>
      </c>
      <c r="C147" s="8">
        <v>22.177050931</v>
      </c>
      <c r="D147" s="46" t="str">
        <f t="shared" si="24"/>
        <v>N/A</v>
      </c>
      <c r="E147" s="8">
        <v>22.524482012</v>
      </c>
      <c r="F147" s="46" t="str">
        <f t="shared" si="25"/>
        <v>N/A</v>
      </c>
      <c r="G147" s="8">
        <v>49.683968587999999</v>
      </c>
      <c r="H147" s="46" t="str">
        <f t="shared" si="26"/>
        <v>N/A</v>
      </c>
      <c r="I147" s="12">
        <v>1.5669999999999999</v>
      </c>
      <c r="J147" s="12">
        <v>120.6</v>
      </c>
      <c r="K147" s="47" t="s">
        <v>739</v>
      </c>
      <c r="L147" s="9" t="str">
        <f t="shared" si="27"/>
        <v>No</v>
      </c>
    </row>
    <row r="148" spans="1:12" x14ac:dyDescent="0.2">
      <c r="A148" s="48" t="s">
        <v>1478</v>
      </c>
      <c r="B148" s="37" t="s">
        <v>213</v>
      </c>
      <c r="C148" s="8">
        <v>35.219167904999999</v>
      </c>
      <c r="D148" s="46" t="str">
        <f t="shared" si="24"/>
        <v>N/A</v>
      </c>
      <c r="E148" s="8">
        <v>36.091090901999998</v>
      </c>
      <c r="F148" s="46" t="str">
        <f t="shared" si="25"/>
        <v>N/A</v>
      </c>
      <c r="G148" s="8">
        <v>66.423305161000002</v>
      </c>
      <c r="H148" s="46" t="str">
        <f t="shared" si="26"/>
        <v>N/A</v>
      </c>
      <c r="I148" s="12">
        <v>2.476</v>
      </c>
      <c r="J148" s="12">
        <v>84.04</v>
      </c>
      <c r="K148" s="47" t="s">
        <v>739</v>
      </c>
      <c r="L148" s="9" t="str">
        <f t="shared" si="27"/>
        <v>No</v>
      </c>
    </row>
    <row r="149" spans="1:12" x14ac:dyDescent="0.2">
      <c r="A149" s="48" t="s">
        <v>1479</v>
      </c>
      <c r="B149" s="37" t="s">
        <v>213</v>
      </c>
      <c r="C149" s="8">
        <v>6.1352263469999997</v>
      </c>
      <c r="D149" s="46" t="str">
        <f t="shared" si="24"/>
        <v>N/A</v>
      </c>
      <c r="E149" s="8">
        <v>6.2619425834999998</v>
      </c>
      <c r="F149" s="46" t="str">
        <f t="shared" si="25"/>
        <v>N/A</v>
      </c>
      <c r="G149" s="8">
        <v>16.570888193999998</v>
      </c>
      <c r="H149" s="46" t="str">
        <f t="shared" si="26"/>
        <v>N/A</v>
      </c>
      <c r="I149" s="12">
        <v>2.0649999999999999</v>
      </c>
      <c r="J149" s="12">
        <v>164.6</v>
      </c>
      <c r="K149" s="47" t="s">
        <v>739</v>
      </c>
      <c r="L149" s="9" t="str">
        <f t="shared" si="27"/>
        <v>No</v>
      </c>
    </row>
    <row r="150" spans="1:12" x14ac:dyDescent="0.2">
      <c r="A150" s="48" t="s">
        <v>90</v>
      </c>
      <c r="B150" s="37" t="s">
        <v>213</v>
      </c>
      <c r="C150" s="8">
        <v>63.992320880000001</v>
      </c>
      <c r="D150" s="46" t="str">
        <f t="shared" si="24"/>
        <v>N/A</v>
      </c>
      <c r="E150" s="8">
        <v>65.666426142000006</v>
      </c>
      <c r="F150" s="46" t="str">
        <f t="shared" si="25"/>
        <v>N/A</v>
      </c>
      <c r="G150" s="8">
        <v>70.147002490000006</v>
      </c>
      <c r="H150" s="46" t="str">
        <f t="shared" si="26"/>
        <v>N/A</v>
      </c>
      <c r="I150" s="12">
        <v>2.6160000000000001</v>
      </c>
      <c r="J150" s="12">
        <v>6.8230000000000004</v>
      </c>
      <c r="K150" s="47" t="s">
        <v>739</v>
      </c>
      <c r="L150" s="9" t="str">
        <f t="shared" si="27"/>
        <v>Yes</v>
      </c>
    </row>
    <row r="151" spans="1:12" x14ac:dyDescent="0.2">
      <c r="A151" s="48" t="s">
        <v>479</v>
      </c>
      <c r="B151" s="37" t="s">
        <v>213</v>
      </c>
      <c r="C151" s="8">
        <v>68.627414561999998</v>
      </c>
      <c r="D151" s="46" t="str">
        <f t="shared" si="24"/>
        <v>N/A</v>
      </c>
      <c r="E151" s="8">
        <v>70.269046450999994</v>
      </c>
      <c r="F151" s="46" t="str">
        <f t="shared" si="25"/>
        <v>N/A</v>
      </c>
      <c r="G151" s="8">
        <v>77.162380866999996</v>
      </c>
      <c r="H151" s="46" t="str">
        <f t="shared" si="26"/>
        <v>N/A</v>
      </c>
      <c r="I151" s="12">
        <v>2.3919999999999999</v>
      </c>
      <c r="J151" s="12">
        <v>9.81</v>
      </c>
      <c r="K151" s="47" t="s">
        <v>739</v>
      </c>
      <c r="L151" s="9" t="str">
        <f t="shared" si="27"/>
        <v>Yes</v>
      </c>
    </row>
    <row r="152" spans="1:12" x14ac:dyDescent="0.2">
      <c r="A152" s="48" t="s">
        <v>480</v>
      </c>
      <c r="B152" s="37" t="s">
        <v>213</v>
      </c>
      <c r="C152" s="8">
        <v>58.163621552000002</v>
      </c>
      <c r="D152" s="46" t="str">
        <f t="shared" si="24"/>
        <v>N/A</v>
      </c>
      <c r="E152" s="8">
        <v>60.070907290999997</v>
      </c>
      <c r="F152" s="46" t="str">
        <f t="shared" si="25"/>
        <v>N/A</v>
      </c>
      <c r="G152" s="8">
        <v>56.383210882</v>
      </c>
      <c r="H152" s="46" t="str">
        <f t="shared" si="26"/>
        <v>N/A</v>
      </c>
      <c r="I152" s="12">
        <v>3.2789999999999999</v>
      </c>
      <c r="J152" s="12">
        <v>-6.14</v>
      </c>
      <c r="K152" s="47" t="s">
        <v>739</v>
      </c>
      <c r="L152" s="9" t="str">
        <f t="shared" si="27"/>
        <v>Yes</v>
      </c>
    </row>
    <row r="153" spans="1:12" x14ac:dyDescent="0.2">
      <c r="A153" s="48" t="s">
        <v>117</v>
      </c>
      <c r="B153" s="37" t="s">
        <v>213</v>
      </c>
      <c r="C153" s="8">
        <v>89.098319423000007</v>
      </c>
      <c r="D153" s="46" t="str">
        <f t="shared" si="24"/>
        <v>N/A</v>
      </c>
      <c r="E153" s="8">
        <v>90.608184722999994</v>
      </c>
      <c r="F153" s="46" t="str">
        <f t="shared" si="25"/>
        <v>N/A</v>
      </c>
      <c r="G153" s="8">
        <v>87.186362766000002</v>
      </c>
      <c r="H153" s="46" t="str">
        <f t="shared" si="26"/>
        <v>N/A</v>
      </c>
      <c r="I153" s="12">
        <v>1.6950000000000001</v>
      </c>
      <c r="J153" s="12">
        <v>-3.78</v>
      </c>
      <c r="K153" s="47" t="s">
        <v>739</v>
      </c>
      <c r="L153" s="9" t="str">
        <f t="shared" si="27"/>
        <v>Yes</v>
      </c>
    </row>
    <row r="154" spans="1:12" x14ac:dyDescent="0.2">
      <c r="A154" s="48" t="s">
        <v>481</v>
      </c>
      <c r="B154" s="37" t="s">
        <v>213</v>
      </c>
      <c r="C154" s="8">
        <v>88.380386329999993</v>
      </c>
      <c r="D154" s="46" t="str">
        <f t="shared" si="24"/>
        <v>N/A</v>
      </c>
      <c r="E154" s="8">
        <v>89.575865062000005</v>
      </c>
      <c r="F154" s="46" t="str">
        <f t="shared" si="25"/>
        <v>N/A</v>
      </c>
      <c r="G154" s="8">
        <v>86.462866391000006</v>
      </c>
      <c r="H154" s="46" t="str">
        <f t="shared" si="26"/>
        <v>N/A</v>
      </c>
      <c r="I154" s="12">
        <v>1.353</v>
      </c>
      <c r="J154" s="12">
        <v>-3.48</v>
      </c>
      <c r="K154" s="47" t="s">
        <v>739</v>
      </c>
      <c r="L154" s="9" t="str">
        <f t="shared" si="27"/>
        <v>Yes</v>
      </c>
    </row>
    <row r="155" spans="1:12" x14ac:dyDescent="0.2">
      <c r="A155" s="48" t="s">
        <v>482</v>
      </c>
      <c r="B155" s="37" t="s">
        <v>213</v>
      </c>
      <c r="C155" s="8">
        <v>90.003491213999993</v>
      </c>
      <c r="D155" s="46" t="str">
        <f t="shared" si="24"/>
        <v>N/A</v>
      </c>
      <c r="E155" s="8">
        <v>91.940051108999995</v>
      </c>
      <c r="F155" s="46" t="str">
        <f t="shared" si="25"/>
        <v>N/A</v>
      </c>
      <c r="G155" s="8">
        <v>88.790281515999993</v>
      </c>
      <c r="H155" s="46" t="str">
        <f t="shared" si="26"/>
        <v>N/A</v>
      </c>
      <c r="I155" s="12">
        <v>2.1520000000000001</v>
      </c>
      <c r="J155" s="12">
        <v>-3.43</v>
      </c>
      <c r="K155" s="47" t="s">
        <v>739</v>
      </c>
      <c r="L155" s="9" t="str">
        <f t="shared" si="27"/>
        <v>Yes</v>
      </c>
    </row>
    <row r="156" spans="1:12" x14ac:dyDescent="0.2">
      <c r="A156" s="48" t="s">
        <v>1480</v>
      </c>
      <c r="B156" s="37" t="s">
        <v>213</v>
      </c>
      <c r="C156" s="38">
        <v>1.6383711507000001</v>
      </c>
      <c r="D156" s="46" t="str">
        <f t="shared" si="24"/>
        <v>N/A</v>
      </c>
      <c r="E156" s="38">
        <v>1.7111826966999999</v>
      </c>
      <c r="F156" s="46" t="str">
        <f t="shared" si="25"/>
        <v>N/A</v>
      </c>
      <c r="G156" s="38">
        <v>2.0259764884</v>
      </c>
      <c r="H156" s="46" t="str">
        <f t="shared" si="26"/>
        <v>N/A</v>
      </c>
      <c r="I156" s="12">
        <v>4.444</v>
      </c>
      <c r="J156" s="12">
        <v>18.399999999999999</v>
      </c>
      <c r="K156" s="47" t="s">
        <v>739</v>
      </c>
      <c r="L156" s="9" t="str">
        <f t="shared" si="27"/>
        <v>Yes</v>
      </c>
    </row>
    <row r="157" spans="1:12" x14ac:dyDescent="0.2">
      <c r="A157" s="48" t="s">
        <v>1481</v>
      </c>
      <c r="B157" s="37" t="s">
        <v>213</v>
      </c>
      <c r="C157" s="38">
        <v>1.3251465695</v>
      </c>
      <c r="D157" s="46" t="str">
        <f t="shared" si="24"/>
        <v>N/A</v>
      </c>
      <c r="E157" s="38">
        <v>1.5352992446</v>
      </c>
      <c r="F157" s="46" t="str">
        <f t="shared" si="25"/>
        <v>N/A</v>
      </c>
      <c r="G157" s="38">
        <v>1.5777777777999999</v>
      </c>
      <c r="H157" s="46" t="str">
        <f t="shared" si="26"/>
        <v>N/A</v>
      </c>
      <c r="I157" s="12">
        <v>15.86</v>
      </c>
      <c r="J157" s="12">
        <v>2.7669999999999999</v>
      </c>
      <c r="K157" s="47" t="s">
        <v>739</v>
      </c>
      <c r="L157" s="9" t="str">
        <f t="shared" si="27"/>
        <v>Yes</v>
      </c>
    </row>
    <row r="158" spans="1:12" x14ac:dyDescent="0.2">
      <c r="A158" s="48" t="s">
        <v>1482</v>
      </c>
      <c r="B158" s="37" t="s">
        <v>213</v>
      </c>
      <c r="C158" s="38">
        <v>2.1392111369000002</v>
      </c>
      <c r="D158" s="46" t="str">
        <f t="shared" si="24"/>
        <v>N/A</v>
      </c>
      <c r="E158" s="38">
        <v>1.986919723</v>
      </c>
      <c r="F158" s="46" t="str">
        <f t="shared" si="25"/>
        <v>N/A</v>
      </c>
      <c r="G158" s="38">
        <v>2.995890411</v>
      </c>
      <c r="H158" s="46" t="str">
        <f t="shared" si="26"/>
        <v>N/A</v>
      </c>
      <c r="I158" s="12">
        <v>-7.12</v>
      </c>
      <c r="J158" s="12">
        <v>50.78</v>
      </c>
      <c r="K158" s="47" t="s">
        <v>739</v>
      </c>
      <c r="L158" s="9" t="str">
        <f t="shared" si="27"/>
        <v>No</v>
      </c>
    </row>
    <row r="159" spans="1:12" x14ac:dyDescent="0.2">
      <c r="A159" s="48" t="s">
        <v>1483</v>
      </c>
      <c r="B159" s="37" t="s">
        <v>213</v>
      </c>
      <c r="C159" s="38">
        <v>214.01124895999999</v>
      </c>
      <c r="D159" s="46" t="str">
        <f t="shared" si="24"/>
        <v>N/A</v>
      </c>
      <c r="E159" s="38">
        <v>191.00791726</v>
      </c>
      <c r="F159" s="46" t="str">
        <f t="shared" si="25"/>
        <v>N/A</v>
      </c>
      <c r="G159" s="38">
        <v>191.42453739000001</v>
      </c>
      <c r="H159" s="46" t="str">
        <f t="shared" si="26"/>
        <v>N/A</v>
      </c>
      <c r="I159" s="12">
        <v>-10.7</v>
      </c>
      <c r="J159" s="12">
        <v>0.21809999999999999</v>
      </c>
      <c r="K159" s="47" t="s">
        <v>739</v>
      </c>
      <c r="L159" s="9" t="str">
        <f t="shared" si="27"/>
        <v>Yes</v>
      </c>
    </row>
    <row r="160" spans="1:12" x14ac:dyDescent="0.2">
      <c r="A160" s="48" t="s">
        <v>1484</v>
      </c>
      <c r="B160" s="37" t="s">
        <v>213</v>
      </c>
      <c r="C160" s="38">
        <v>215.96318954</v>
      </c>
      <c r="D160" s="46" t="str">
        <f t="shared" si="24"/>
        <v>N/A</v>
      </c>
      <c r="E160" s="38">
        <v>192.71530136999999</v>
      </c>
      <c r="F160" s="46" t="str">
        <f t="shared" si="25"/>
        <v>N/A</v>
      </c>
      <c r="G160" s="38">
        <v>189.87200172999999</v>
      </c>
      <c r="H160" s="46" t="str">
        <f t="shared" si="26"/>
        <v>N/A</v>
      </c>
      <c r="I160" s="12">
        <v>-10.8</v>
      </c>
      <c r="J160" s="12">
        <v>-1.48</v>
      </c>
      <c r="K160" s="47" t="s">
        <v>739</v>
      </c>
      <c r="L160" s="9" t="str">
        <f t="shared" si="27"/>
        <v>Yes</v>
      </c>
    </row>
    <row r="161" spans="1:12" x14ac:dyDescent="0.2">
      <c r="A161" s="48" t="s">
        <v>1485</v>
      </c>
      <c r="B161" s="37" t="s">
        <v>213</v>
      </c>
      <c r="C161" s="38">
        <v>200.29021244</v>
      </c>
      <c r="D161" s="46" t="str">
        <f t="shared" si="24"/>
        <v>N/A</v>
      </c>
      <c r="E161" s="38">
        <v>179.14044118000001</v>
      </c>
      <c r="F161" s="46" t="str">
        <f t="shared" si="25"/>
        <v>N/A</v>
      </c>
      <c r="G161" s="38">
        <v>204.41922739</v>
      </c>
      <c r="H161" s="46" t="str">
        <f t="shared" si="26"/>
        <v>N/A</v>
      </c>
      <c r="I161" s="12">
        <v>-10.6</v>
      </c>
      <c r="J161" s="12">
        <v>14.11</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0</v>
      </c>
      <c r="F163" s="46" t="str">
        <f t="shared" si="29"/>
        <v>N/A</v>
      </c>
      <c r="G163" s="38">
        <v>0</v>
      </c>
      <c r="H163" s="46" t="str">
        <f t="shared" si="30"/>
        <v>N/A</v>
      </c>
      <c r="I163" s="12">
        <v>-100</v>
      </c>
      <c r="J163" s="12" t="s">
        <v>1747</v>
      </c>
      <c r="K163" s="14" t="s">
        <v>213</v>
      </c>
      <c r="L163" s="9" t="str">
        <f t="shared" si="31"/>
        <v>N/A</v>
      </c>
    </row>
    <row r="164" spans="1:12" ht="25.5" x14ac:dyDescent="0.2">
      <c r="A164" s="48" t="s">
        <v>1619</v>
      </c>
      <c r="B164" s="37" t="s">
        <v>213</v>
      </c>
      <c r="C164" s="38">
        <v>11</v>
      </c>
      <c r="D164" s="46" t="str">
        <f t="shared" si="28"/>
        <v>N/A</v>
      </c>
      <c r="E164" s="38">
        <v>0</v>
      </c>
      <c r="F164" s="46" t="str">
        <f t="shared" si="29"/>
        <v>N/A</v>
      </c>
      <c r="G164" s="38">
        <v>0</v>
      </c>
      <c r="H164" s="46" t="str">
        <f t="shared" si="30"/>
        <v>N/A</v>
      </c>
      <c r="I164" s="12">
        <v>-100</v>
      </c>
      <c r="J164" s="12" t="s">
        <v>1747</v>
      </c>
      <c r="K164" s="14" t="s">
        <v>213</v>
      </c>
      <c r="L164" s="9" t="str">
        <f t="shared" si="31"/>
        <v>N/A</v>
      </c>
    </row>
    <row r="165" spans="1:12" ht="25.5" x14ac:dyDescent="0.2">
      <c r="A165" s="48" t="s">
        <v>1486</v>
      </c>
      <c r="B165" s="37" t="s">
        <v>213</v>
      </c>
      <c r="C165" s="38">
        <v>239</v>
      </c>
      <c r="D165" s="46" t="str">
        <f t="shared" si="28"/>
        <v>N/A</v>
      </c>
      <c r="E165" s="38">
        <v>258</v>
      </c>
      <c r="F165" s="46" t="str">
        <f t="shared" si="29"/>
        <v>N/A</v>
      </c>
      <c r="G165" s="38">
        <v>237</v>
      </c>
      <c r="H165" s="46" t="str">
        <f t="shared" si="30"/>
        <v>N/A</v>
      </c>
      <c r="I165" s="12">
        <v>7.95</v>
      </c>
      <c r="J165" s="12">
        <v>-8.14</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0</v>
      </c>
      <c r="J167" s="12">
        <v>-33.299999999999997</v>
      </c>
      <c r="K167" s="14" t="s">
        <v>213</v>
      </c>
      <c r="L167" s="9" t="str">
        <f t="shared" si="31"/>
        <v>N/A</v>
      </c>
    </row>
    <row r="168" spans="1:12" x14ac:dyDescent="0.2">
      <c r="A168" s="48" t="s">
        <v>125</v>
      </c>
      <c r="B168" s="37" t="s">
        <v>213</v>
      </c>
      <c r="C168" s="49">
        <v>710867</v>
      </c>
      <c r="D168" s="46" t="str">
        <f t="shared" si="28"/>
        <v>N/A</v>
      </c>
      <c r="E168" s="49">
        <v>409413</v>
      </c>
      <c r="F168" s="46" t="str">
        <f t="shared" si="29"/>
        <v>N/A</v>
      </c>
      <c r="G168" s="49">
        <v>417877</v>
      </c>
      <c r="H168" s="46" t="str">
        <f t="shared" si="30"/>
        <v>N/A</v>
      </c>
      <c r="I168" s="12">
        <v>-42.4</v>
      </c>
      <c r="J168" s="12">
        <v>2.0670000000000002</v>
      </c>
      <c r="K168" s="14" t="s">
        <v>213</v>
      </c>
      <c r="L168" s="9" t="str">
        <f t="shared" si="31"/>
        <v>N/A</v>
      </c>
    </row>
    <row r="169" spans="1:12" x14ac:dyDescent="0.2">
      <c r="A169" s="48" t="s">
        <v>1622</v>
      </c>
      <c r="B169" s="37" t="s">
        <v>213</v>
      </c>
      <c r="C169" s="49">
        <v>677442</v>
      </c>
      <c r="D169" s="46" t="str">
        <f t="shared" si="28"/>
        <v>N/A</v>
      </c>
      <c r="E169" s="49">
        <v>373090</v>
      </c>
      <c r="F169" s="46" t="str">
        <f t="shared" si="29"/>
        <v>N/A</v>
      </c>
      <c r="G169" s="49">
        <v>289702</v>
      </c>
      <c r="H169" s="46" t="str">
        <f t="shared" si="30"/>
        <v>N/A</v>
      </c>
      <c r="I169" s="12">
        <v>-44.9</v>
      </c>
      <c r="J169" s="12">
        <v>-22.4</v>
      </c>
      <c r="K169" s="14" t="s">
        <v>213</v>
      </c>
      <c r="L169" s="9" t="str">
        <f t="shared" si="31"/>
        <v>N/A</v>
      </c>
    </row>
    <row r="170" spans="1:12" x14ac:dyDescent="0.2">
      <c r="A170" s="48" t="s">
        <v>1379</v>
      </c>
      <c r="B170" s="37" t="s">
        <v>213</v>
      </c>
      <c r="C170" s="49">
        <v>397646</v>
      </c>
      <c r="D170" s="46" t="str">
        <f t="shared" si="28"/>
        <v>N/A</v>
      </c>
      <c r="E170" s="49">
        <v>408534</v>
      </c>
      <c r="F170" s="46" t="str">
        <f t="shared" si="29"/>
        <v>N/A</v>
      </c>
      <c r="G170" s="49">
        <v>417004</v>
      </c>
      <c r="H170" s="46" t="str">
        <f t="shared" si="30"/>
        <v>N/A</v>
      </c>
      <c r="I170" s="12">
        <v>2.738</v>
      </c>
      <c r="J170" s="12">
        <v>2.073</v>
      </c>
      <c r="K170" s="14" t="s">
        <v>213</v>
      </c>
      <c r="L170" s="9" t="str">
        <f t="shared" si="31"/>
        <v>N/A</v>
      </c>
    </row>
    <row r="171" spans="1:12" x14ac:dyDescent="0.2">
      <c r="A171" s="48" t="s">
        <v>1616</v>
      </c>
      <c r="B171" s="37" t="s">
        <v>213</v>
      </c>
      <c r="C171" s="49">
        <v>85640</v>
      </c>
      <c r="D171" s="46" t="str">
        <f t="shared" si="28"/>
        <v>N/A</v>
      </c>
      <c r="E171" s="49">
        <v>174563</v>
      </c>
      <c r="F171" s="46" t="str">
        <f t="shared" si="29"/>
        <v>N/A</v>
      </c>
      <c r="G171" s="49">
        <v>109325</v>
      </c>
      <c r="H171" s="46" t="str">
        <f t="shared" si="30"/>
        <v>N/A</v>
      </c>
      <c r="I171" s="12">
        <v>103.8</v>
      </c>
      <c r="J171" s="12">
        <v>-37.4</v>
      </c>
      <c r="K171" s="14" t="s">
        <v>213</v>
      </c>
      <c r="L171" s="9" t="str">
        <f t="shared" si="31"/>
        <v>N/A</v>
      </c>
    </row>
    <row r="172" spans="1:12" x14ac:dyDescent="0.2">
      <c r="A172" s="48" t="s">
        <v>1617</v>
      </c>
      <c r="B172" s="37" t="s">
        <v>213</v>
      </c>
      <c r="C172" s="49">
        <v>215018</v>
      </c>
      <c r="D172" s="46" t="str">
        <f t="shared" si="28"/>
        <v>N/A</v>
      </c>
      <c r="E172" s="49">
        <v>218199</v>
      </c>
      <c r="F172" s="46" t="str">
        <f t="shared" si="29"/>
        <v>N/A</v>
      </c>
      <c r="G172" s="49">
        <v>217213</v>
      </c>
      <c r="H172" s="46" t="str">
        <f t="shared" si="30"/>
        <v>N/A</v>
      </c>
      <c r="I172" s="12">
        <v>1.4790000000000001</v>
      </c>
      <c r="J172" s="12">
        <v>-0.45200000000000001</v>
      </c>
      <c r="K172" s="14" t="s">
        <v>213</v>
      </c>
      <c r="L172" s="9" t="str">
        <f t="shared" si="31"/>
        <v>N/A</v>
      </c>
    </row>
    <row r="173" spans="1:12" ht="25.5" x14ac:dyDescent="0.2">
      <c r="A173" s="48" t="s">
        <v>1380</v>
      </c>
      <c r="B173" s="37" t="s">
        <v>213</v>
      </c>
      <c r="C173" s="49">
        <v>115691</v>
      </c>
      <c r="D173" s="46" t="str">
        <f t="shared" ref="D173:D187" si="32">IF($B173="N/A","N/A",IF(C173&gt;10,"No",IF(C173&lt;-10,"No","Yes")))</f>
        <v>N/A</v>
      </c>
      <c r="E173" s="49">
        <v>214536</v>
      </c>
      <c r="F173" s="46" t="str">
        <f t="shared" ref="F173:F187" si="33">IF($B173="N/A","N/A",IF(E173&gt;10,"No",IF(E173&lt;-10,"No","Yes")))</f>
        <v>N/A</v>
      </c>
      <c r="G173" s="49">
        <v>44599</v>
      </c>
      <c r="H173" s="46" t="str">
        <f t="shared" ref="H173:H187" si="34">IF($B173="N/A","N/A",IF(G173&gt;10,"No",IF(G173&lt;-10,"No","Yes")))</f>
        <v>N/A</v>
      </c>
      <c r="I173" s="12">
        <v>85.44</v>
      </c>
      <c r="J173" s="12">
        <v>-79.2</v>
      </c>
      <c r="K173" s="47" t="s">
        <v>739</v>
      </c>
      <c r="L173" s="9" t="str">
        <f t="shared" ref="L173:L187" si="35">IF(J173="Div by 0", "N/A", IF(K173="N/A","N/A", IF(J173&gt;VALUE(MID(K173,1,2)), "No", IF(J173&lt;-1*VALUE(MID(K173,1,2)), "No", "Yes"))))</f>
        <v>No</v>
      </c>
    </row>
    <row r="174" spans="1:12" x14ac:dyDescent="0.2">
      <c r="A174" s="48" t="s">
        <v>649</v>
      </c>
      <c r="B174" s="37" t="s">
        <v>213</v>
      </c>
      <c r="C174" s="38">
        <v>609</v>
      </c>
      <c r="D174" s="46" t="str">
        <f t="shared" si="32"/>
        <v>N/A</v>
      </c>
      <c r="E174" s="38">
        <v>753</v>
      </c>
      <c r="F174" s="46" t="str">
        <f t="shared" si="33"/>
        <v>N/A</v>
      </c>
      <c r="G174" s="38">
        <v>160</v>
      </c>
      <c r="H174" s="46" t="str">
        <f t="shared" si="34"/>
        <v>N/A</v>
      </c>
      <c r="I174" s="12">
        <v>23.65</v>
      </c>
      <c r="J174" s="12">
        <v>-78.8</v>
      </c>
      <c r="K174" s="47" t="s">
        <v>739</v>
      </c>
      <c r="L174" s="9" t="str">
        <f t="shared" si="35"/>
        <v>No</v>
      </c>
    </row>
    <row r="175" spans="1:12" ht="25.5" x14ac:dyDescent="0.2">
      <c r="A175" s="48" t="s">
        <v>1381</v>
      </c>
      <c r="B175" s="37" t="s">
        <v>213</v>
      </c>
      <c r="C175" s="49">
        <v>189.96880131</v>
      </c>
      <c r="D175" s="46" t="str">
        <f t="shared" si="32"/>
        <v>N/A</v>
      </c>
      <c r="E175" s="49">
        <v>284.90836653000002</v>
      </c>
      <c r="F175" s="46" t="str">
        <f t="shared" si="33"/>
        <v>N/A</v>
      </c>
      <c r="G175" s="49">
        <v>278.74374999999998</v>
      </c>
      <c r="H175" s="46" t="str">
        <f t="shared" si="34"/>
        <v>N/A</v>
      </c>
      <c r="I175" s="12">
        <v>49.98</v>
      </c>
      <c r="J175" s="12">
        <v>-2.16</v>
      </c>
      <c r="K175" s="47" t="s">
        <v>739</v>
      </c>
      <c r="L175" s="9" t="str">
        <f t="shared" si="35"/>
        <v>Yes</v>
      </c>
    </row>
    <row r="176" spans="1:12" ht="25.5" x14ac:dyDescent="0.2">
      <c r="A176" s="48" t="s">
        <v>1382</v>
      </c>
      <c r="B176" s="37" t="s">
        <v>213</v>
      </c>
      <c r="C176" s="49">
        <v>3365787</v>
      </c>
      <c r="D176" s="46" t="str">
        <f t="shared" si="32"/>
        <v>N/A</v>
      </c>
      <c r="E176" s="49">
        <v>3648691</v>
      </c>
      <c r="F176" s="46" t="str">
        <f t="shared" si="33"/>
        <v>N/A</v>
      </c>
      <c r="G176" s="49">
        <v>1104994</v>
      </c>
      <c r="H176" s="46" t="str">
        <f t="shared" si="34"/>
        <v>N/A</v>
      </c>
      <c r="I176" s="12">
        <v>8.4049999999999994</v>
      </c>
      <c r="J176" s="12">
        <v>-69.7</v>
      </c>
      <c r="K176" s="47" t="s">
        <v>739</v>
      </c>
      <c r="L176" s="9" t="str">
        <f t="shared" si="35"/>
        <v>No</v>
      </c>
    </row>
    <row r="177" spans="1:12" x14ac:dyDescent="0.2">
      <c r="A177" s="48" t="s">
        <v>516</v>
      </c>
      <c r="B177" s="37" t="s">
        <v>213</v>
      </c>
      <c r="C177" s="38">
        <v>15521</v>
      </c>
      <c r="D177" s="46" t="str">
        <f t="shared" si="32"/>
        <v>N/A</v>
      </c>
      <c r="E177" s="38">
        <v>16103</v>
      </c>
      <c r="F177" s="46" t="str">
        <f t="shared" si="33"/>
        <v>N/A</v>
      </c>
      <c r="G177" s="38">
        <v>5068</v>
      </c>
      <c r="H177" s="46" t="str">
        <f t="shared" si="34"/>
        <v>N/A</v>
      </c>
      <c r="I177" s="12">
        <v>3.75</v>
      </c>
      <c r="J177" s="12">
        <v>-68.5</v>
      </c>
      <c r="K177" s="47" t="s">
        <v>739</v>
      </c>
      <c r="L177" s="9" t="str">
        <f t="shared" si="35"/>
        <v>No</v>
      </c>
    </row>
    <row r="178" spans="1:12" ht="25.5" x14ac:dyDescent="0.2">
      <c r="A178" s="48" t="s">
        <v>1383</v>
      </c>
      <c r="B178" s="37" t="s">
        <v>213</v>
      </c>
      <c r="C178" s="49">
        <v>216.85374654</v>
      </c>
      <c r="D178" s="46" t="str">
        <f t="shared" si="32"/>
        <v>N/A</v>
      </c>
      <c r="E178" s="49">
        <v>226.58454946000001</v>
      </c>
      <c r="F178" s="46" t="str">
        <f t="shared" si="33"/>
        <v>N/A</v>
      </c>
      <c r="G178" s="49">
        <v>218.03354379999999</v>
      </c>
      <c r="H178" s="46" t="str">
        <f t="shared" si="34"/>
        <v>N/A</v>
      </c>
      <c r="I178" s="12">
        <v>4.4870000000000001</v>
      </c>
      <c r="J178" s="12">
        <v>-3.77</v>
      </c>
      <c r="K178" s="47" t="s">
        <v>739</v>
      </c>
      <c r="L178" s="9" t="str">
        <f t="shared" si="35"/>
        <v>Yes</v>
      </c>
    </row>
    <row r="179" spans="1:12" ht="25.5" x14ac:dyDescent="0.2">
      <c r="A179" s="48" t="s">
        <v>1384</v>
      </c>
      <c r="B179" s="37" t="s">
        <v>213</v>
      </c>
      <c r="C179" s="49">
        <v>984153</v>
      </c>
      <c r="D179" s="46" t="str">
        <f t="shared" si="32"/>
        <v>N/A</v>
      </c>
      <c r="E179" s="49">
        <v>1084449</v>
      </c>
      <c r="F179" s="46" t="str">
        <f t="shared" si="33"/>
        <v>N/A</v>
      </c>
      <c r="G179" s="49">
        <v>314624</v>
      </c>
      <c r="H179" s="46" t="str">
        <f t="shared" si="34"/>
        <v>N/A</v>
      </c>
      <c r="I179" s="12">
        <v>10.19</v>
      </c>
      <c r="J179" s="12">
        <v>-71</v>
      </c>
      <c r="K179" s="47" t="s">
        <v>739</v>
      </c>
      <c r="L179" s="9" t="str">
        <f t="shared" si="35"/>
        <v>No</v>
      </c>
    </row>
    <row r="180" spans="1:12" x14ac:dyDescent="0.2">
      <c r="A180" s="48" t="s">
        <v>517</v>
      </c>
      <c r="B180" s="37" t="s">
        <v>213</v>
      </c>
      <c r="C180" s="38">
        <v>5362</v>
      </c>
      <c r="D180" s="46" t="str">
        <f t="shared" si="32"/>
        <v>N/A</v>
      </c>
      <c r="E180" s="38">
        <v>5746</v>
      </c>
      <c r="F180" s="46" t="str">
        <f t="shared" si="33"/>
        <v>N/A</v>
      </c>
      <c r="G180" s="38">
        <v>1562</v>
      </c>
      <c r="H180" s="46" t="str">
        <f t="shared" si="34"/>
        <v>N/A</v>
      </c>
      <c r="I180" s="12">
        <v>7.1619999999999999</v>
      </c>
      <c r="J180" s="12">
        <v>-72.8</v>
      </c>
      <c r="K180" s="47" t="s">
        <v>739</v>
      </c>
      <c r="L180" s="9" t="str">
        <f t="shared" si="35"/>
        <v>No</v>
      </c>
    </row>
    <row r="181" spans="1:12" ht="25.5" x14ac:dyDescent="0.2">
      <c r="A181" s="48" t="s">
        <v>1385</v>
      </c>
      <c r="B181" s="37" t="s">
        <v>213</v>
      </c>
      <c r="C181" s="49">
        <v>183.54214845000001</v>
      </c>
      <c r="D181" s="46" t="str">
        <f t="shared" si="32"/>
        <v>N/A</v>
      </c>
      <c r="E181" s="49">
        <v>188.73111729999999</v>
      </c>
      <c r="F181" s="46" t="str">
        <f t="shared" si="33"/>
        <v>N/A</v>
      </c>
      <c r="G181" s="49">
        <v>201.42381562</v>
      </c>
      <c r="H181" s="46" t="str">
        <f t="shared" si="34"/>
        <v>N/A</v>
      </c>
      <c r="I181" s="12">
        <v>2.827</v>
      </c>
      <c r="J181" s="12">
        <v>6.7249999999999996</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210381755</v>
      </c>
      <c r="D185" s="46" t="str">
        <f t="shared" si="32"/>
        <v>N/A</v>
      </c>
      <c r="E185" s="49">
        <v>235819637</v>
      </c>
      <c r="F185" s="46" t="str">
        <f t="shared" si="33"/>
        <v>N/A</v>
      </c>
      <c r="G185" s="49">
        <v>251388918</v>
      </c>
      <c r="H185" s="46" t="str">
        <f t="shared" si="34"/>
        <v>N/A</v>
      </c>
      <c r="I185" s="12">
        <v>12.09</v>
      </c>
      <c r="J185" s="12">
        <v>6.6020000000000003</v>
      </c>
      <c r="K185" s="47" t="s">
        <v>739</v>
      </c>
      <c r="L185" s="9" t="str">
        <f t="shared" si="35"/>
        <v>Yes</v>
      </c>
    </row>
    <row r="186" spans="1:12" ht="25.5" x14ac:dyDescent="0.2">
      <c r="A186" s="48" t="s">
        <v>519</v>
      </c>
      <c r="B186" s="37" t="s">
        <v>213</v>
      </c>
      <c r="C186" s="38">
        <v>9651</v>
      </c>
      <c r="D186" s="46" t="str">
        <f t="shared" si="32"/>
        <v>N/A</v>
      </c>
      <c r="E186" s="38">
        <v>10244</v>
      </c>
      <c r="F186" s="46" t="str">
        <f t="shared" si="33"/>
        <v>N/A</v>
      </c>
      <c r="G186" s="38">
        <v>9937</v>
      </c>
      <c r="H186" s="46" t="str">
        <f t="shared" si="34"/>
        <v>N/A</v>
      </c>
      <c r="I186" s="12">
        <v>6.1440000000000001</v>
      </c>
      <c r="J186" s="12">
        <v>-3</v>
      </c>
      <c r="K186" s="47" t="s">
        <v>739</v>
      </c>
      <c r="L186" s="9" t="str">
        <f t="shared" si="35"/>
        <v>Yes</v>
      </c>
    </row>
    <row r="187" spans="1:12" ht="25.5" x14ac:dyDescent="0.2">
      <c r="A187" s="48" t="s">
        <v>1389</v>
      </c>
      <c r="B187" s="37" t="s">
        <v>213</v>
      </c>
      <c r="C187" s="49">
        <v>21798.959175</v>
      </c>
      <c r="D187" s="46" t="str">
        <f t="shared" si="32"/>
        <v>N/A</v>
      </c>
      <c r="E187" s="49">
        <v>23020.269133000002</v>
      </c>
      <c r="F187" s="46" t="str">
        <f t="shared" si="33"/>
        <v>N/A</v>
      </c>
      <c r="G187" s="49">
        <v>25298.270906999998</v>
      </c>
      <c r="H187" s="46" t="str">
        <f t="shared" si="34"/>
        <v>N/A</v>
      </c>
      <c r="I187" s="12">
        <v>5.6029999999999998</v>
      </c>
      <c r="J187" s="12">
        <v>9.8960000000000008</v>
      </c>
      <c r="K187" s="47" t="s">
        <v>739</v>
      </c>
      <c r="L187" s="9" t="str">
        <f t="shared" si="35"/>
        <v>Yes</v>
      </c>
    </row>
    <row r="188" spans="1:12" x14ac:dyDescent="0.2">
      <c r="A188" s="4" t="s">
        <v>1390</v>
      </c>
      <c r="B188" s="37" t="s">
        <v>213</v>
      </c>
      <c r="C188" s="49">
        <v>219713799</v>
      </c>
      <c r="D188" s="46" t="str">
        <f t="shared" ref="D188:D203" si="36">IF($B188="N/A","N/A",IF(C188&gt;10,"No",IF(C188&lt;-10,"No","Yes")))</f>
        <v>N/A</v>
      </c>
      <c r="E188" s="49">
        <v>242247876</v>
      </c>
      <c r="F188" s="46" t="str">
        <f t="shared" ref="F188:F203" si="37">IF($B188="N/A","N/A",IF(E188&gt;10,"No",IF(E188&lt;-10,"No","Yes")))</f>
        <v>N/A</v>
      </c>
      <c r="G188" s="49">
        <v>254560483</v>
      </c>
      <c r="H188" s="46" t="str">
        <f t="shared" ref="H188:H203" si="38">IF($B188="N/A","N/A",IF(G188&gt;10,"No",IF(G188&lt;-10,"No","Yes")))</f>
        <v>N/A</v>
      </c>
      <c r="I188" s="12">
        <v>10.26</v>
      </c>
      <c r="J188" s="12">
        <v>5.0830000000000002</v>
      </c>
      <c r="K188" s="47" t="s">
        <v>739</v>
      </c>
      <c r="L188" s="9" t="str">
        <f t="shared" ref="L188:L203" si="39">IF(J188="Div by 0", "N/A", IF(K188="N/A","N/A", IF(J188&gt;VALUE(MID(K188,1,2)), "No", IF(J188&lt;-1*VALUE(MID(K188,1,2)), "No", "Yes"))))</f>
        <v>Yes</v>
      </c>
    </row>
    <row r="189" spans="1:12" x14ac:dyDescent="0.2">
      <c r="A189" s="4" t="s">
        <v>1487</v>
      </c>
      <c r="B189" s="37" t="s">
        <v>213</v>
      </c>
      <c r="C189" s="38">
        <v>11117</v>
      </c>
      <c r="D189" s="46" t="str">
        <f t="shared" si="36"/>
        <v>N/A</v>
      </c>
      <c r="E189" s="38">
        <v>11413</v>
      </c>
      <c r="F189" s="46" t="str">
        <f t="shared" si="37"/>
        <v>N/A</v>
      </c>
      <c r="G189" s="38">
        <v>10137</v>
      </c>
      <c r="H189" s="46" t="str">
        <f t="shared" si="38"/>
        <v>N/A</v>
      </c>
      <c r="I189" s="12">
        <v>2.6629999999999998</v>
      </c>
      <c r="J189" s="12">
        <v>-11.2</v>
      </c>
      <c r="K189" s="47" t="s">
        <v>739</v>
      </c>
      <c r="L189" s="9" t="str">
        <f t="shared" si="39"/>
        <v>Yes</v>
      </c>
    </row>
    <row r="190" spans="1:12" x14ac:dyDescent="0.2">
      <c r="A190" s="4" t="s">
        <v>1488</v>
      </c>
      <c r="B190" s="37" t="s">
        <v>213</v>
      </c>
      <c r="C190" s="49">
        <v>19763.767113000002</v>
      </c>
      <c r="D190" s="46" t="str">
        <f t="shared" si="36"/>
        <v>N/A</v>
      </c>
      <c r="E190" s="49">
        <v>21225.609042</v>
      </c>
      <c r="F190" s="46" t="str">
        <f t="shared" si="37"/>
        <v>N/A</v>
      </c>
      <c r="G190" s="49">
        <v>25112.013712</v>
      </c>
      <c r="H190" s="46" t="str">
        <f t="shared" si="38"/>
        <v>N/A</v>
      </c>
      <c r="I190" s="12">
        <v>7.3970000000000002</v>
      </c>
      <c r="J190" s="12">
        <v>18.309999999999999</v>
      </c>
      <c r="K190" s="47" t="s">
        <v>739</v>
      </c>
      <c r="L190" s="9" t="str">
        <f t="shared" si="39"/>
        <v>Yes</v>
      </c>
    </row>
    <row r="191" spans="1:12" x14ac:dyDescent="0.2">
      <c r="A191" s="4" t="s">
        <v>1489</v>
      </c>
      <c r="B191" s="37" t="s">
        <v>213</v>
      </c>
      <c r="C191" s="49">
        <v>8013.2713192000001</v>
      </c>
      <c r="D191" s="46" t="str">
        <f t="shared" si="36"/>
        <v>N/A</v>
      </c>
      <c r="E191" s="49">
        <v>8467.4087725999998</v>
      </c>
      <c r="F191" s="46" t="str">
        <f t="shared" si="37"/>
        <v>N/A</v>
      </c>
      <c r="G191" s="49">
        <v>10273.819324</v>
      </c>
      <c r="H191" s="46" t="str">
        <f t="shared" si="38"/>
        <v>N/A</v>
      </c>
      <c r="I191" s="12">
        <v>5.6669999999999998</v>
      </c>
      <c r="J191" s="12">
        <v>21.33</v>
      </c>
      <c r="K191" s="47" t="s">
        <v>739</v>
      </c>
      <c r="L191" s="9" t="str">
        <f t="shared" si="39"/>
        <v>Yes</v>
      </c>
    </row>
    <row r="192" spans="1:12" x14ac:dyDescent="0.2">
      <c r="A192" s="4" t="s">
        <v>1490</v>
      </c>
      <c r="B192" s="37" t="s">
        <v>213</v>
      </c>
      <c r="C192" s="49">
        <v>31792.362692999999</v>
      </c>
      <c r="D192" s="46" t="str">
        <f t="shared" si="36"/>
        <v>N/A</v>
      </c>
      <c r="E192" s="49">
        <v>32830.504599</v>
      </c>
      <c r="F192" s="46" t="str">
        <f t="shared" si="37"/>
        <v>N/A</v>
      </c>
      <c r="G192" s="49">
        <v>36428.631323000001</v>
      </c>
      <c r="H192" s="46" t="str">
        <f t="shared" si="38"/>
        <v>N/A</v>
      </c>
      <c r="I192" s="12">
        <v>3.2650000000000001</v>
      </c>
      <c r="J192" s="12">
        <v>10.96</v>
      </c>
      <c r="K192" s="47" t="s">
        <v>739</v>
      </c>
      <c r="L192" s="9" t="str">
        <f t="shared" si="39"/>
        <v>Yes</v>
      </c>
    </row>
    <row r="193" spans="1:12" x14ac:dyDescent="0.2">
      <c r="A193" s="48" t="s">
        <v>1491</v>
      </c>
      <c r="B193" s="37" t="s">
        <v>213</v>
      </c>
      <c r="C193" s="9">
        <v>11.412937468999999</v>
      </c>
      <c r="D193" s="46" t="str">
        <f t="shared" si="36"/>
        <v>N/A</v>
      </c>
      <c r="E193" s="9">
        <v>11.764766519</v>
      </c>
      <c r="F193" s="46" t="str">
        <f t="shared" si="37"/>
        <v>N/A</v>
      </c>
      <c r="G193" s="9">
        <v>24.269775904999999</v>
      </c>
      <c r="H193" s="46" t="str">
        <f t="shared" si="38"/>
        <v>N/A</v>
      </c>
      <c r="I193" s="12">
        <v>3.0830000000000002</v>
      </c>
      <c r="J193" s="12">
        <v>106.3</v>
      </c>
      <c r="K193" s="47" t="s">
        <v>739</v>
      </c>
      <c r="L193" s="9" t="str">
        <f t="shared" si="39"/>
        <v>No</v>
      </c>
    </row>
    <row r="194" spans="1:12" x14ac:dyDescent="0.2">
      <c r="A194" s="48" t="s">
        <v>1492</v>
      </c>
      <c r="B194" s="37" t="s">
        <v>213</v>
      </c>
      <c r="C194" s="9">
        <v>10.432763744000001</v>
      </c>
      <c r="D194" s="46" t="str">
        <f t="shared" si="36"/>
        <v>N/A</v>
      </c>
      <c r="E194" s="9">
        <v>10.237349534</v>
      </c>
      <c r="F194" s="46" t="str">
        <f t="shared" si="37"/>
        <v>N/A</v>
      </c>
      <c r="G194" s="9">
        <v>15.745369538</v>
      </c>
      <c r="H194" s="46" t="str">
        <f t="shared" si="38"/>
        <v>N/A</v>
      </c>
      <c r="I194" s="12">
        <v>-1.87</v>
      </c>
      <c r="J194" s="12">
        <v>53.8</v>
      </c>
      <c r="K194" s="47" t="s">
        <v>739</v>
      </c>
      <c r="L194" s="9" t="str">
        <f t="shared" si="39"/>
        <v>No</v>
      </c>
    </row>
    <row r="195" spans="1:12" x14ac:dyDescent="0.2">
      <c r="A195" s="48" t="s">
        <v>1493</v>
      </c>
      <c r="B195" s="37" t="s">
        <v>213</v>
      </c>
      <c r="C195" s="9">
        <v>12.789479808999999</v>
      </c>
      <c r="D195" s="46" t="str">
        <f t="shared" si="36"/>
        <v>N/A</v>
      </c>
      <c r="E195" s="9">
        <v>13.76476276</v>
      </c>
      <c r="F195" s="46" t="str">
        <f t="shared" si="37"/>
        <v>N/A</v>
      </c>
      <c r="G195" s="9">
        <v>41.849130719000001</v>
      </c>
      <c r="H195" s="46" t="str">
        <f t="shared" si="38"/>
        <v>N/A</v>
      </c>
      <c r="I195" s="12">
        <v>7.6260000000000003</v>
      </c>
      <c r="J195" s="12">
        <v>204</v>
      </c>
      <c r="K195" s="47" t="s">
        <v>739</v>
      </c>
      <c r="L195" s="9" t="str">
        <f t="shared" si="39"/>
        <v>No</v>
      </c>
    </row>
    <row r="196" spans="1:12" ht="25.5" x14ac:dyDescent="0.2">
      <c r="A196" s="4" t="s">
        <v>1402</v>
      </c>
      <c r="B196" s="37" t="s">
        <v>213</v>
      </c>
      <c r="C196" s="49">
        <v>210381755</v>
      </c>
      <c r="D196" s="46" t="str">
        <f t="shared" si="36"/>
        <v>N/A</v>
      </c>
      <c r="E196" s="49">
        <v>235819637</v>
      </c>
      <c r="F196" s="46" t="str">
        <f t="shared" si="37"/>
        <v>N/A</v>
      </c>
      <c r="G196" s="49">
        <v>251388918</v>
      </c>
      <c r="H196" s="46" t="str">
        <f t="shared" si="38"/>
        <v>N/A</v>
      </c>
      <c r="I196" s="12">
        <v>12.09</v>
      </c>
      <c r="J196" s="12">
        <v>6.6020000000000003</v>
      </c>
      <c r="K196" s="47" t="s">
        <v>739</v>
      </c>
      <c r="L196" s="9" t="str">
        <f t="shared" si="39"/>
        <v>Yes</v>
      </c>
    </row>
    <row r="197" spans="1:12" x14ac:dyDescent="0.2">
      <c r="A197" s="4" t="s">
        <v>1494</v>
      </c>
      <c r="B197" s="37" t="s">
        <v>213</v>
      </c>
      <c r="C197" s="38">
        <v>9651</v>
      </c>
      <c r="D197" s="46" t="str">
        <f t="shared" si="36"/>
        <v>N/A</v>
      </c>
      <c r="E197" s="38">
        <v>10244</v>
      </c>
      <c r="F197" s="46" t="str">
        <f t="shared" si="37"/>
        <v>N/A</v>
      </c>
      <c r="G197" s="38">
        <v>9937</v>
      </c>
      <c r="H197" s="46" t="str">
        <f t="shared" si="38"/>
        <v>N/A</v>
      </c>
      <c r="I197" s="12">
        <v>6.1440000000000001</v>
      </c>
      <c r="J197" s="12">
        <v>-3</v>
      </c>
      <c r="K197" s="47" t="s">
        <v>739</v>
      </c>
      <c r="L197" s="9" t="str">
        <f t="shared" si="39"/>
        <v>Yes</v>
      </c>
    </row>
    <row r="198" spans="1:12" ht="25.5" x14ac:dyDescent="0.2">
      <c r="A198" s="4" t="s">
        <v>1495</v>
      </c>
      <c r="B198" s="37" t="s">
        <v>213</v>
      </c>
      <c r="C198" s="49">
        <v>21798.959175</v>
      </c>
      <c r="D198" s="46" t="str">
        <f t="shared" si="36"/>
        <v>N/A</v>
      </c>
      <c r="E198" s="49">
        <v>23020.269133000002</v>
      </c>
      <c r="F198" s="46" t="str">
        <f t="shared" si="37"/>
        <v>N/A</v>
      </c>
      <c r="G198" s="49">
        <v>25298.270906999998</v>
      </c>
      <c r="H198" s="46" t="str">
        <f t="shared" si="38"/>
        <v>N/A</v>
      </c>
      <c r="I198" s="12">
        <v>5.6029999999999998</v>
      </c>
      <c r="J198" s="12">
        <v>9.8960000000000008</v>
      </c>
      <c r="K198" s="47" t="s">
        <v>739</v>
      </c>
      <c r="L198" s="9" t="str">
        <f t="shared" si="39"/>
        <v>Yes</v>
      </c>
    </row>
    <row r="199" spans="1:12" ht="25.5" x14ac:dyDescent="0.2">
      <c r="A199" s="4" t="s">
        <v>1496</v>
      </c>
      <c r="B199" s="37" t="s">
        <v>213</v>
      </c>
      <c r="C199" s="49">
        <v>8444.6461942999995</v>
      </c>
      <c r="D199" s="46" t="str">
        <f t="shared" si="36"/>
        <v>N/A</v>
      </c>
      <c r="E199" s="49">
        <v>9023.5646109999998</v>
      </c>
      <c r="F199" s="46" t="str">
        <f t="shared" si="37"/>
        <v>N/A</v>
      </c>
      <c r="G199" s="49">
        <v>10096.646546</v>
      </c>
      <c r="H199" s="46" t="str">
        <f t="shared" si="38"/>
        <v>N/A</v>
      </c>
      <c r="I199" s="12">
        <v>6.8550000000000004</v>
      </c>
      <c r="J199" s="12">
        <v>11.89</v>
      </c>
      <c r="K199" s="47" t="s">
        <v>739</v>
      </c>
      <c r="L199" s="9" t="str">
        <f t="shared" si="39"/>
        <v>Yes</v>
      </c>
    </row>
    <row r="200" spans="1:12" ht="25.5" x14ac:dyDescent="0.2">
      <c r="A200" s="4" t="s">
        <v>1497</v>
      </c>
      <c r="B200" s="37" t="s">
        <v>213</v>
      </c>
      <c r="C200" s="49">
        <v>33755.42282</v>
      </c>
      <c r="D200" s="46" t="str">
        <f t="shared" si="36"/>
        <v>N/A</v>
      </c>
      <c r="E200" s="49">
        <v>34383.915634999998</v>
      </c>
      <c r="F200" s="46" t="str">
        <f t="shared" si="37"/>
        <v>N/A</v>
      </c>
      <c r="G200" s="49">
        <v>36616.755618000003</v>
      </c>
      <c r="H200" s="46" t="str">
        <f t="shared" si="38"/>
        <v>N/A</v>
      </c>
      <c r="I200" s="12">
        <v>1.8620000000000001</v>
      </c>
      <c r="J200" s="12">
        <v>6.4939999999999998</v>
      </c>
      <c r="K200" s="47" t="s">
        <v>739</v>
      </c>
      <c r="L200" s="9" t="str">
        <f t="shared" si="39"/>
        <v>Yes</v>
      </c>
    </row>
    <row r="201" spans="1:12" ht="25.5" x14ac:dyDescent="0.2">
      <c r="A201" s="4" t="s">
        <v>1498</v>
      </c>
      <c r="B201" s="37" t="s">
        <v>213</v>
      </c>
      <c r="C201" s="9">
        <v>9.9079121624000006</v>
      </c>
      <c r="D201" s="46" t="str">
        <f t="shared" si="36"/>
        <v>N/A</v>
      </c>
      <c r="E201" s="9">
        <v>10.559736109999999</v>
      </c>
      <c r="F201" s="46" t="str">
        <f t="shared" si="37"/>
        <v>N/A</v>
      </c>
      <c r="G201" s="9">
        <v>23.790940432999999</v>
      </c>
      <c r="H201" s="46" t="str">
        <f t="shared" si="38"/>
        <v>N/A</v>
      </c>
      <c r="I201" s="12">
        <v>6.5789999999999997</v>
      </c>
      <c r="J201" s="12">
        <v>125.3</v>
      </c>
      <c r="K201" s="47" t="s">
        <v>739</v>
      </c>
      <c r="L201" s="9" t="str">
        <f t="shared" si="39"/>
        <v>No</v>
      </c>
    </row>
    <row r="202" spans="1:12" ht="25.5" x14ac:dyDescent="0.2">
      <c r="A202" s="4" t="s">
        <v>1499</v>
      </c>
      <c r="B202" s="37" t="s">
        <v>213</v>
      </c>
      <c r="C202" s="9">
        <v>8.4676820207999999</v>
      </c>
      <c r="D202" s="46" t="str">
        <f t="shared" si="36"/>
        <v>N/A</v>
      </c>
      <c r="E202" s="9">
        <v>8.6581638429000005</v>
      </c>
      <c r="F202" s="46" t="str">
        <f t="shared" si="37"/>
        <v>N/A</v>
      </c>
      <c r="G202" s="9">
        <v>15.252652401000001</v>
      </c>
      <c r="H202" s="46" t="str">
        <f t="shared" si="38"/>
        <v>N/A</v>
      </c>
      <c r="I202" s="12">
        <v>2.25</v>
      </c>
      <c r="J202" s="12">
        <v>76.16</v>
      </c>
      <c r="K202" s="47" t="s">
        <v>739</v>
      </c>
      <c r="L202" s="9" t="str">
        <f t="shared" si="39"/>
        <v>No</v>
      </c>
    </row>
    <row r="203" spans="1:12" ht="25.5" x14ac:dyDescent="0.2">
      <c r="A203" s="4" t="s">
        <v>1500</v>
      </c>
      <c r="B203" s="37" t="s">
        <v>213</v>
      </c>
      <c r="C203" s="9">
        <v>11.851507041</v>
      </c>
      <c r="D203" s="46" t="str">
        <f t="shared" si="36"/>
        <v>N/A</v>
      </c>
      <c r="E203" s="9">
        <v>13.016552709000001</v>
      </c>
      <c r="F203" s="46" t="str">
        <f t="shared" si="37"/>
        <v>N/A</v>
      </c>
      <c r="G203" s="9">
        <v>41.434494798999999</v>
      </c>
      <c r="H203" s="46" t="str">
        <f t="shared" si="38"/>
        <v>N/A</v>
      </c>
      <c r="I203" s="12">
        <v>9.83</v>
      </c>
      <c r="J203" s="12">
        <v>218.3</v>
      </c>
      <c r="K203" s="47" t="s">
        <v>739</v>
      </c>
      <c r="L203" s="9" t="str">
        <f t="shared" si="39"/>
        <v>No</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674188</v>
      </c>
      <c r="D6" s="46" t="str">
        <f>IF($B6="N/A","N/A",IF(C6&gt;10,"No",IF(C6&lt;-10,"No","Yes")))</f>
        <v>N/A</v>
      </c>
      <c r="E6" s="38">
        <v>708119</v>
      </c>
      <c r="F6" s="46" t="str">
        <f>IF($B6="N/A","N/A",IF(E6&gt;10,"No",IF(E6&lt;-10,"No","Yes")))</f>
        <v>N/A</v>
      </c>
      <c r="G6" s="38">
        <v>152328</v>
      </c>
      <c r="H6" s="46" t="str">
        <f>IF($B6="N/A","N/A",IF(G6&gt;10,"No",IF(G6&lt;-10,"No","Yes")))</f>
        <v>N/A</v>
      </c>
      <c r="I6" s="12">
        <v>5.0330000000000004</v>
      </c>
      <c r="J6" s="12">
        <v>-78.5</v>
      </c>
      <c r="K6" s="47" t="s">
        <v>739</v>
      </c>
      <c r="L6" s="9" t="str">
        <f t="shared" ref="L6:L46" si="0">IF(J6="Div by 0", "N/A", IF(K6="N/A","N/A", IF(J6&gt;VALUE(MID(K6,1,2)), "No", IF(J6&lt;-1*VALUE(MID(K6,1,2)), "No", "Yes"))))</f>
        <v>No</v>
      </c>
    </row>
    <row r="7" spans="1:12" x14ac:dyDescent="0.2">
      <c r="A7" s="48" t="s">
        <v>10</v>
      </c>
      <c r="B7" s="37" t="s">
        <v>213</v>
      </c>
      <c r="C7" s="38">
        <v>621570</v>
      </c>
      <c r="D7" s="46" t="str">
        <f>IF($B7="N/A","N/A",IF(C7&gt;10,"No",IF(C7&lt;-10,"No","Yes")))</f>
        <v>N/A</v>
      </c>
      <c r="E7" s="38">
        <v>650114</v>
      </c>
      <c r="F7" s="46" t="str">
        <f>IF($B7="N/A","N/A",IF(E7&gt;10,"No",IF(E7&lt;-10,"No","Yes")))</f>
        <v>N/A</v>
      </c>
      <c r="G7" s="38">
        <v>129084</v>
      </c>
      <c r="H7" s="46" t="str">
        <f>IF($B7="N/A","N/A",IF(G7&gt;10,"No",IF(G7&lt;-10,"No","Yes")))</f>
        <v>N/A</v>
      </c>
      <c r="I7" s="12">
        <v>4.5919999999999996</v>
      </c>
      <c r="J7" s="12">
        <v>-80.099999999999994</v>
      </c>
      <c r="K7" s="47" t="s">
        <v>739</v>
      </c>
      <c r="L7" s="9" t="str">
        <f t="shared" si="0"/>
        <v>No</v>
      </c>
    </row>
    <row r="8" spans="1:12" x14ac:dyDescent="0.2">
      <c r="A8" s="48" t="s">
        <v>91</v>
      </c>
      <c r="B8" s="9" t="s">
        <v>297</v>
      </c>
      <c r="C8" s="8">
        <v>92.195352037999996</v>
      </c>
      <c r="D8" s="46" t="str">
        <f>IF($B8="N/A","N/A",IF(C8&gt;90,"No",IF(C8&lt;65,"No","Yes")))</f>
        <v>No</v>
      </c>
      <c r="E8" s="8">
        <v>91.808580195999994</v>
      </c>
      <c r="F8" s="46" t="str">
        <f>IF($B8="N/A","N/A",IF(E8&gt;90,"No",IF(E8&lt;65,"No","Yes")))</f>
        <v>No</v>
      </c>
      <c r="G8" s="8">
        <v>84.740822436000002</v>
      </c>
      <c r="H8" s="46" t="str">
        <f>IF($B8="N/A","N/A",IF(G8&gt;90,"No",IF(G8&lt;65,"No","Yes")))</f>
        <v>Yes</v>
      </c>
      <c r="I8" s="12">
        <v>-0.42</v>
      </c>
      <c r="J8" s="12">
        <v>-7.7</v>
      </c>
      <c r="K8" s="47" t="s">
        <v>739</v>
      </c>
      <c r="L8" s="9" t="str">
        <f t="shared" si="0"/>
        <v>Yes</v>
      </c>
    </row>
    <row r="9" spans="1:12" x14ac:dyDescent="0.2">
      <c r="A9" s="48" t="s">
        <v>92</v>
      </c>
      <c r="B9" s="9" t="s">
        <v>298</v>
      </c>
      <c r="C9" s="8">
        <v>92.631786629999993</v>
      </c>
      <c r="D9" s="46" t="str">
        <f>IF($B9="N/A","N/A",IF(C9&gt;100,"No",IF(C9&lt;90,"No","Yes")))</f>
        <v>Yes</v>
      </c>
      <c r="E9" s="8">
        <v>94.190069565000002</v>
      </c>
      <c r="F9" s="46" t="str">
        <f>IF($B9="N/A","N/A",IF(E9&gt;100,"No",IF(E9&lt;90,"No","Yes")))</f>
        <v>Yes</v>
      </c>
      <c r="G9" s="8">
        <v>94.777190465000004</v>
      </c>
      <c r="H9" s="46" t="str">
        <f>IF($B9="N/A","N/A",IF(G9&gt;100,"No",IF(G9&lt;90,"No","Yes")))</f>
        <v>Yes</v>
      </c>
      <c r="I9" s="12">
        <v>1.6819999999999999</v>
      </c>
      <c r="J9" s="12">
        <v>0.62329999999999997</v>
      </c>
      <c r="K9" s="47" t="s">
        <v>739</v>
      </c>
      <c r="L9" s="9" t="str">
        <f t="shared" si="0"/>
        <v>Yes</v>
      </c>
    </row>
    <row r="10" spans="1:12" x14ac:dyDescent="0.2">
      <c r="A10" s="48" t="s">
        <v>93</v>
      </c>
      <c r="B10" s="9" t="s">
        <v>299</v>
      </c>
      <c r="C10" s="8">
        <v>92.140731016999993</v>
      </c>
      <c r="D10" s="46" t="str">
        <f>IF($B10="N/A","N/A",IF(C10&gt;100,"No",IF(C10&lt;85,"No","Yes")))</f>
        <v>Yes</v>
      </c>
      <c r="E10" s="8">
        <v>93.107953816999995</v>
      </c>
      <c r="F10" s="46" t="str">
        <f>IF($B10="N/A","N/A",IF(E10&gt;100,"No",IF(E10&lt;85,"No","Yes")))</f>
        <v>Yes</v>
      </c>
      <c r="G10" s="8">
        <v>89.569840776000007</v>
      </c>
      <c r="H10" s="46" t="str">
        <f>IF($B10="N/A","N/A",IF(G10&gt;100,"No",IF(G10&lt;85,"No","Yes")))</f>
        <v>Yes</v>
      </c>
      <c r="I10" s="12">
        <v>1.05</v>
      </c>
      <c r="J10" s="12">
        <v>-3.8</v>
      </c>
      <c r="K10" s="47" t="s">
        <v>739</v>
      </c>
      <c r="L10" s="9" t="str">
        <f t="shared" si="0"/>
        <v>Yes</v>
      </c>
    </row>
    <row r="11" spans="1:12" x14ac:dyDescent="0.2">
      <c r="A11" s="48" t="s">
        <v>94</v>
      </c>
      <c r="B11" s="9" t="s">
        <v>300</v>
      </c>
      <c r="C11" s="8">
        <v>92.729900142000005</v>
      </c>
      <c r="D11" s="46" t="str">
        <f>IF($B11="N/A","N/A",IF(C11&gt;100,"No",IF(C11&lt;80,"No","Yes")))</f>
        <v>Yes</v>
      </c>
      <c r="E11" s="8">
        <v>91.366995888000005</v>
      </c>
      <c r="F11" s="46" t="str">
        <f>IF($B11="N/A","N/A",IF(E11&gt;100,"No",IF(E11&lt;80,"No","Yes")))</f>
        <v>Yes</v>
      </c>
      <c r="G11" s="8">
        <v>76.427640655999994</v>
      </c>
      <c r="H11" s="46" t="str">
        <f>IF($B11="N/A","N/A",IF(G11&gt;100,"No",IF(G11&lt;80,"No","Yes")))</f>
        <v>No</v>
      </c>
      <c r="I11" s="12">
        <v>-1.47</v>
      </c>
      <c r="J11" s="12">
        <v>-16.399999999999999</v>
      </c>
      <c r="K11" s="47" t="s">
        <v>739</v>
      </c>
      <c r="L11" s="9" t="str">
        <f t="shared" si="0"/>
        <v>Yes</v>
      </c>
    </row>
    <row r="12" spans="1:12" x14ac:dyDescent="0.2">
      <c r="A12" s="48" t="s">
        <v>95</v>
      </c>
      <c r="B12" s="9" t="s">
        <v>300</v>
      </c>
      <c r="C12" s="8">
        <v>90.361181650000006</v>
      </c>
      <c r="D12" s="46" t="str">
        <f>IF($B12="N/A","N/A",IF(C12&gt;100,"No",IF(C12&lt;80,"No","Yes")))</f>
        <v>Yes</v>
      </c>
      <c r="E12" s="8">
        <v>90.241699677</v>
      </c>
      <c r="F12" s="46" t="str">
        <f>IF($B12="N/A","N/A",IF(E12&gt;100,"No",IF(E12&lt;80,"No","Yes")))</f>
        <v>Yes</v>
      </c>
      <c r="G12" s="8">
        <v>84.088022530000003</v>
      </c>
      <c r="H12" s="46" t="str">
        <f>IF($B12="N/A","N/A",IF(G12&gt;100,"No",IF(G12&lt;80,"No","Yes")))</f>
        <v>Yes</v>
      </c>
      <c r="I12" s="12">
        <v>-0.13200000000000001</v>
      </c>
      <c r="J12" s="12">
        <v>-6.82</v>
      </c>
      <c r="K12" s="47" t="s">
        <v>739</v>
      </c>
      <c r="L12" s="9" t="str">
        <f t="shared" si="0"/>
        <v>Yes</v>
      </c>
    </row>
    <row r="13" spans="1:12" x14ac:dyDescent="0.2">
      <c r="A13" s="3" t="s">
        <v>96</v>
      </c>
      <c r="B13" s="37" t="s">
        <v>213</v>
      </c>
      <c r="C13" s="38">
        <v>552000.18999999994</v>
      </c>
      <c r="D13" s="46" t="str">
        <f t="shared" ref="D13:D44" si="1">IF($B13="N/A","N/A",IF(C13&gt;10,"No",IF(C13&lt;-10,"No","Yes")))</f>
        <v>N/A</v>
      </c>
      <c r="E13" s="38">
        <v>567365.21</v>
      </c>
      <c r="F13" s="46" t="str">
        <f t="shared" ref="F13:F44" si="2">IF($B13="N/A","N/A",IF(E13&gt;10,"No",IF(E13&lt;-10,"No","Yes")))</f>
        <v>N/A</v>
      </c>
      <c r="G13" s="38">
        <v>87134.91</v>
      </c>
      <c r="H13" s="46" t="str">
        <f t="shared" ref="H13:H44" si="3">IF($B13="N/A","N/A",IF(G13&gt;10,"No",IF(G13&lt;-10,"No","Yes")))</f>
        <v>N/A</v>
      </c>
      <c r="I13" s="12">
        <v>2.7839999999999998</v>
      </c>
      <c r="J13" s="12">
        <v>-84.6</v>
      </c>
      <c r="K13" s="47" t="s">
        <v>739</v>
      </c>
      <c r="L13" s="9" t="str">
        <f t="shared" si="0"/>
        <v>No</v>
      </c>
    </row>
    <row r="14" spans="1:12" x14ac:dyDescent="0.2">
      <c r="A14" s="3" t="s">
        <v>100</v>
      </c>
      <c r="B14" s="37" t="s">
        <v>213</v>
      </c>
      <c r="C14" s="38">
        <v>55753</v>
      </c>
      <c r="D14" s="46" t="str">
        <f t="shared" si="1"/>
        <v>N/A</v>
      </c>
      <c r="E14" s="38">
        <v>54338</v>
      </c>
      <c r="F14" s="46" t="str">
        <f t="shared" si="2"/>
        <v>N/A</v>
      </c>
      <c r="G14" s="38">
        <v>28567</v>
      </c>
      <c r="H14" s="46" t="str">
        <f t="shared" si="3"/>
        <v>N/A</v>
      </c>
      <c r="I14" s="12">
        <v>-2.54</v>
      </c>
      <c r="J14" s="12">
        <v>-47.4</v>
      </c>
      <c r="K14" s="47" t="s">
        <v>739</v>
      </c>
      <c r="L14" s="9" t="str">
        <f t="shared" si="0"/>
        <v>No</v>
      </c>
    </row>
    <row r="15" spans="1:12" x14ac:dyDescent="0.2">
      <c r="A15" s="3" t="s">
        <v>991</v>
      </c>
      <c r="B15" s="37" t="s">
        <v>213</v>
      </c>
      <c r="C15" s="38">
        <v>30863</v>
      </c>
      <c r="D15" s="46" t="str">
        <f t="shared" si="1"/>
        <v>N/A</v>
      </c>
      <c r="E15" s="38">
        <v>30405</v>
      </c>
      <c r="F15" s="46" t="str">
        <f t="shared" si="2"/>
        <v>N/A</v>
      </c>
      <c r="G15" s="38">
        <v>5859</v>
      </c>
      <c r="H15" s="46" t="str">
        <f t="shared" si="3"/>
        <v>N/A</v>
      </c>
      <c r="I15" s="12">
        <v>-1.48</v>
      </c>
      <c r="J15" s="12">
        <v>-80.7</v>
      </c>
      <c r="K15" s="47" t="s">
        <v>739</v>
      </c>
      <c r="L15" s="9" t="str">
        <f t="shared" si="0"/>
        <v>No</v>
      </c>
    </row>
    <row r="16" spans="1:12" x14ac:dyDescent="0.2">
      <c r="A16" s="3" t="s">
        <v>992</v>
      </c>
      <c r="B16" s="37" t="s">
        <v>213</v>
      </c>
      <c r="C16" s="38">
        <v>1297</v>
      </c>
      <c r="D16" s="46" t="str">
        <f t="shared" si="1"/>
        <v>N/A</v>
      </c>
      <c r="E16" s="38">
        <v>1274</v>
      </c>
      <c r="F16" s="46" t="str">
        <f t="shared" si="2"/>
        <v>N/A</v>
      </c>
      <c r="G16" s="38">
        <v>1200</v>
      </c>
      <c r="H16" s="46" t="str">
        <f t="shared" si="3"/>
        <v>N/A</v>
      </c>
      <c r="I16" s="12">
        <v>-1.77</v>
      </c>
      <c r="J16" s="12">
        <v>-5.81</v>
      </c>
      <c r="K16" s="47" t="s">
        <v>739</v>
      </c>
      <c r="L16" s="9" t="str">
        <f t="shared" si="0"/>
        <v>Yes</v>
      </c>
    </row>
    <row r="17" spans="1:12" x14ac:dyDescent="0.2">
      <c r="A17" s="3" t="s">
        <v>993</v>
      </c>
      <c r="B17" s="37" t="s">
        <v>213</v>
      </c>
      <c r="C17" s="38">
        <v>2302</v>
      </c>
      <c r="D17" s="46" t="str">
        <f t="shared" si="1"/>
        <v>N/A</v>
      </c>
      <c r="E17" s="38">
        <v>1814</v>
      </c>
      <c r="F17" s="46" t="str">
        <f t="shared" si="2"/>
        <v>N/A</v>
      </c>
      <c r="G17" s="38">
        <v>1610</v>
      </c>
      <c r="H17" s="46" t="str">
        <f t="shared" si="3"/>
        <v>N/A</v>
      </c>
      <c r="I17" s="12">
        <v>-21.2</v>
      </c>
      <c r="J17" s="12">
        <v>-11.2</v>
      </c>
      <c r="K17" s="47" t="s">
        <v>739</v>
      </c>
      <c r="L17" s="9" t="str">
        <f t="shared" si="0"/>
        <v>Yes</v>
      </c>
    </row>
    <row r="18" spans="1:12" x14ac:dyDescent="0.2">
      <c r="A18" s="3" t="s">
        <v>994</v>
      </c>
      <c r="B18" s="37" t="s">
        <v>213</v>
      </c>
      <c r="C18" s="38">
        <v>21291</v>
      </c>
      <c r="D18" s="46" t="str">
        <f t="shared" si="1"/>
        <v>N/A</v>
      </c>
      <c r="E18" s="38">
        <v>20845</v>
      </c>
      <c r="F18" s="46" t="str">
        <f t="shared" si="2"/>
        <v>N/A</v>
      </c>
      <c r="G18" s="38">
        <v>19898</v>
      </c>
      <c r="H18" s="46" t="str">
        <f t="shared" si="3"/>
        <v>N/A</v>
      </c>
      <c r="I18" s="12">
        <v>-2.09</v>
      </c>
      <c r="J18" s="12">
        <v>-4.54</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162267</v>
      </c>
      <c r="D20" s="46" t="str">
        <f t="shared" si="1"/>
        <v>N/A</v>
      </c>
      <c r="E20" s="38">
        <v>163783</v>
      </c>
      <c r="F20" s="46" t="str">
        <f t="shared" si="2"/>
        <v>N/A</v>
      </c>
      <c r="G20" s="38">
        <v>35359</v>
      </c>
      <c r="H20" s="46" t="str">
        <f t="shared" si="3"/>
        <v>N/A</v>
      </c>
      <c r="I20" s="12">
        <v>0.93430000000000002</v>
      </c>
      <c r="J20" s="12">
        <v>-78.400000000000006</v>
      </c>
      <c r="K20" s="47" t="s">
        <v>739</v>
      </c>
      <c r="L20" s="9" t="str">
        <f t="shared" si="0"/>
        <v>No</v>
      </c>
    </row>
    <row r="21" spans="1:12" x14ac:dyDescent="0.2">
      <c r="A21" s="3" t="s">
        <v>996</v>
      </c>
      <c r="B21" s="37" t="s">
        <v>213</v>
      </c>
      <c r="C21" s="38">
        <v>146938</v>
      </c>
      <c r="D21" s="46" t="str">
        <f t="shared" si="1"/>
        <v>N/A</v>
      </c>
      <c r="E21" s="38">
        <v>147933</v>
      </c>
      <c r="F21" s="46" t="str">
        <f t="shared" si="2"/>
        <v>N/A</v>
      </c>
      <c r="G21" s="38">
        <v>20717</v>
      </c>
      <c r="H21" s="46" t="str">
        <f t="shared" si="3"/>
        <v>N/A</v>
      </c>
      <c r="I21" s="12">
        <v>0.67720000000000002</v>
      </c>
      <c r="J21" s="12">
        <v>-86</v>
      </c>
      <c r="K21" s="47" t="s">
        <v>739</v>
      </c>
      <c r="L21" s="9" t="str">
        <f t="shared" si="0"/>
        <v>No</v>
      </c>
    </row>
    <row r="22" spans="1:12" x14ac:dyDescent="0.2">
      <c r="A22" s="3" t="s">
        <v>997</v>
      </c>
      <c r="B22" s="37" t="s">
        <v>213</v>
      </c>
      <c r="C22" s="38">
        <v>3540</v>
      </c>
      <c r="D22" s="46" t="str">
        <f t="shared" si="1"/>
        <v>N/A</v>
      </c>
      <c r="E22" s="38">
        <v>3709</v>
      </c>
      <c r="F22" s="46" t="str">
        <f t="shared" si="2"/>
        <v>N/A</v>
      </c>
      <c r="G22" s="38">
        <v>3751</v>
      </c>
      <c r="H22" s="46" t="str">
        <f t="shared" si="3"/>
        <v>N/A</v>
      </c>
      <c r="I22" s="12">
        <v>4.774</v>
      </c>
      <c r="J22" s="12">
        <v>1.1319999999999999</v>
      </c>
      <c r="K22" s="47" t="s">
        <v>739</v>
      </c>
      <c r="L22" s="9" t="str">
        <f t="shared" si="0"/>
        <v>Yes</v>
      </c>
    </row>
    <row r="23" spans="1:12" x14ac:dyDescent="0.2">
      <c r="A23" s="3" t="s">
        <v>998</v>
      </c>
      <c r="B23" s="37" t="s">
        <v>213</v>
      </c>
      <c r="C23" s="38">
        <v>3557</v>
      </c>
      <c r="D23" s="46" t="str">
        <f t="shared" si="1"/>
        <v>N/A</v>
      </c>
      <c r="E23" s="38">
        <v>3271</v>
      </c>
      <c r="F23" s="46" t="str">
        <f t="shared" si="2"/>
        <v>N/A</v>
      </c>
      <c r="G23" s="38">
        <v>3177</v>
      </c>
      <c r="H23" s="46" t="str">
        <f t="shared" si="3"/>
        <v>N/A</v>
      </c>
      <c r="I23" s="12">
        <v>-8.0399999999999991</v>
      </c>
      <c r="J23" s="12">
        <v>-2.87</v>
      </c>
      <c r="K23" s="47" t="s">
        <v>739</v>
      </c>
      <c r="L23" s="9" t="str">
        <f t="shared" si="0"/>
        <v>Yes</v>
      </c>
    </row>
    <row r="24" spans="1:12" x14ac:dyDescent="0.2">
      <c r="A24" s="3" t="s">
        <v>999</v>
      </c>
      <c r="B24" s="37" t="s">
        <v>213</v>
      </c>
      <c r="C24" s="38">
        <v>8232</v>
      </c>
      <c r="D24" s="46" t="str">
        <f t="shared" si="1"/>
        <v>N/A</v>
      </c>
      <c r="E24" s="38">
        <v>8870</v>
      </c>
      <c r="F24" s="46" t="str">
        <f t="shared" si="2"/>
        <v>N/A</v>
      </c>
      <c r="G24" s="38">
        <v>7714</v>
      </c>
      <c r="H24" s="46" t="str">
        <f t="shared" si="3"/>
        <v>N/A</v>
      </c>
      <c r="I24" s="12">
        <v>7.75</v>
      </c>
      <c r="J24" s="12">
        <v>-13</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346694</v>
      </c>
      <c r="D26" s="46" t="str">
        <f t="shared" si="1"/>
        <v>N/A</v>
      </c>
      <c r="E26" s="38">
        <v>378165</v>
      </c>
      <c r="F26" s="46" t="str">
        <f t="shared" si="2"/>
        <v>N/A</v>
      </c>
      <c r="G26" s="38">
        <v>52184</v>
      </c>
      <c r="H26" s="46" t="str">
        <f t="shared" si="3"/>
        <v>N/A</v>
      </c>
      <c r="I26" s="12">
        <v>9.077</v>
      </c>
      <c r="J26" s="12">
        <v>-86.2</v>
      </c>
      <c r="K26" s="47" t="s">
        <v>739</v>
      </c>
      <c r="L26" s="9" t="str">
        <f t="shared" si="0"/>
        <v>No</v>
      </c>
    </row>
    <row r="27" spans="1:12" x14ac:dyDescent="0.2">
      <c r="A27" s="3" t="s">
        <v>1001</v>
      </c>
      <c r="B27" s="37" t="s">
        <v>213</v>
      </c>
      <c r="C27" s="38">
        <v>96002</v>
      </c>
      <c r="D27" s="46" t="str">
        <f t="shared" si="1"/>
        <v>N/A</v>
      </c>
      <c r="E27" s="38">
        <v>97416</v>
      </c>
      <c r="F27" s="46" t="str">
        <f t="shared" si="2"/>
        <v>N/A</v>
      </c>
      <c r="G27" s="38">
        <v>9090</v>
      </c>
      <c r="H27" s="46" t="str">
        <f t="shared" si="3"/>
        <v>N/A</v>
      </c>
      <c r="I27" s="12">
        <v>1.4730000000000001</v>
      </c>
      <c r="J27" s="12">
        <v>-90.7</v>
      </c>
      <c r="K27" s="47" t="s">
        <v>739</v>
      </c>
      <c r="L27" s="9" t="str">
        <f t="shared" si="0"/>
        <v>No</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5548</v>
      </c>
      <c r="D29" s="46" t="str">
        <f t="shared" si="1"/>
        <v>N/A</v>
      </c>
      <c r="E29" s="38">
        <v>5450</v>
      </c>
      <c r="F29" s="46" t="str">
        <f t="shared" si="2"/>
        <v>N/A</v>
      </c>
      <c r="G29" s="121">
        <v>795</v>
      </c>
      <c r="H29" s="46" t="str">
        <f t="shared" si="3"/>
        <v>N/A</v>
      </c>
      <c r="I29" s="12">
        <v>-1.77</v>
      </c>
      <c r="J29" s="12">
        <v>-85.4</v>
      </c>
      <c r="K29" s="47" t="s">
        <v>739</v>
      </c>
      <c r="L29" s="9" t="str">
        <f t="shared" si="0"/>
        <v>No</v>
      </c>
    </row>
    <row r="30" spans="1:12" x14ac:dyDescent="0.2">
      <c r="A30" s="3" t="s">
        <v>1004</v>
      </c>
      <c r="B30" s="37" t="s">
        <v>213</v>
      </c>
      <c r="C30" s="38">
        <v>223268</v>
      </c>
      <c r="D30" s="46" t="str">
        <f t="shared" si="1"/>
        <v>N/A</v>
      </c>
      <c r="E30" s="38">
        <v>251738</v>
      </c>
      <c r="F30" s="46" t="str">
        <f t="shared" si="2"/>
        <v>N/A</v>
      </c>
      <c r="G30" s="38">
        <v>38999</v>
      </c>
      <c r="H30" s="46" t="str">
        <f t="shared" si="3"/>
        <v>N/A</v>
      </c>
      <c r="I30" s="12">
        <v>12.75</v>
      </c>
      <c r="J30" s="12">
        <v>-84.5</v>
      </c>
      <c r="K30" s="47" t="s">
        <v>739</v>
      </c>
      <c r="L30" s="9" t="str">
        <f t="shared" si="0"/>
        <v>No</v>
      </c>
    </row>
    <row r="31" spans="1:12" x14ac:dyDescent="0.2">
      <c r="A31" s="3" t="s">
        <v>1005</v>
      </c>
      <c r="B31" s="37" t="s">
        <v>213</v>
      </c>
      <c r="C31" s="38">
        <v>11343</v>
      </c>
      <c r="D31" s="46" t="str">
        <f t="shared" si="1"/>
        <v>N/A</v>
      </c>
      <c r="E31" s="38">
        <v>11727</v>
      </c>
      <c r="F31" s="46" t="str">
        <f t="shared" si="2"/>
        <v>N/A</v>
      </c>
      <c r="G31" s="38">
        <v>1916</v>
      </c>
      <c r="H31" s="46" t="str">
        <f t="shared" si="3"/>
        <v>N/A</v>
      </c>
      <c r="I31" s="12">
        <v>3.3849999999999998</v>
      </c>
      <c r="J31" s="12">
        <v>-83.7</v>
      </c>
      <c r="K31" s="47" t="s">
        <v>739</v>
      </c>
      <c r="L31" s="9" t="str">
        <f t="shared" si="0"/>
        <v>No</v>
      </c>
    </row>
    <row r="32" spans="1:12" x14ac:dyDescent="0.2">
      <c r="A32" s="3" t="s">
        <v>1006</v>
      </c>
      <c r="B32" s="37" t="s">
        <v>213</v>
      </c>
      <c r="C32" s="38">
        <v>10533</v>
      </c>
      <c r="D32" s="46" t="str">
        <f t="shared" si="1"/>
        <v>N/A</v>
      </c>
      <c r="E32" s="38">
        <v>11834</v>
      </c>
      <c r="F32" s="46" t="str">
        <f t="shared" si="2"/>
        <v>N/A</v>
      </c>
      <c r="G32" s="38">
        <v>1384</v>
      </c>
      <c r="H32" s="46" t="str">
        <f t="shared" si="3"/>
        <v>N/A</v>
      </c>
      <c r="I32" s="12">
        <v>12.35</v>
      </c>
      <c r="J32" s="12">
        <v>-88.3</v>
      </c>
      <c r="K32" s="47" t="s">
        <v>739</v>
      </c>
      <c r="L32" s="9" t="str">
        <f t="shared" si="0"/>
        <v>No</v>
      </c>
    </row>
    <row r="33" spans="1:12" x14ac:dyDescent="0.2">
      <c r="A33" s="3" t="s">
        <v>1007</v>
      </c>
      <c r="B33" s="37" t="s">
        <v>213</v>
      </c>
      <c r="C33" s="38">
        <v>0</v>
      </c>
      <c r="D33" s="46" t="str">
        <f t="shared" si="1"/>
        <v>N/A</v>
      </c>
      <c r="E33" s="38">
        <v>0</v>
      </c>
      <c r="F33" s="46" t="str">
        <f t="shared" si="2"/>
        <v>N/A</v>
      </c>
      <c r="G33" s="38">
        <v>0</v>
      </c>
      <c r="H33" s="46" t="str">
        <f t="shared" si="3"/>
        <v>N/A</v>
      </c>
      <c r="I33" s="12" t="s">
        <v>1747</v>
      </c>
      <c r="J33" s="12" t="s">
        <v>1747</v>
      </c>
      <c r="K33" s="47" t="s">
        <v>739</v>
      </c>
      <c r="L33" s="9" t="str">
        <f t="shared" si="0"/>
        <v>N/A</v>
      </c>
    </row>
    <row r="34" spans="1:12" x14ac:dyDescent="0.2">
      <c r="A34" s="3" t="s">
        <v>105</v>
      </c>
      <c r="B34" s="37" t="s">
        <v>213</v>
      </c>
      <c r="C34" s="38">
        <v>109474</v>
      </c>
      <c r="D34" s="46" t="str">
        <f t="shared" si="1"/>
        <v>N/A</v>
      </c>
      <c r="E34" s="38">
        <v>111833</v>
      </c>
      <c r="F34" s="46" t="str">
        <f t="shared" si="2"/>
        <v>N/A</v>
      </c>
      <c r="G34" s="38">
        <v>36218</v>
      </c>
      <c r="H34" s="46" t="str">
        <f t="shared" si="3"/>
        <v>N/A</v>
      </c>
      <c r="I34" s="12">
        <v>2.1549999999999998</v>
      </c>
      <c r="J34" s="12">
        <v>-67.599999999999994</v>
      </c>
      <c r="K34" s="47" t="s">
        <v>739</v>
      </c>
      <c r="L34" s="9" t="str">
        <f t="shared" si="0"/>
        <v>No</v>
      </c>
    </row>
    <row r="35" spans="1:12" x14ac:dyDescent="0.2">
      <c r="A35" s="3" t="s">
        <v>1008</v>
      </c>
      <c r="B35" s="37" t="s">
        <v>213</v>
      </c>
      <c r="C35" s="38">
        <v>56062</v>
      </c>
      <c r="D35" s="46" t="str">
        <f t="shared" si="1"/>
        <v>N/A</v>
      </c>
      <c r="E35" s="38">
        <v>58224</v>
      </c>
      <c r="F35" s="46" t="str">
        <f t="shared" si="2"/>
        <v>N/A</v>
      </c>
      <c r="G35" s="38">
        <v>12853</v>
      </c>
      <c r="H35" s="46" t="str">
        <f t="shared" si="3"/>
        <v>N/A</v>
      </c>
      <c r="I35" s="12">
        <v>3.8559999999999999</v>
      </c>
      <c r="J35" s="12">
        <v>-77.900000000000006</v>
      </c>
      <c r="K35" s="47" t="s">
        <v>739</v>
      </c>
      <c r="L35" s="9" t="str">
        <f t="shared" si="0"/>
        <v>No</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12910</v>
      </c>
      <c r="D37" s="46" t="str">
        <f t="shared" si="1"/>
        <v>N/A</v>
      </c>
      <c r="E37" s="38">
        <v>12893</v>
      </c>
      <c r="F37" s="46" t="str">
        <f t="shared" si="2"/>
        <v>N/A</v>
      </c>
      <c r="G37" s="38">
        <v>5888</v>
      </c>
      <c r="H37" s="46" t="str">
        <f t="shared" si="3"/>
        <v>N/A</v>
      </c>
      <c r="I37" s="12">
        <v>-0.13200000000000001</v>
      </c>
      <c r="J37" s="12">
        <v>-54.3</v>
      </c>
      <c r="K37" s="47" t="s">
        <v>739</v>
      </c>
      <c r="L37" s="9" t="str">
        <f t="shared" si="0"/>
        <v>No</v>
      </c>
    </row>
    <row r="38" spans="1:12" x14ac:dyDescent="0.2">
      <c r="A38" s="3" t="s">
        <v>1011</v>
      </c>
      <c r="B38" s="37" t="s">
        <v>213</v>
      </c>
      <c r="C38" s="38">
        <v>25112</v>
      </c>
      <c r="D38" s="46" t="str">
        <f t="shared" si="1"/>
        <v>N/A</v>
      </c>
      <c r="E38" s="38">
        <v>25376</v>
      </c>
      <c r="F38" s="46" t="str">
        <f t="shared" si="2"/>
        <v>N/A</v>
      </c>
      <c r="G38" s="38">
        <v>11495</v>
      </c>
      <c r="H38" s="46" t="str">
        <f t="shared" si="3"/>
        <v>N/A</v>
      </c>
      <c r="I38" s="12">
        <v>1.0509999999999999</v>
      </c>
      <c r="J38" s="12">
        <v>-54.7</v>
      </c>
      <c r="K38" s="47" t="s">
        <v>739</v>
      </c>
      <c r="L38" s="9" t="str">
        <f t="shared" si="0"/>
        <v>No</v>
      </c>
    </row>
    <row r="39" spans="1:12" x14ac:dyDescent="0.2">
      <c r="A39" s="3" t="s">
        <v>1012</v>
      </c>
      <c r="B39" s="37" t="s">
        <v>213</v>
      </c>
      <c r="C39" s="38">
        <v>15390</v>
      </c>
      <c r="D39" s="46" t="str">
        <f t="shared" si="1"/>
        <v>N/A</v>
      </c>
      <c r="E39" s="38">
        <v>15340</v>
      </c>
      <c r="F39" s="46" t="str">
        <f t="shared" si="2"/>
        <v>N/A</v>
      </c>
      <c r="G39" s="38">
        <v>5982</v>
      </c>
      <c r="H39" s="46" t="str">
        <f t="shared" si="3"/>
        <v>N/A</v>
      </c>
      <c r="I39" s="12">
        <v>-0.32500000000000001</v>
      </c>
      <c r="J39" s="12">
        <v>-61</v>
      </c>
      <c r="K39" s="47" t="s">
        <v>739</v>
      </c>
      <c r="L39" s="9" t="str">
        <f t="shared" si="0"/>
        <v>No</v>
      </c>
    </row>
    <row r="40" spans="1:12" x14ac:dyDescent="0.2">
      <c r="A40" s="3" t="s">
        <v>1013</v>
      </c>
      <c r="B40" s="37" t="s">
        <v>213</v>
      </c>
      <c r="C40" s="38">
        <v>0</v>
      </c>
      <c r="D40" s="46" t="str">
        <f t="shared" si="1"/>
        <v>N/A</v>
      </c>
      <c r="E40" s="38">
        <v>0</v>
      </c>
      <c r="F40" s="46" t="str">
        <f t="shared" si="2"/>
        <v>N/A</v>
      </c>
      <c r="G40" s="38">
        <v>0</v>
      </c>
      <c r="H40" s="46" t="str">
        <f t="shared" si="3"/>
        <v>N/A</v>
      </c>
      <c r="I40" s="12" t="s">
        <v>1747</v>
      </c>
      <c r="J40" s="12" t="s">
        <v>1747</v>
      </c>
      <c r="K40" s="47" t="s">
        <v>739</v>
      </c>
      <c r="L40" s="9" t="str">
        <f t="shared" si="0"/>
        <v>N/A</v>
      </c>
    </row>
    <row r="41" spans="1:12" x14ac:dyDescent="0.2">
      <c r="A41" s="48" t="s">
        <v>84</v>
      </c>
      <c r="B41" s="37" t="s">
        <v>213</v>
      </c>
      <c r="C41" s="49">
        <v>3910443731</v>
      </c>
      <c r="D41" s="46" t="str">
        <f t="shared" si="1"/>
        <v>N/A</v>
      </c>
      <c r="E41" s="49">
        <v>4149096739</v>
      </c>
      <c r="F41" s="46" t="str">
        <f t="shared" si="2"/>
        <v>N/A</v>
      </c>
      <c r="G41" s="49">
        <v>1975465872</v>
      </c>
      <c r="H41" s="46" t="str">
        <f t="shared" si="3"/>
        <v>N/A</v>
      </c>
      <c r="I41" s="12">
        <v>6.1029999999999998</v>
      </c>
      <c r="J41" s="12">
        <v>-52.4</v>
      </c>
      <c r="K41" s="47" t="s">
        <v>739</v>
      </c>
      <c r="L41" s="9" t="str">
        <f t="shared" si="0"/>
        <v>No</v>
      </c>
    </row>
    <row r="42" spans="1:12" x14ac:dyDescent="0.2">
      <c r="A42" s="48" t="s">
        <v>1501</v>
      </c>
      <c r="B42" s="37" t="s">
        <v>213</v>
      </c>
      <c r="C42" s="49">
        <v>5800.2274305999999</v>
      </c>
      <c r="D42" s="46" t="str">
        <f t="shared" si="1"/>
        <v>N/A</v>
      </c>
      <c r="E42" s="49">
        <v>5859.3212991</v>
      </c>
      <c r="F42" s="46" t="str">
        <f t="shared" si="2"/>
        <v>N/A</v>
      </c>
      <c r="G42" s="49">
        <v>12968.501339</v>
      </c>
      <c r="H42" s="46" t="str">
        <f t="shared" si="3"/>
        <v>N/A</v>
      </c>
      <c r="I42" s="12">
        <v>1.0189999999999999</v>
      </c>
      <c r="J42" s="12">
        <v>121.3</v>
      </c>
      <c r="K42" s="47" t="s">
        <v>739</v>
      </c>
      <c r="L42" s="9" t="str">
        <f t="shared" si="0"/>
        <v>No</v>
      </c>
    </row>
    <row r="43" spans="1:12" x14ac:dyDescent="0.2">
      <c r="A43" s="48" t="s">
        <v>1502</v>
      </c>
      <c r="B43" s="37" t="s">
        <v>213</v>
      </c>
      <c r="C43" s="49">
        <v>6291.2362743000003</v>
      </c>
      <c r="D43" s="46" t="str">
        <f t="shared" si="1"/>
        <v>N/A</v>
      </c>
      <c r="E43" s="49">
        <v>6382.1064290000004</v>
      </c>
      <c r="F43" s="46" t="str">
        <f t="shared" si="2"/>
        <v>N/A</v>
      </c>
      <c r="G43" s="49">
        <v>15303.723715</v>
      </c>
      <c r="H43" s="46" t="str">
        <f t="shared" si="3"/>
        <v>N/A</v>
      </c>
      <c r="I43" s="12">
        <v>1.444</v>
      </c>
      <c r="J43" s="12">
        <v>139.80000000000001</v>
      </c>
      <c r="K43" s="47" t="s">
        <v>739</v>
      </c>
      <c r="L43" s="9" t="str">
        <f t="shared" si="0"/>
        <v>No</v>
      </c>
    </row>
    <row r="44" spans="1:12" x14ac:dyDescent="0.2">
      <c r="A44" s="4" t="s">
        <v>107</v>
      </c>
      <c r="B44" s="37" t="s">
        <v>213</v>
      </c>
      <c r="C44" s="49">
        <v>59658828</v>
      </c>
      <c r="D44" s="46" t="str">
        <f t="shared" si="1"/>
        <v>N/A</v>
      </c>
      <c r="E44" s="49">
        <v>61086500</v>
      </c>
      <c r="F44" s="46" t="str">
        <f t="shared" si="2"/>
        <v>N/A</v>
      </c>
      <c r="G44" s="49">
        <v>10096919</v>
      </c>
      <c r="H44" s="46" t="str">
        <f t="shared" si="3"/>
        <v>N/A</v>
      </c>
      <c r="I44" s="12">
        <v>2.3929999999999998</v>
      </c>
      <c r="J44" s="12">
        <v>-83.5</v>
      </c>
      <c r="K44" s="47" t="s">
        <v>739</v>
      </c>
      <c r="L44" s="9" t="str">
        <f t="shared" si="0"/>
        <v>No</v>
      </c>
    </row>
    <row r="45" spans="1:12" x14ac:dyDescent="0.2">
      <c r="A45" s="48" t="s">
        <v>158</v>
      </c>
      <c r="B45" s="50" t="s">
        <v>217</v>
      </c>
      <c r="C45" s="1">
        <v>447</v>
      </c>
      <c r="D45" s="46" t="str">
        <f>IF($B45="N/A","N/A",IF(C45&gt;0,"No",IF(C45&lt;0,"No","Yes")))</f>
        <v>No</v>
      </c>
      <c r="E45" s="1">
        <v>269</v>
      </c>
      <c r="F45" s="46" t="str">
        <f>IF($B45="N/A","N/A",IF(E45&gt;0,"No",IF(E45&lt;0,"No","Yes")))</f>
        <v>No</v>
      </c>
      <c r="G45" s="1">
        <v>3237</v>
      </c>
      <c r="H45" s="46" t="str">
        <f>IF($B45="N/A","N/A",IF(G45&gt;0,"No",IF(G45&lt;0,"No","Yes")))</f>
        <v>No</v>
      </c>
      <c r="I45" s="12">
        <v>-39.799999999999997</v>
      </c>
      <c r="J45" s="12">
        <v>1103</v>
      </c>
      <c r="K45" s="47" t="s">
        <v>739</v>
      </c>
      <c r="L45" s="9" t="str">
        <f t="shared" si="0"/>
        <v>No</v>
      </c>
    </row>
    <row r="46" spans="1:12" x14ac:dyDescent="0.2">
      <c r="A46" s="48" t="s">
        <v>156</v>
      </c>
      <c r="B46" s="37" t="s">
        <v>213</v>
      </c>
      <c r="C46" s="49">
        <v>1367819</v>
      </c>
      <c r="D46" s="46" t="str">
        <f t="shared" ref="D46:D47" si="4">IF($B46="N/A","N/A",IF(C46&gt;10,"No",IF(C46&lt;-10,"No","Yes")))</f>
        <v>N/A</v>
      </c>
      <c r="E46" s="49">
        <v>328172</v>
      </c>
      <c r="F46" s="46" t="str">
        <f t="shared" ref="F46:F47" si="5">IF($B46="N/A","N/A",IF(E46&gt;10,"No",IF(E46&lt;-10,"No","Yes")))</f>
        <v>N/A</v>
      </c>
      <c r="G46" s="49">
        <v>1693265</v>
      </c>
      <c r="H46" s="46" t="str">
        <f t="shared" ref="H46:H47" si="6">IF($B46="N/A","N/A",IF(G46&gt;10,"No",IF(G46&lt;-10,"No","Yes")))</f>
        <v>N/A</v>
      </c>
      <c r="I46" s="12">
        <v>-76</v>
      </c>
      <c r="J46" s="12">
        <v>416</v>
      </c>
      <c r="K46" s="47" t="s">
        <v>739</v>
      </c>
      <c r="L46" s="9" t="str">
        <f t="shared" si="0"/>
        <v>No</v>
      </c>
    </row>
    <row r="47" spans="1:12" x14ac:dyDescent="0.2">
      <c r="A47" s="48" t="s">
        <v>1304</v>
      </c>
      <c r="B47" s="37" t="s">
        <v>213</v>
      </c>
      <c r="C47" s="49">
        <v>3059.9977629</v>
      </c>
      <c r="D47" s="46" t="str">
        <f t="shared" si="4"/>
        <v>N/A</v>
      </c>
      <c r="E47" s="49">
        <v>1219.9702602</v>
      </c>
      <c r="F47" s="46" t="str">
        <f t="shared" si="5"/>
        <v>N/A</v>
      </c>
      <c r="G47" s="49">
        <v>523.09700339999995</v>
      </c>
      <c r="H47" s="46" t="str">
        <f t="shared" si="6"/>
        <v>N/A</v>
      </c>
      <c r="I47" s="12">
        <v>-60.1</v>
      </c>
      <c r="J47" s="12">
        <v>-57.1</v>
      </c>
      <c r="K47" s="47" t="s">
        <v>739</v>
      </c>
      <c r="L47" s="9" t="str">
        <f>IF(J47="Div by 0", "N/A", IF(OR(J47="N/A",K47="N/A"),"N/A", IF(J47&gt;VALUE(MID(K47,1,2)), "No", IF(J47&lt;-1*VALUE(MID(K47,1,2)), "No", "Yes"))))</f>
        <v>No</v>
      </c>
    </row>
    <row r="48" spans="1:12" x14ac:dyDescent="0.2">
      <c r="A48" s="48" t="s">
        <v>1503</v>
      </c>
      <c r="B48" s="37" t="s">
        <v>213</v>
      </c>
      <c r="C48" s="49">
        <v>14973.389144999999</v>
      </c>
      <c r="D48" s="46" t="str">
        <f t="shared" ref="D48:D74" si="7">IF($B48="N/A","N/A",IF(C48&gt;10,"No",IF(C48&lt;-10,"No","Yes")))</f>
        <v>N/A</v>
      </c>
      <c r="E48" s="49">
        <v>15712.869833000001</v>
      </c>
      <c r="F48" s="46" t="str">
        <f t="shared" ref="F48:F74" si="8">IF($B48="N/A","N/A",IF(E48&gt;10,"No",IF(E48&lt;-10,"No","Yes")))</f>
        <v>N/A</v>
      </c>
      <c r="G48" s="49">
        <v>27871.225399999999</v>
      </c>
      <c r="H48" s="46" t="str">
        <f t="shared" ref="H48:H74" si="9">IF($B48="N/A","N/A",IF(G48&gt;10,"No",IF(G48&lt;-10,"No","Yes")))</f>
        <v>N/A</v>
      </c>
      <c r="I48" s="12">
        <v>4.9390000000000001</v>
      </c>
      <c r="J48" s="12">
        <v>77.38</v>
      </c>
      <c r="K48" s="47" t="s">
        <v>739</v>
      </c>
      <c r="L48" s="9" t="str">
        <f t="shared" ref="L48:L74" si="10">IF(J48="Div by 0", "N/A", IF(K48="N/A","N/A", IF(J48&gt;VALUE(MID(K48,1,2)), "No", IF(J48&lt;-1*VALUE(MID(K48,1,2)), "No", "Yes"))))</f>
        <v>No</v>
      </c>
    </row>
    <row r="49" spans="1:12" x14ac:dyDescent="0.2">
      <c r="A49" s="48" t="s">
        <v>1504</v>
      </c>
      <c r="B49" s="37" t="s">
        <v>213</v>
      </c>
      <c r="C49" s="49">
        <v>4977.7915303</v>
      </c>
      <c r="D49" s="46" t="str">
        <f t="shared" si="7"/>
        <v>N/A</v>
      </c>
      <c r="E49" s="49">
        <v>5236.3390890000001</v>
      </c>
      <c r="F49" s="46" t="str">
        <f t="shared" si="8"/>
        <v>N/A</v>
      </c>
      <c r="G49" s="49">
        <v>18744.983615000001</v>
      </c>
      <c r="H49" s="46" t="str">
        <f t="shared" si="9"/>
        <v>N/A</v>
      </c>
      <c r="I49" s="12">
        <v>5.194</v>
      </c>
      <c r="J49" s="12">
        <v>258</v>
      </c>
      <c r="K49" s="47" t="s">
        <v>739</v>
      </c>
      <c r="L49" s="9" t="str">
        <f t="shared" si="10"/>
        <v>No</v>
      </c>
    </row>
    <row r="50" spans="1:12" x14ac:dyDescent="0.2">
      <c r="A50" s="48" t="s">
        <v>1505</v>
      </c>
      <c r="B50" s="37" t="s">
        <v>213</v>
      </c>
      <c r="C50" s="49">
        <v>7883.8218967000003</v>
      </c>
      <c r="D50" s="46" t="str">
        <f t="shared" si="7"/>
        <v>N/A</v>
      </c>
      <c r="E50" s="49">
        <v>7552.2260597000004</v>
      </c>
      <c r="F50" s="46" t="str">
        <f t="shared" si="8"/>
        <v>N/A</v>
      </c>
      <c r="G50" s="49">
        <v>10134.592500000001</v>
      </c>
      <c r="H50" s="46" t="str">
        <f t="shared" si="9"/>
        <v>N/A</v>
      </c>
      <c r="I50" s="12">
        <v>-4.21</v>
      </c>
      <c r="J50" s="12">
        <v>34.19</v>
      </c>
      <c r="K50" s="47" t="s">
        <v>739</v>
      </c>
      <c r="L50" s="9" t="str">
        <f t="shared" si="10"/>
        <v>No</v>
      </c>
    </row>
    <row r="51" spans="1:12" x14ac:dyDescent="0.2">
      <c r="A51" s="48" t="s">
        <v>1506</v>
      </c>
      <c r="B51" s="37" t="s">
        <v>213</v>
      </c>
      <c r="C51" s="49">
        <v>2037.0599479</v>
      </c>
      <c r="D51" s="46" t="str">
        <f t="shared" si="7"/>
        <v>N/A</v>
      </c>
      <c r="E51" s="49">
        <v>3735.9035281000001</v>
      </c>
      <c r="F51" s="46" t="str">
        <f t="shared" si="8"/>
        <v>N/A</v>
      </c>
      <c r="G51" s="49">
        <v>3321.6801242000001</v>
      </c>
      <c r="H51" s="46" t="str">
        <f t="shared" si="9"/>
        <v>N/A</v>
      </c>
      <c r="I51" s="12">
        <v>83.4</v>
      </c>
      <c r="J51" s="12">
        <v>-11.1</v>
      </c>
      <c r="K51" s="47" t="s">
        <v>739</v>
      </c>
      <c r="L51" s="9" t="str">
        <f t="shared" si="10"/>
        <v>Yes</v>
      </c>
    </row>
    <row r="52" spans="1:12" x14ac:dyDescent="0.2">
      <c r="A52" s="48" t="s">
        <v>1507</v>
      </c>
      <c r="B52" s="37" t="s">
        <v>213</v>
      </c>
      <c r="C52" s="49">
        <v>31293.370719999999</v>
      </c>
      <c r="D52" s="46" t="str">
        <f t="shared" si="7"/>
        <v>N/A</v>
      </c>
      <c r="E52" s="49">
        <v>32535.215446999999</v>
      </c>
      <c r="F52" s="46" t="str">
        <f t="shared" si="8"/>
        <v>N/A</v>
      </c>
      <c r="G52" s="49">
        <v>33614.484923000004</v>
      </c>
      <c r="H52" s="46" t="str">
        <f t="shared" si="9"/>
        <v>N/A</v>
      </c>
      <c r="I52" s="12">
        <v>3.968</v>
      </c>
      <c r="J52" s="12">
        <v>3.3170000000000002</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10994.945355</v>
      </c>
      <c r="D54" s="46" t="str">
        <f t="shared" si="7"/>
        <v>N/A</v>
      </c>
      <c r="E54" s="49">
        <v>11841.430686</v>
      </c>
      <c r="F54" s="46" t="str">
        <f t="shared" si="8"/>
        <v>N/A</v>
      </c>
      <c r="G54" s="49">
        <v>27879.825052</v>
      </c>
      <c r="H54" s="46" t="str">
        <f t="shared" si="9"/>
        <v>N/A</v>
      </c>
      <c r="I54" s="12">
        <v>7.6989999999999998</v>
      </c>
      <c r="J54" s="12">
        <v>135.4</v>
      </c>
      <c r="K54" s="47" t="s">
        <v>739</v>
      </c>
      <c r="L54" s="9" t="str">
        <f t="shared" si="10"/>
        <v>No</v>
      </c>
    </row>
    <row r="55" spans="1:12" x14ac:dyDescent="0.2">
      <c r="A55" s="48" t="s">
        <v>1510</v>
      </c>
      <c r="B55" s="37" t="s">
        <v>213</v>
      </c>
      <c r="C55" s="49">
        <v>9638.9162844000002</v>
      </c>
      <c r="D55" s="46" t="str">
        <f t="shared" si="7"/>
        <v>N/A</v>
      </c>
      <c r="E55" s="49">
        <v>10403.593403999999</v>
      </c>
      <c r="F55" s="46" t="str">
        <f t="shared" si="8"/>
        <v>N/A</v>
      </c>
      <c r="G55" s="49">
        <v>27440.067626</v>
      </c>
      <c r="H55" s="46" t="str">
        <f t="shared" si="9"/>
        <v>N/A</v>
      </c>
      <c r="I55" s="12">
        <v>7.9329999999999998</v>
      </c>
      <c r="J55" s="12">
        <v>163.80000000000001</v>
      </c>
      <c r="K55" s="47" t="s">
        <v>739</v>
      </c>
      <c r="L55" s="9" t="str">
        <f t="shared" si="10"/>
        <v>No</v>
      </c>
    </row>
    <row r="56" spans="1:12" ht="25.5" x14ac:dyDescent="0.2">
      <c r="A56" s="48" t="s">
        <v>1511</v>
      </c>
      <c r="B56" s="37" t="s">
        <v>213</v>
      </c>
      <c r="C56" s="49">
        <v>13457.667514000001</v>
      </c>
      <c r="D56" s="46" t="str">
        <f t="shared" si="7"/>
        <v>N/A</v>
      </c>
      <c r="E56" s="49">
        <v>13113.696145</v>
      </c>
      <c r="F56" s="46" t="str">
        <f t="shared" si="8"/>
        <v>N/A</v>
      </c>
      <c r="G56" s="49">
        <v>14095.6265</v>
      </c>
      <c r="H56" s="46" t="str">
        <f t="shared" si="9"/>
        <v>N/A</v>
      </c>
      <c r="I56" s="12">
        <v>-2.56</v>
      </c>
      <c r="J56" s="12">
        <v>7.4880000000000004</v>
      </c>
      <c r="K56" s="47" t="s">
        <v>739</v>
      </c>
      <c r="L56" s="9" t="str">
        <f t="shared" si="10"/>
        <v>Yes</v>
      </c>
    </row>
    <row r="57" spans="1:12" x14ac:dyDescent="0.2">
      <c r="A57" s="48" t="s">
        <v>1512</v>
      </c>
      <c r="B57" s="37" t="s">
        <v>213</v>
      </c>
      <c r="C57" s="49">
        <v>4635.9940961000002</v>
      </c>
      <c r="D57" s="46" t="str">
        <f t="shared" si="7"/>
        <v>N/A</v>
      </c>
      <c r="E57" s="49">
        <v>5695.5267501999997</v>
      </c>
      <c r="F57" s="46" t="str">
        <f t="shared" si="8"/>
        <v>N/A</v>
      </c>
      <c r="G57" s="49">
        <v>5809.6833490999998</v>
      </c>
      <c r="H57" s="46" t="str">
        <f t="shared" si="9"/>
        <v>N/A</v>
      </c>
      <c r="I57" s="12">
        <v>22.85</v>
      </c>
      <c r="J57" s="12">
        <v>2.004</v>
      </c>
      <c r="K57" s="47" t="s">
        <v>739</v>
      </c>
      <c r="L57" s="9" t="str">
        <f t="shared" si="10"/>
        <v>Yes</v>
      </c>
    </row>
    <row r="58" spans="1:12" x14ac:dyDescent="0.2">
      <c r="A58" s="48" t="s">
        <v>1513</v>
      </c>
      <c r="B58" s="37" t="s">
        <v>213</v>
      </c>
      <c r="C58" s="49">
        <v>36888.161200000002</v>
      </c>
      <c r="D58" s="46" t="str">
        <f t="shared" si="7"/>
        <v>N/A</v>
      </c>
      <c r="E58" s="49">
        <v>37555.974295</v>
      </c>
      <c r="F58" s="46" t="str">
        <f t="shared" si="8"/>
        <v>N/A</v>
      </c>
      <c r="G58" s="49">
        <v>44853.097484999998</v>
      </c>
      <c r="H58" s="46" t="str">
        <f t="shared" si="9"/>
        <v>N/A</v>
      </c>
      <c r="I58" s="12">
        <v>1.81</v>
      </c>
      <c r="J58" s="12">
        <v>19.43</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2417.9537835000001</v>
      </c>
      <c r="D60" s="46" t="str">
        <f t="shared" si="7"/>
        <v>N/A</v>
      </c>
      <c r="E60" s="49">
        <v>2341.507231</v>
      </c>
      <c r="F60" s="46" t="str">
        <f t="shared" si="8"/>
        <v>N/A</v>
      </c>
      <c r="G60" s="49">
        <v>1387.9769853</v>
      </c>
      <c r="H60" s="46" t="str">
        <f t="shared" si="9"/>
        <v>N/A</v>
      </c>
      <c r="I60" s="12">
        <v>-3.16</v>
      </c>
      <c r="J60" s="12">
        <v>-40.700000000000003</v>
      </c>
      <c r="K60" s="47" t="s">
        <v>739</v>
      </c>
      <c r="L60" s="9" t="str">
        <f t="shared" si="10"/>
        <v>No</v>
      </c>
    </row>
    <row r="61" spans="1:12" x14ac:dyDescent="0.2">
      <c r="A61" s="48" t="s">
        <v>1516</v>
      </c>
      <c r="B61" s="37" t="s">
        <v>213</v>
      </c>
      <c r="C61" s="49">
        <v>2321.6270598999999</v>
      </c>
      <c r="D61" s="46" t="str">
        <f t="shared" si="7"/>
        <v>N/A</v>
      </c>
      <c r="E61" s="49">
        <v>2249.6746428000001</v>
      </c>
      <c r="F61" s="46" t="str">
        <f t="shared" si="8"/>
        <v>N/A</v>
      </c>
      <c r="G61" s="49">
        <v>1134.5018702</v>
      </c>
      <c r="H61" s="46" t="str">
        <f t="shared" si="9"/>
        <v>N/A</v>
      </c>
      <c r="I61" s="12">
        <v>-3.1</v>
      </c>
      <c r="J61" s="12">
        <v>-49.6</v>
      </c>
      <c r="K61" s="47" t="s">
        <v>739</v>
      </c>
      <c r="L61" s="9" t="str">
        <f t="shared" si="10"/>
        <v>No</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2409.1097693000002</v>
      </c>
      <c r="D63" s="46" t="str">
        <f t="shared" si="7"/>
        <v>N/A</v>
      </c>
      <c r="E63" s="49">
        <v>2334.2401835000001</v>
      </c>
      <c r="F63" s="46" t="str">
        <f t="shared" si="8"/>
        <v>N/A</v>
      </c>
      <c r="G63" s="49">
        <v>1915.9949686</v>
      </c>
      <c r="H63" s="46" t="str">
        <f t="shared" si="9"/>
        <v>N/A</v>
      </c>
      <c r="I63" s="12">
        <v>-3.11</v>
      </c>
      <c r="J63" s="12">
        <v>-17.899999999999999</v>
      </c>
      <c r="K63" s="47" t="s">
        <v>739</v>
      </c>
      <c r="L63" s="9" t="str">
        <f t="shared" si="10"/>
        <v>Yes</v>
      </c>
    </row>
    <row r="64" spans="1:12" x14ac:dyDescent="0.2">
      <c r="A64" s="48" t="s">
        <v>1519</v>
      </c>
      <c r="B64" s="37" t="s">
        <v>213</v>
      </c>
      <c r="C64" s="49">
        <v>2053.6583971</v>
      </c>
      <c r="D64" s="46" t="str">
        <f t="shared" si="7"/>
        <v>N/A</v>
      </c>
      <c r="E64" s="49">
        <v>2017.7584155</v>
      </c>
      <c r="F64" s="46" t="str">
        <f t="shared" si="8"/>
        <v>N/A</v>
      </c>
      <c r="G64" s="49">
        <v>1168.2286211999999</v>
      </c>
      <c r="H64" s="46" t="str">
        <f t="shared" si="9"/>
        <v>N/A</v>
      </c>
      <c r="I64" s="12">
        <v>-1.75</v>
      </c>
      <c r="J64" s="12">
        <v>-42.1</v>
      </c>
      <c r="K64" s="47" t="s">
        <v>739</v>
      </c>
      <c r="L64" s="9" t="str">
        <f t="shared" si="10"/>
        <v>No</v>
      </c>
    </row>
    <row r="65" spans="1:12" x14ac:dyDescent="0.2">
      <c r="A65" s="48" t="s">
        <v>1520</v>
      </c>
      <c r="B65" s="37" t="s">
        <v>213</v>
      </c>
      <c r="C65" s="49">
        <v>1950.1843428</v>
      </c>
      <c r="D65" s="46" t="str">
        <f t="shared" si="7"/>
        <v>N/A</v>
      </c>
      <c r="E65" s="49">
        <v>1972.2195787000001</v>
      </c>
      <c r="F65" s="46" t="str">
        <f t="shared" si="8"/>
        <v>N/A</v>
      </c>
      <c r="G65" s="49">
        <v>926.52296450999995</v>
      </c>
      <c r="H65" s="46" t="str">
        <f t="shared" si="9"/>
        <v>N/A</v>
      </c>
      <c r="I65" s="12">
        <v>1.1299999999999999</v>
      </c>
      <c r="J65" s="12">
        <v>-53</v>
      </c>
      <c r="K65" s="47" t="s">
        <v>739</v>
      </c>
      <c r="L65" s="9" t="str">
        <f t="shared" si="10"/>
        <v>No</v>
      </c>
    </row>
    <row r="66" spans="1:12" x14ac:dyDescent="0.2">
      <c r="A66" s="48" t="s">
        <v>1521</v>
      </c>
      <c r="B66" s="37" t="s">
        <v>213</v>
      </c>
      <c r="C66" s="49">
        <v>11526.283395</v>
      </c>
      <c r="D66" s="46" t="str">
        <f t="shared" si="7"/>
        <v>N/A</v>
      </c>
      <c r="E66" s="49">
        <v>10353.682693999999</v>
      </c>
      <c r="F66" s="46" t="str">
        <f t="shared" si="8"/>
        <v>N/A</v>
      </c>
      <c r="G66" s="49">
        <v>9580.4819363999995</v>
      </c>
      <c r="H66" s="46" t="str">
        <f t="shared" si="9"/>
        <v>N/A</v>
      </c>
      <c r="I66" s="12">
        <v>-10.199999999999999</v>
      </c>
      <c r="J66" s="12">
        <v>-7.47</v>
      </c>
      <c r="K66" s="47" t="s">
        <v>739</v>
      </c>
      <c r="L66" s="9" t="str">
        <f t="shared" si="10"/>
        <v>Yes</v>
      </c>
    </row>
    <row r="67" spans="1:12" x14ac:dyDescent="0.2">
      <c r="A67" s="48" t="s">
        <v>1522</v>
      </c>
      <c r="B67" s="37" t="s">
        <v>213</v>
      </c>
      <c r="C67" s="49" t="s">
        <v>1747</v>
      </c>
      <c r="D67" s="46" t="str">
        <f t="shared" si="7"/>
        <v>N/A</v>
      </c>
      <c r="E67" s="49" t="s">
        <v>1747</v>
      </c>
      <c r="F67" s="46" t="str">
        <f t="shared" si="8"/>
        <v>N/A</v>
      </c>
      <c r="G67" s="49" t="s">
        <v>1747</v>
      </c>
      <c r="H67" s="46" t="str">
        <f t="shared" si="9"/>
        <v>N/A</v>
      </c>
      <c r="I67" s="12" t="s">
        <v>1747</v>
      </c>
      <c r="J67" s="12" t="s">
        <v>1747</v>
      </c>
      <c r="K67" s="47" t="s">
        <v>739</v>
      </c>
      <c r="L67" s="9" t="str">
        <f t="shared" si="10"/>
        <v>N/A</v>
      </c>
    </row>
    <row r="68" spans="1:12" x14ac:dyDescent="0.2">
      <c r="A68" s="48" t="s">
        <v>1523</v>
      </c>
      <c r="B68" s="37" t="s">
        <v>213</v>
      </c>
      <c r="C68" s="49">
        <v>4140.0286735</v>
      </c>
      <c r="D68" s="46" t="str">
        <f t="shared" si="7"/>
        <v>N/A</v>
      </c>
      <c r="E68" s="49">
        <v>4206.1796965000003</v>
      </c>
      <c r="F68" s="46" t="str">
        <f t="shared" si="8"/>
        <v>N/A</v>
      </c>
      <c r="G68" s="49">
        <v>3341.8645701</v>
      </c>
      <c r="H68" s="46" t="str">
        <f t="shared" si="9"/>
        <v>N/A</v>
      </c>
      <c r="I68" s="12">
        <v>1.5980000000000001</v>
      </c>
      <c r="J68" s="12">
        <v>-20.5</v>
      </c>
      <c r="K68" s="47" t="s">
        <v>739</v>
      </c>
      <c r="L68" s="9" t="str">
        <f t="shared" si="10"/>
        <v>Yes</v>
      </c>
    </row>
    <row r="69" spans="1:12" x14ac:dyDescent="0.2">
      <c r="A69" s="48" t="s">
        <v>1524</v>
      </c>
      <c r="B69" s="37" t="s">
        <v>213</v>
      </c>
      <c r="C69" s="49">
        <v>4063.6306411</v>
      </c>
      <c r="D69" s="46" t="str">
        <f t="shared" si="7"/>
        <v>N/A</v>
      </c>
      <c r="E69" s="49">
        <v>4151.8101814000001</v>
      </c>
      <c r="F69" s="46" t="str">
        <f t="shared" si="8"/>
        <v>N/A</v>
      </c>
      <c r="G69" s="49">
        <v>2223.6086516999999</v>
      </c>
      <c r="H69" s="46" t="str">
        <f t="shared" si="9"/>
        <v>N/A</v>
      </c>
      <c r="I69" s="12">
        <v>2.17</v>
      </c>
      <c r="J69" s="12">
        <v>-46.4</v>
      </c>
      <c r="K69" s="47" t="s">
        <v>739</v>
      </c>
      <c r="L69" s="9" t="str">
        <f t="shared" si="10"/>
        <v>No</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4726.1310611999997</v>
      </c>
      <c r="D71" s="46" t="str">
        <f t="shared" si="7"/>
        <v>N/A</v>
      </c>
      <c r="E71" s="49">
        <v>4847.8962228</v>
      </c>
      <c r="F71" s="46" t="str">
        <f t="shared" si="8"/>
        <v>N/A</v>
      </c>
      <c r="G71" s="49">
        <v>3942.4532948000001</v>
      </c>
      <c r="H71" s="46" t="str">
        <f t="shared" si="9"/>
        <v>N/A</v>
      </c>
      <c r="I71" s="12">
        <v>2.5760000000000001</v>
      </c>
      <c r="J71" s="12">
        <v>-18.7</v>
      </c>
      <c r="K71" s="47" t="s">
        <v>739</v>
      </c>
      <c r="L71" s="9" t="str">
        <f t="shared" si="10"/>
        <v>Yes</v>
      </c>
    </row>
    <row r="72" spans="1:12" x14ac:dyDescent="0.2">
      <c r="A72" s="48" t="s">
        <v>1527</v>
      </c>
      <c r="B72" s="37" t="s">
        <v>213</v>
      </c>
      <c r="C72" s="49">
        <v>4939.5944568000004</v>
      </c>
      <c r="D72" s="46" t="str">
        <f t="shared" si="7"/>
        <v>N/A</v>
      </c>
      <c r="E72" s="49">
        <v>4954.5881147999999</v>
      </c>
      <c r="F72" s="46" t="str">
        <f t="shared" si="8"/>
        <v>N/A</v>
      </c>
      <c r="G72" s="49">
        <v>5272.4132231000003</v>
      </c>
      <c r="H72" s="46" t="str">
        <f t="shared" si="9"/>
        <v>N/A</v>
      </c>
      <c r="I72" s="12">
        <v>0.30349999999999999</v>
      </c>
      <c r="J72" s="12">
        <v>6.415</v>
      </c>
      <c r="K72" s="47" t="s">
        <v>739</v>
      </c>
      <c r="L72" s="9" t="str">
        <f t="shared" si="10"/>
        <v>Yes</v>
      </c>
    </row>
    <row r="73" spans="1:12" x14ac:dyDescent="0.2">
      <c r="A73" s="48" t="s">
        <v>1528</v>
      </c>
      <c r="B73" s="37" t="s">
        <v>213</v>
      </c>
      <c r="C73" s="49">
        <v>2622.0136452000002</v>
      </c>
      <c r="D73" s="46" t="str">
        <f t="shared" si="7"/>
        <v>N/A</v>
      </c>
      <c r="E73" s="49">
        <v>2635.1462842000001</v>
      </c>
      <c r="F73" s="46" t="str">
        <f t="shared" si="8"/>
        <v>N/A</v>
      </c>
      <c r="G73" s="49">
        <v>1443.6733534</v>
      </c>
      <c r="H73" s="46" t="str">
        <f t="shared" si="9"/>
        <v>N/A</v>
      </c>
      <c r="I73" s="12">
        <v>0.50090000000000001</v>
      </c>
      <c r="J73" s="12">
        <v>-45.2</v>
      </c>
      <c r="K73" s="47" t="s">
        <v>739</v>
      </c>
      <c r="L73" s="9" t="str">
        <f t="shared" si="10"/>
        <v>No</v>
      </c>
    </row>
    <row r="74" spans="1:12" x14ac:dyDescent="0.2">
      <c r="A74" s="48" t="s">
        <v>1529</v>
      </c>
      <c r="B74" s="37" t="s">
        <v>213</v>
      </c>
      <c r="C74" s="49" t="s">
        <v>1747</v>
      </c>
      <c r="D74" s="46" t="str">
        <f t="shared" si="7"/>
        <v>N/A</v>
      </c>
      <c r="E74" s="49" t="s">
        <v>1747</v>
      </c>
      <c r="F74" s="46" t="str">
        <f t="shared" si="8"/>
        <v>N/A</v>
      </c>
      <c r="G74" s="49" t="s">
        <v>1747</v>
      </c>
      <c r="H74" s="46" t="str">
        <f t="shared" si="9"/>
        <v>N/A</v>
      </c>
      <c r="I74" s="12" t="s">
        <v>1747</v>
      </c>
      <c r="J74" s="12" t="s">
        <v>1747</v>
      </c>
      <c r="K74" s="47" t="s">
        <v>739</v>
      </c>
      <c r="L74" s="9" t="str">
        <f t="shared" si="10"/>
        <v>N/A</v>
      </c>
    </row>
    <row r="75" spans="1:12" x14ac:dyDescent="0.2">
      <c r="A75" s="48" t="s">
        <v>1611</v>
      </c>
      <c r="B75" s="37" t="s">
        <v>213</v>
      </c>
      <c r="C75" s="49">
        <v>565850490</v>
      </c>
      <c r="D75" s="46" t="str">
        <f t="shared" ref="D75:D144" si="11">IF($B75="N/A","N/A",IF(C75&gt;10,"No",IF(C75&lt;-10,"No","Yes")))</f>
        <v>N/A</v>
      </c>
      <c r="E75" s="49">
        <v>581118641</v>
      </c>
      <c r="F75" s="46" t="str">
        <f t="shared" ref="F75:F144" si="12">IF($B75="N/A","N/A",IF(E75&gt;10,"No",IF(E75&lt;-10,"No","Yes")))</f>
        <v>N/A</v>
      </c>
      <c r="G75" s="49">
        <v>177420660</v>
      </c>
      <c r="H75" s="46" t="str">
        <f t="shared" ref="H75:H144" si="13">IF($B75="N/A","N/A",IF(G75&gt;10,"No",IF(G75&lt;-10,"No","Yes")))</f>
        <v>N/A</v>
      </c>
      <c r="I75" s="12">
        <v>2.698</v>
      </c>
      <c r="J75" s="12">
        <v>-69.5</v>
      </c>
      <c r="K75" s="47" t="s">
        <v>739</v>
      </c>
      <c r="L75" s="9" t="str">
        <f t="shared" ref="L75:L135" si="14">IF(J75="Div by 0", "N/A", IF(K75="N/A","N/A", IF(J75&gt;VALUE(MID(K75,1,2)), "No", IF(J75&lt;-1*VALUE(MID(K75,1,2)), "No", "Yes"))))</f>
        <v>No</v>
      </c>
    </row>
    <row r="76" spans="1:12" x14ac:dyDescent="0.2">
      <c r="A76" s="48" t="s">
        <v>598</v>
      </c>
      <c r="B76" s="37" t="s">
        <v>213</v>
      </c>
      <c r="C76" s="38">
        <v>84305</v>
      </c>
      <c r="D76" s="46" t="str">
        <f t="shared" si="11"/>
        <v>N/A</v>
      </c>
      <c r="E76" s="38">
        <v>85268</v>
      </c>
      <c r="F76" s="46" t="str">
        <f t="shared" si="12"/>
        <v>N/A</v>
      </c>
      <c r="G76" s="38">
        <v>21307</v>
      </c>
      <c r="H76" s="46" t="str">
        <f t="shared" si="13"/>
        <v>N/A</v>
      </c>
      <c r="I76" s="12">
        <v>1.1419999999999999</v>
      </c>
      <c r="J76" s="12">
        <v>-75</v>
      </c>
      <c r="K76" s="47" t="s">
        <v>739</v>
      </c>
      <c r="L76" s="9" t="str">
        <f t="shared" si="14"/>
        <v>No</v>
      </c>
    </row>
    <row r="77" spans="1:12" x14ac:dyDescent="0.2">
      <c r="A77" s="48" t="s">
        <v>1438</v>
      </c>
      <c r="B77" s="37" t="s">
        <v>213</v>
      </c>
      <c r="C77" s="49">
        <v>6711.9446059000002</v>
      </c>
      <c r="D77" s="46" t="str">
        <f t="shared" si="11"/>
        <v>N/A</v>
      </c>
      <c r="E77" s="49">
        <v>6815.2019632000001</v>
      </c>
      <c r="F77" s="46" t="str">
        <f t="shared" si="12"/>
        <v>N/A</v>
      </c>
      <c r="G77" s="49">
        <v>8326.8719199999996</v>
      </c>
      <c r="H77" s="46" t="str">
        <f t="shared" si="13"/>
        <v>N/A</v>
      </c>
      <c r="I77" s="12">
        <v>1.538</v>
      </c>
      <c r="J77" s="12">
        <v>22.18</v>
      </c>
      <c r="K77" s="47" t="s">
        <v>739</v>
      </c>
      <c r="L77" s="9" t="str">
        <f t="shared" si="14"/>
        <v>Yes</v>
      </c>
    </row>
    <row r="78" spans="1:12" x14ac:dyDescent="0.2">
      <c r="A78" s="48" t="s">
        <v>1439</v>
      </c>
      <c r="B78" s="37" t="s">
        <v>213</v>
      </c>
      <c r="C78" s="38">
        <v>5.0498665559999996</v>
      </c>
      <c r="D78" s="46" t="str">
        <f t="shared" si="11"/>
        <v>N/A</v>
      </c>
      <c r="E78" s="38">
        <v>5.0698972650999998</v>
      </c>
      <c r="F78" s="46" t="str">
        <f t="shared" si="12"/>
        <v>N/A</v>
      </c>
      <c r="G78" s="38">
        <v>5.8229220444000003</v>
      </c>
      <c r="H78" s="46" t="str">
        <f t="shared" si="13"/>
        <v>N/A</v>
      </c>
      <c r="I78" s="12">
        <v>0.3967</v>
      </c>
      <c r="J78" s="12">
        <v>14.85</v>
      </c>
      <c r="K78" s="47" t="s">
        <v>739</v>
      </c>
      <c r="L78" s="9" t="str">
        <f t="shared" si="14"/>
        <v>Yes</v>
      </c>
    </row>
    <row r="79" spans="1:12" ht="25.5" x14ac:dyDescent="0.2">
      <c r="A79" s="48" t="s">
        <v>599</v>
      </c>
      <c r="B79" s="37" t="s">
        <v>213</v>
      </c>
      <c r="C79" s="49">
        <v>1461608</v>
      </c>
      <c r="D79" s="46" t="str">
        <f t="shared" si="11"/>
        <v>N/A</v>
      </c>
      <c r="E79" s="49">
        <v>1727827</v>
      </c>
      <c r="F79" s="46" t="str">
        <f t="shared" si="12"/>
        <v>N/A</v>
      </c>
      <c r="G79" s="49">
        <v>1160265</v>
      </c>
      <c r="H79" s="46" t="str">
        <f t="shared" si="13"/>
        <v>N/A</v>
      </c>
      <c r="I79" s="12">
        <v>18.21</v>
      </c>
      <c r="J79" s="12">
        <v>-32.799999999999997</v>
      </c>
      <c r="K79" s="47" t="s">
        <v>739</v>
      </c>
      <c r="L79" s="9" t="str">
        <f t="shared" si="14"/>
        <v>No</v>
      </c>
    </row>
    <row r="80" spans="1:12" x14ac:dyDescent="0.2">
      <c r="A80" s="48" t="s">
        <v>600</v>
      </c>
      <c r="B80" s="37" t="s">
        <v>213</v>
      </c>
      <c r="C80" s="38">
        <v>305</v>
      </c>
      <c r="D80" s="46" t="str">
        <f t="shared" si="11"/>
        <v>N/A</v>
      </c>
      <c r="E80" s="38">
        <v>318</v>
      </c>
      <c r="F80" s="46" t="str">
        <f t="shared" si="12"/>
        <v>N/A</v>
      </c>
      <c r="G80" s="38">
        <v>240</v>
      </c>
      <c r="H80" s="46" t="str">
        <f t="shared" si="13"/>
        <v>N/A</v>
      </c>
      <c r="I80" s="12">
        <v>4.2619999999999996</v>
      </c>
      <c r="J80" s="12">
        <v>-24.5</v>
      </c>
      <c r="K80" s="47" t="s">
        <v>739</v>
      </c>
      <c r="L80" s="9" t="str">
        <f t="shared" si="14"/>
        <v>Yes</v>
      </c>
    </row>
    <row r="81" spans="1:12" x14ac:dyDescent="0.2">
      <c r="A81" s="48" t="s">
        <v>1440</v>
      </c>
      <c r="B81" s="37" t="s">
        <v>213</v>
      </c>
      <c r="C81" s="49">
        <v>4792.1573770000005</v>
      </c>
      <c r="D81" s="46" t="str">
        <f t="shared" si="11"/>
        <v>N/A</v>
      </c>
      <c r="E81" s="49">
        <v>5433.4182389999996</v>
      </c>
      <c r="F81" s="46" t="str">
        <f t="shared" si="12"/>
        <v>N/A</v>
      </c>
      <c r="G81" s="49">
        <v>4834.4375</v>
      </c>
      <c r="H81" s="46" t="str">
        <f t="shared" si="13"/>
        <v>N/A</v>
      </c>
      <c r="I81" s="12">
        <v>13.38</v>
      </c>
      <c r="J81" s="12">
        <v>-11</v>
      </c>
      <c r="K81" s="47" t="s">
        <v>739</v>
      </c>
      <c r="L81" s="9" t="str">
        <f t="shared" si="14"/>
        <v>Yes</v>
      </c>
    </row>
    <row r="82" spans="1:12" ht="25.5" x14ac:dyDescent="0.2">
      <c r="A82" s="48" t="s">
        <v>601</v>
      </c>
      <c r="B82" s="37" t="s">
        <v>213</v>
      </c>
      <c r="C82" s="49">
        <v>35145546</v>
      </c>
      <c r="D82" s="46" t="str">
        <f t="shared" si="11"/>
        <v>N/A</v>
      </c>
      <c r="E82" s="49">
        <v>37808201</v>
      </c>
      <c r="F82" s="46" t="str">
        <f t="shared" si="12"/>
        <v>N/A</v>
      </c>
      <c r="G82" s="49">
        <v>3101936</v>
      </c>
      <c r="H82" s="46" t="str">
        <f t="shared" si="13"/>
        <v>N/A</v>
      </c>
      <c r="I82" s="12">
        <v>7.5759999999999996</v>
      </c>
      <c r="J82" s="12">
        <v>-91.8</v>
      </c>
      <c r="K82" s="47" t="s">
        <v>739</v>
      </c>
      <c r="L82" s="9" t="str">
        <f t="shared" si="14"/>
        <v>No</v>
      </c>
    </row>
    <row r="83" spans="1:12" x14ac:dyDescent="0.2">
      <c r="A83" s="48" t="s">
        <v>602</v>
      </c>
      <c r="B83" s="37" t="s">
        <v>213</v>
      </c>
      <c r="C83" s="38">
        <v>2651</v>
      </c>
      <c r="D83" s="46" t="str">
        <f t="shared" si="11"/>
        <v>N/A</v>
      </c>
      <c r="E83" s="38">
        <v>2761</v>
      </c>
      <c r="F83" s="46" t="str">
        <f t="shared" si="12"/>
        <v>N/A</v>
      </c>
      <c r="G83" s="38">
        <v>259</v>
      </c>
      <c r="H83" s="46" t="str">
        <f t="shared" si="13"/>
        <v>N/A</v>
      </c>
      <c r="I83" s="12">
        <v>4.149</v>
      </c>
      <c r="J83" s="12">
        <v>-90.6</v>
      </c>
      <c r="K83" s="47" t="s">
        <v>739</v>
      </c>
      <c r="L83" s="9" t="str">
        <f t="shared" si="14"/>
        <v>No</v>
      </c>
    </row>
    <row r="84" spans="1:12" ht="25.5" x14ac:dyDescent="0.2">
      <c r="A84" s="4" t="s">
        <v>1441</v>
      </c>
      <c r="B84" s="37" t="s">
        <v>213</v>
      </c>
      <c r="C84" s="49">
        <v>13257.467371000001</v>
      </c>
      <c r="D84" s="46" t="str">
        <f t="shared" si="11"/>
        <v>N/A</v>
      </c>
      <c r="E84" s="49">
        <v>13693.662079</v>
      </c>
      <c r="F84" s="46" t="str">
        <f t="shared" si="12"/>
        <v>N/A</v>
      </c>
      <c r="G84" s="49">
        <v>11976.586873</v>
      </c>
      <c r="H84" s="46" t="str">
        <f t="shared" si="13"/>
        <v>N/A</v>
      </c>
      <c r="I84" s="12">
        <v>3.29</v>
      </c>
      <c r="J84" s="12">
        <v>-12.5</v>
      </c>
      <c r="K84" s="47" t="s">
        <v>739</v>
      </c>
      <c r="L84" s="9" t="str">
        <f t="shared" si="14"/>
        <v>Yes</v>
      </c>
    </row>
    <row r="85" spans="1:12" x14ac:dyDescent="0.2">
      <c r="A85" s="4" t="s">
        <v>603</v>
      </c>
      <c r="B85" s="37" t="s">
        <v>213</v>
      </c>
      <c r="C85" s="49">
        <v>116743974</v>
      </c>
      <c r="D85" s="46" t="str">
        <f t="shared" si="11"/>
        <v>N/A</v>
      </c>
      <c r="E85" s="49">
        <v>132293609</v>
      </c>
      <c r="F85" s="46" t="str">
        <f t="shared" si="12"/>
        <v>N/A</v>
      </c>
      <c r="G85" s="49">
        <v>125771515</v>
      </c>
      <c r="H85" s="46" t="str">
        <f t="shared" si="13"/>
        <v>N/A</v>
      </c>
      <c r="I85" s="12">
        <v>13.32</v>
      </c>
      <c r="J85" s="12">
        <v>-4.93</v>
      </c>
      <c r="K85" s="47" t="s">
        <v>739</v>
      </c>
      <c r="L85" s="9" t="str">
        <f t="shared" si="14"/>
        <v>Yes</v>
      </c>
    </row>
    <row r="86" spans="1:12" x14ac:dyDescent="0.2">
      <c r="A86" s="4" t="s">
        <v>604</v>
      </c>
      <c r="B86" s="37" t="s">
        <v>213</v>
      </c>
      <c r="C86" s="38">
        <v>607</v>
      </c>
      <c r="D86" s="46" t="str">
        <f t="shared" si="11"/>
        <v>N/A</v>
      </c>
      <c r="E86" s="38">
        <v>595</v>
      </c>
      <c r="F86" s="46" t="str">
        <f t="shared" si="12"/>
        <v>N/A</v>
      </c>
      <c r="G86" s="38">
        <v>527</v>
      </c>
      <c r="H86" s="46" t="str">
        <f t="shared" si="13"/>
        <v>N/A</v>
      </c>
      <c r="I86" s="12">
        <v>-1.98</v>
      </c>
      <c r="J86" s="12">
        <v>-11.4</v>
      </c>
      <c r="K86" s="47" t="s">
        <v>739</v>
      </c>
      <c r="L86" s="9" t="str">
        <f t="shared" si="14"/>
        <v>Yes</v>
      </c>
    </row>
    <row r="87" spans="1:12" x14ac:dyDescent="0.2">
      <c r="A87" s="4" t="s">
        <v>1442</v>
      </c>
      <c r="B87" s="37" t="s">
        <v>213</v>
      </c>
      <c r="C87" s="49">
        <v>192329.44646000001</v>
      </c>
      <c r="D87" s="46" t="str">
        <f t="shared" si="11"/>
        <v>N/A</v>
      </c>
      <c r="E87" s="49">
        <v>222342.2</v>
      </c>
      <c r="F87" s="46" t="str">
        <f t="shared" si="12"/>
        <v>N/A</v>
      </c>
      <c r="G87" s="49">
        <v>238655.62619000001</v>
      </c>
      <c r="H87" s="46" t="str">
        <f t="shared" si="13"/>
        <v>N/A</v>
      </c>
      <c r="I87" s="12">
        <v>15.6</v>
      </c>
      <c r="J87" s="12">
        <v>7.3369999999999997</v>
      </c>
      <c r="K87" s="47" t="s">
        <v>739</v>
      </c>
      <c r="L87" s="9" t="str">
        <f t="shared" si="14"/>
        <v>Yes</v>
      </c>
    </row>
    <row r="88" spans="1:12" x14ac:dyDescent="0.2">
      <c r="A88" s="48" t="s">
        <v>605</v>
      </c>
      <c r="B88" s="37" t="s">
        <v>213</v>
      </c>
      <c r="C88" s="49">
        <v>828626939</v>
      </c>
      <c r="D88" s="46" t="str">
        <f t="shared" si="11"/>
        <v>N/A</v>
      </c>
      <c r="E88" s="49">
        <v>848054288</v>
      </c>
      <c r="F88" s="46" t="str">
        <f t="shared" si="12"/>
        <v>N/A</v>
      </c>
      <c r="G88" s="49">
        <v>819470930</v>
      </c>
      <c r="H88" s="46" t="str">
        <f t="shared" si="13"/>
        <v>N/A</v>
      </c>
      <c r="I88" s="12">
        <v>2.3450000000000002</v>
      </c>
      <c r="J88" s="12">
        <v>-3.37</v>
      </c>
      <c r="K88" s="47" t="s">
        <v>739</v>
      </c>
      <c r="L88" s="9" t="str">
        <f t="shared" si="14"/>
        <v>Yes</v>
      </c>
    </row>
    <row r="89" spans="1:12" x14ac:dyDescent="0.2">
      <c r="A89" s="51" t="s">
        <v>606</v>
      </c>
      <c r="B89" s="38" t="s">
        <v>213</v>
      </c>
      <c r="C89" s="38">
        <v>25420</v>
      </c>
      <c r="D89" s="46" t="str">
        <f t="shared" si="11"/>
        <v>N/A</v>
      </c>
      <c r="E89" s="38">
        <v>25461</v>
      </c>
      <c r="F89" s="46" t="str">
        <f t="shared" si="12"/>
        <v>N/A</v>
      </c>
      <c r="G89" s="38">
        <v>22493</v>
      </c>
      <c r="H89" s="46" t="str">
        <f t="shared" si="13"/>
        <v>N/A</v>
      </c>
      <c r="I89" s="12">
        <v>0.1613</v>
      </c>
      <c r="J89" s="12">
        <v>-11.7</v>
      </c>
      <c r="K89" s="52" t="s">
        <v>739</v>
      </c>
      <c r="L89" s="9" t="str">
        <f t="shared" si="14"/>
        <v>Yes</v>
      </c>
    </row>
    <row r="90" spans="1:12" x14ac:dyDescent="0.2">
      <c r="A90" s="48" t="s">
        <v>1443</v>
      </c>
      <c r="B90" s="37" t="s">
        <v>213</v>
      </c>
      <c r="C90" s="49">
        <v>32597.440558999999</v>
      </c>
      <c r="D90" s="46" t="str">
        <f t="shared" si="11"/>
        <v>N/A</v>
      </c>
      <c r="E90" s="49">
        <v>33307.972506999999</v>
      </c>
      <c r="F90" s="46" t="str">
        <f t="shared" si="12"/>
        <v>N/A</v>
      </c>
      <c r="G90" s="49">
        <v>36432.264705000001</v>
      </c>
      <c r="H90" s="46" t="str">
        <f t="shared" si="13"/>
        <v>N/A</v>
      </c>
      <c r="I90" s="12">
        <v>2.1800000000000002</v>
      </c>
      <c r="J90" s="12">
        <v>9.3800000000000008</v>
      </c>
      <c r="K90" s="47" t="s">
        <v>739</v>
      </c>
      <c r="L90" s="9" t="str">
        <f t="shared" si="14"/>
        <v>Yes</v>
      </c>
    </row>
    <row r="91" spans="1:12" ht="25.5" x14ac:dyDescent="0.2">
      <c r="A91" s="48" t="s">
        <v>607</v>
      </c>
      <c r="B91" s="37" t="s">
        <v>213</v>
      </c>
      <c r="C91" s="49">
        <v>266095009</v>
      </c>
      <c r="D91" s="46" t="str">
        <f t="shared" si="11"/>
        <v>N/A</v>
      </c>
      <c r="E91" s="49">
        <v>266495236</v>
      </c>
      <c r="F91" s="46" t="str">
        <f t="shared" si="12"/>
        <v>N/A</v>
      </c>
      <c r="G91" s="49">
        <v>51020460</v>
      </c>
      <c r="H91" s="46" t="str">
        <f t="shared" si="13"/>
        <v>N/A</v>
      </c>
      <c r="I91" s="12">
        <v>0.15040000000000001</v>
      </c>
      <c r="J91" s="12">
        <v>-80.900000000000006</v>
      </c>
      <c r="K91" s="47" t="s">
        <v>739</v>
      </c>
      <c r="L91" s="9" t="str">
        <f t="shared" si="14"/>
        <v>No</v>
      </c>
    </row>
    <row r="92" spans="1:12" x14ac:dyDescent="0.2">
      <c r="A92" s="48" t="s">
        <v>608</v>
      </c>
      <c r="B92" s="37" t="s">
        <v>213</v>
      </c>
      <c r="C92" s="38">
        <v>476770</v>
      </c>
      <c r="D92" s="46" t="str">
        <f t="shared" si="11"/>
        <v>N/A</v>
      </c>
      <c r="E92" s="38">
        <v>481266</v>
      </c>
      <c r="F92" s="46" t="str">
        <f t="shared" si="12"/>
        <v>N/A</v>
      </c>
      <c r="G92" s="38">
        <v>86728</v>
      </c>
      <c r="H92" s="46" t="str">
        <f t="shared" si="13"/>
        <v>N/A</v>
      </c>
      <c r="I92" s="12">
        <v>0.94299999999999995</v>
      </c>
      <c r="J92" s="12">
        <v>-82</v>
      </c>
      <c r="K92" s="47" t="s">
        <v>739</v>
      </c>
      <c r="L92" s="9" t="str">
        <f t="shared" si="14"/>
        <v>No</v>
      </c>
    </row>
    <row r="93" spans="1:12" x14ac:dyDescent="0.2">
      <c r="A93" s="48" t="s">
        <v>1444</v>
      </c>
      <c r="B93" s="37" t="s">
        <v>213</v>
      </c>
      <c r="C93" s="49">
        <v>558.12028651000003</v>
      </c>
      <c r="D93" s="46" t="str">
        <f t="shared" si="11"/>
        <v>N/A</v>
      </c>
      <c r="E93" s="49">
        <v>553.73792456000001</v>
      </c>
      <c r="F93" s="46" t="str">
        <f t="shared" si="12"/>
        <v>N/A</v>
      </c>
      <c r="G93" s="49">
        <v>588.28129323999997</v>
      </c>
      <c r="H93" s="46" t="str">
        <f t="shared" si="13"/>
        <v>N/A</v>
      </c>
      <c r="I93" s="12">
        <v>-0.78500000000000003</v>
      </c>
      <c r="J93" s="12">
        <v>6.2380000000000004</v>
      </c>
      <c r="K93" s="47" t="s">
        <v>739</v>
      </c>
      <c r="L93" s="9" t="str">
        <f t="shared" si="14"/>
        <v>Yes</v>
      </c>
    </row>
    <row r="94" spans="1:12" x14ac:dyDescent="0.2">
      <c r="A94" s="48" t="s">
        <v>609</v>
      </c>
      <c r="B94" s="37" t="s">
        <v>213</v>
      </c>
      <c r="C94" s="49">
        <v>81612340</v>
      </c>
      <c r="D94" s="46" t="str">
        <f t="shared" si="11"/>
        <v>N/A</v>
      </c>
      <c r="E94" s="49">
        <v>86155934</v>
      </c>
      <c r="F94" s="46" t="str">
        <f t="shared" si="12"/>
        <v>N/A</v>
      </c>
      <c r="G94" s="49">
        <v>9136651</v>
      </c>
      <c r="H94" s="46" t="str">
        <f t="shared" si="13"/>
        <v>N/A</v>
      </c>
      <c r="I94" s="12">
        <v>5.5670000000000002</v>
      </c>
      <c r="J94" s="12">
        <v>-89.4</v>
      </c>
      <c r="K94" s="47" t="s">
        <v>739</v>
      </c>
      <c r="L94" s="9" t="str">
        <f t="shared" si="14"/>
        <v>No</v>
      </c>
    </row>
    <row r="95" spans="1:12" x14ac:dyDescent="0.2">
      <c r="A95" s="48" t="s">
        <v>610</v>
      </c>
      <c r="B95" s="37" t="s">
        <v>213</v>
      </c>
      <c r="C95" s="38">
        <v>219488</v>
      </c>
      <c r="D95" s="46" t="str">
        <f t="shared" si="11"/>
        <v>N/A</v>
      </c>
      <c r="E95" s="38">
        <v>233464</v>
      </c>
      <c r="F95" s="46" t="str">
        <f t="shared" si="12"/>
        <v>N/A</v>
      </c>
      <c r="G95" s="38">
        <v>30436</v>
      </c>
      <c r="H95" s="46" t="str">
        <f t="shared" si="13"/>
        <v>N/A</v>
      </c>
      <c r="I95" s="12">
        <v>6.3680000000000003</v>
      </c>
      <c r="J95" s="12">
        <v>-87</v>
      </c>
      <c r="K95" s="47" t="s">
        <v>739</v>
      </c>
      <c r="L95" s="9" t="str">
        <f t="shared" si="14"/>
        <v>No</v>
      </c>
    </row>
    <row r="96" spans="1:12" x14ac:dyDescent="0.2">
      <c r="A96" s="48" t="s">
        <v>1445</v>
      </c>
      <c r="B96" s="37" t="s">
        <v>213</v>
      </c>
      <c r="C96" s="49">
        <v>371.83053288000002</v>
      </c>
      <c r="D96" s="46" t="str">
        <f t="shared" si="11"/>
        <v>N/A</v>
      </c>
      <c r="E96" s="49">
        <v>369.03305863000003</v>
      </c>
      <c r="F96" s="46" t="str">
        <f t="shared" si="12"/>
        <v>N/A</v>
      </c>
      <c r="G96" s="49">
        <v>300.19223944999999</v>
      </c>
      <c r="H96" s="46" t="str">
        <f t="shared" si="13"/>
        <v>N/A</v>
      </c>
      <c r="I96" s="12">
        <v>-0.752</v>
      </c>
      <c r="J96" s="12">
        <v>-18.7</v>
      </c>
      <c r="K96" s="47" t="s">
        <v>739</v>
      </c>
      <c r="L96" s="9" t="str">
        <f t="shared" si="14"/>
        <v>Yes</v>
      </c>
    </row>
    <row r="97" spans="1:12" ht="25.5" x14ac:dyDescent="0.2">
      <c r="A97" s="48" t="s">
        <v>611</v>
      </c>
      <c r="B97" s="37" t="s">
        <v>213</v>
      </c>
      <c r="C97" s="49">
        <v>39857054</v>
      </c>
      <c r="D97" s="46" t="str">
        <f t="shared" si="11"/>
        <v>N/A</v>
      </c>
      <c r="E97" s="49">
        <v>40741465</v>
      </c>
      <c r="F97" s="46" t="str">
        <f t="shared" si="12"/>
        <v>N/A</v>
      </c>
      <c r="G97" s="49">
        <v>5711379</v>
      </c>
      <c r="H97" s="46" t="str">
        <f t="shared" si="13"/>
        <v>N/A</v>
      </c>
      <c r="I97" s="12">
        <v>2.2189999999999999</v>
      </c>
      <c r="J97" s="12">
        <v>-86</v>
      </c>
      <c r="K97" s="47" t="s">
        <v>739</v>
      </c>
      <c r="L97" s="9" t="str">
        <f t="shared" si="14"/>
        <v>No</v>
      </c>
    </row>
    <row r="98" spans="1:12" x14ac:dyDescent="0.2">
      <c r="A98" s="48" t="s">
        <v>612</v>
      </c>
      <c r="B98" s="37" t="s">
        <v>213</v>
      </c>
      <c r="C98" s="38">
        <v>194951</v>
      </c>
      <c r="D98" s="46" t="str">
        <f t="shared" si="11"/>
        <v>N/A</v>
      </c>
      <c r="E98" s="38">
        <v>198008</v>
      </c>
      <c r="F98" s="46" t="str">
        <f t="shared" si="12"/>
        <v>N/A</v>
      </c>
      <c r="G98" s="38">
        <v>33740</v>
      </c>
      <c r="H98" s="46" t="str">
        <f t="shared" si="13"/>
        <v>N/A</v>
      </c>
      <c r="I98" s="12">
        <v>1.5680000000000001</v>
      </c>
      <c r="J98" s="12">
        <v>-83</v>
      </c>
      <c r="K98" s="47" t="s">
        <v>739</v>
      </c>
      <c r="L98" s="9" t="str">
        <f t="shared" si="14"/>
        <v>No</v>
      </c>
    </row>
    <row r="99" spans="1:12" ht="25.5" x14ac:dyDescent="0.2">
      <c r="A99" s="48" t="s">
        <v>1446</v>
      </c>
      <c r="B99" s="37" t="s">
        <v>213</v>
      </c>
      <c r="C99" s="49">
        <v>204.44652246000001</v>
      </c>
      <c r="D99" s="46" t="str">
        <f t="shared" si="11"/>
        <v>N/A</v>
      </c>
      <c r="E99" s="49">
        <v>205.75666135</v>
      </c>
      <c r="F99" s="46" t="str">
        <f t="shared" si="12"/>
        <v>N/A</v>
      </c>
      <c r="G99" s="49">
        <v>169.27620035999999</v>
      </c>
      <c r="H99" s="46" t="str">
        <f t="shared" si="13"/>
        <v>N/A</v>
      </c>
      <c r="I99" s="12">
        <v>0.64080000000000004</v>
      </c>
      <c r="J99" s="12">
        <v>-17.7</v>
      </c>
      <c r="K99" s="47" t="s">
        <v>739</v>
      </c>
      <c r="L99" s="9" t="str">
        <f t="shared" si="14"/>
        <v>Yes</v>
      </c>
    </row>
    <row r="100" spans="1:12" ht="25.5" x14ac:dyDescent="0.2">
      <c r="A100" s="48" t="s">
        <v>613</v>
      </c>
      <c r="B100" s="37" t="s">
        <v>213</v>
      </c>
      <c r="C100" s="49">
        <v>215548510</v>
      </c>
      <c r="D100" s="46" t="str">
        <f t="shared" si="11"/>
        <v>N/A</v>
      </c>
      <c r="E100" s="49">
        <v>223387663</v>
      </c>
      <c r="F100" s="46" t="str">
        <f t="shared" si="12"/>
        <v>N/A</v>
      </c>
      <c r="G100" s="49">
        <v>47720658</v>
      </c>
      <c r="H100" s="46" t="str">
        <f t="shared" si="13"/>
        <v>N/A</v>
      </c>
      <c r="I100" s="12">
        <v>3.637</v>
      </c>
      <c r="J100" s="12">
        <v>-78.599999999999994</v>
      </c>
      <c r="K100" s="47" t="s">
        <v>739</v>
      </c>
      <c r="L100" s="9" t="str">
        <f t="shared" si="14"/>
        <v>No</v>
      </c>
    </row>
    <row r="101" spans="1:12" x14ac:dyDescent="0.2">
      <c r="A101" s="48" t="s">
        <v>614</v>
      </c>
      <c r="B101" s="37" t="s">
        <v>213</v>
      </c>
      <c r="C101" s="38">
        <v>335323</v>
      </c>
      <c r="D101" s="46" t="str">
        <f t="shared" si="11"/>
        <v>N/A</v>
      </c>
      <c r="E101" s="38">
        <v>332790</v>
      </c>
      <c r="F101" s="46" t="str">
        <f t="shared" si="12"/>
        <v>N/A</v>
      </c>
      <c r="G101" s="38">
        <v>57571</v>
      </c>
      <c r="H101" s="46" t="str">
        <f t="shared" si="13"/>
        <v>N/A</v>
      </c>
      <c r="I101" s="12">
        <v>-0.755</v>
      </c>
      <c r="J101" s="12">
        <v>-82.7</v>
      </c>
      <c r="K101" s="47" t="s">
        <v>739</v>
      </c>
      <c r="L101" s="9" t="str">
        <f t="shared" si="14"/>
        <v>No</v>
      </c>
    </row>
    <row r="102" spans="1:12" x14ac:dyDescent="0.2">
      <c r="A102" s="48" t="s">
        <v>1447</v>
      </c>
      <c r="B102" s="37" t="s">
        <v>213</v>
      </c>
      <c r="C102" s="49">
        <v>642.80860542999994</v>
      </c>
      <c r="D102" s="46" t="str">
        <f t="shared" si="11"/>
        <v>N/A</v>
      </c>
      <c r="E102" s="49">
        <v>671.25713814000005</v>
      </c>
      <c r="F102" s="46" t="str">
        <f t="shared" si="12"/>
        <v>N/A</v>
      </c>
      <c r="G102" s="49">
        <v>828.90097445000004</v>
      </c>
      <c r="H102" s="46" t="str">
        <f t="shared" si="13"/>
        <v>N/A</v>
      </c>
      <c r="I102" s="12">
        <v>4.4260000000000002</v>
      </c>
      <c r="J102" s="12">
        <v>23.48</v>
      </c>
      <c r="K102" s="47" t="s">
        <v>739</v>
      </c>
      <c r="L102" s="9" t="str">
        <f t="shared" si="14"/>
        <v>Yes</v>
      </c>
    </row>
    <row r="103" spans="1:12" x14ac:dyDescent="0.2">
      <c r="A103" s="48" t="s">
        <v>615</v>
      </c>
      <c r="B103" s="37" t="s">
        <v>213</v>
      </c>
      <c r="C103" s="49">
        <v>182356245</v>
      </c>
      <c r="D103" s="46" t="str">
        <f t="shared" si="11"/>
        <v>N/A</v>
      </c>
      <c r="E103" s="49">
        <v>184493842</v>
      </c>
      <c r="F103" s="46" t="str">
        <f t="shared" si="12"/>
        <v>N/A</v>
      </c>
      <c r="G103" s="49">
        <v>25182814</v>
      </c>
      <c r="H103" s="46" t="str">
        <f t="shared" si="13"/>
        <v>N/A</v>
      </c>
      <c r="I103" s="12">
        <v>1.1719999999999999</v>
      </c>
      <c r="J103" s="12">
        <v>-86.4</v>
      </c>
      <c r="K103" s="47" t="s">
        <v>739</v>
      </c>
      <c r="L103" s="9" t="str">
        <f t="shared" si="14"/>
        <v>No</v>
      </c>
    </row>
    <row r="104" spans="1:12" x14ac:dyDescent="0.2">
      <c r="A104" s="48" t="s">
        <v>616</v>
      </c>
      <c r="B104" s="37" t="s">
        <v>213</v>
      </c>
      <c r="C104" s="38">
        <v>268690</v>
      </c>
      <c r="D104" s="46" t="str">
        <f t="shared" si="11"/>
        <v>N/A</v>
      </c>
      <c r="E104" s="38">
        <v>282722</v>
      </c>
      <c r="F104" s="46" t="str">
        <f t="shared" si="12"/>
        <v>N/A</v>
      </c>
      <c r="G104" s="38">
        <v>41330</v>
      </c>
      <c r="H104" s="46" t="str">
        <f t="shared" si="13"/>
        <v>N/A</v>
      </c>
      <c r="I104" s="12">
        <v>5.2220000000000004</v>
      </c>
      <c r="J104" s="12">
        <v>-85.4</v>
      </c>
      <c r="K104" s="47" t="s">
        <v>739</v>
      </c>
      <c r="L104" s="9" t="str">
        <f t="shared" si="14"/>
        <v>No</v>
      </c>
    </row>
    <row r="105" spans="1:12" x14ac:dyDescent="0.2">
      <c r="A105" s="48" t="s">
        <v>1448</v>
      </c>
      <c r="B105" s="37" t="s">
        <v>213</v>
      </c>
      <c r="C105" s="49">
        <v>678.68638580000004</v>
      </c>
      <c r="D105" s="46" t="str">
        <f t="shared" si="11"/>
        <v>N/A</v>
      </c>
      <c r="E105" s="49">
        <v>652.56273653999995</v>
      </c>
      <c r="F105" s="46" t="str">
        <f t="shared" si="12"/>
        <v>N/A</v>
      </c>
      <c r="G105" s="49">
        <v>609.31076700000006</v>
      </c>
      <c r="H105" s="46" t="str">
        <f t="shared" si="13"/>
        <v>N/A</v>
      </c>
      <c r="I105" s="12">
        <v>-3.85</v>
      </c>
      <c r="J105" s="12">
        <v>-6.63</v>
      </c>
      <c r="K105" s="47" t="s">
        <v>739</v>
      </c>
      <c r="L105" s="9" t="str">
        <f t="shared" si="14"/>
        <v>Yes</v>
      </c>
    </row>
    <row r="106" spans="1:12" ht="25.5" x14ac:dyDescent="0.2">
      <c r="A106" s="48" t="s">
        <v>617</v>
      </c>
      <c r="B106" s="37" t="s">
        <v>213</v>
      </c>
      <c r="C106" s="49">
        <v>18682585</v>
      </c>
      <c r="D106" s="46" t="str">
        <f t="shared" si="11"/>
        <v>N/A</v>
      </c>
      <c r="E106" s="49">
        <v>14710087</v>
      </c>
      <c r="F106" s="46" t="str">
        <f t="shared" si="12"/>
        <v>N/A</v>
      </c>
      <c r="G106" s="49">
        <v>6444068</v>
      </c>
      <c r="H106" s="46" t="str">
        <f t="shared" si="13"/>
        <v>N/A</v>
      </c>
      <c r="I106" s="12">
        <v>-21.3</v>
      </c>
      <c r="J106" s="12">
        <v>-56.2</v>
      </c>
      <c r="K106" s="47" t="s">
        <v>739</v>
      </c>
      <c r="L106" s="9" t="str">
        <f t="shared" si="14"/>
        <v>No</v>
      </c>
    </row>
    <row r="107" spans="1:12" x14ac:dyDescent="0.2">
      <c r="A107" s="48" t="s">
        <v>618</v>
      </c>
      <c r="B107" s="37" t="s">
        <v>213</v>
      </c>
      <c r="C107" s="38">
        <v>9380</v>
      </c>
      <c r="D107" s="46" t="str">
        <f t="shared" si="11"/>
        <v>N/A</v>
      </c>
      <c r="E107" s="38">
        <v>8152</v>
      </c>
      <c r="F107" s="46" t="str">
        <f t="shared" si="12"/>
        <v>N/A</v>
      </c>
      <c r="G107" s="38">
        <v>2957</v>
      </c>
      <c r="H107" s="46" t="str">
        <f t="shared" si="13"/>
        <v>N/A</v>
      </c>
      <c r="I107" s="12">
        <v>-13.1</v>
      </c>
      <c r="J107" s="12">
        <v>-63.7</v>
      </c>
      <c r="K107" s="47" t="s">
        <v>739</v>
      </c>
      <c r="L107" s="9" t="str">
        <f t="shared" si="14"/>
        <v>No</v>
      </c>
    </row>
    <row r="108" spans="1:12" ht="25.5" x14ac:dyDescent="0.2">
      <c r="A108" s="48" t="s">
        <v>1449</v>
      </c>
      <c r="B108" s="37" t="s">
        <v>213</v>
      </c>
      <c r="C108" s="49">
        <v>1991.7468017000001</v>
      </c>
      <c r="D108" s="46" t="str">
        <f t="shared" si="11"/>
        <v>N/A</v>
      </c>
      <c r="E108" s="49">
        <v>1804.4758342</v>
      </c>
      <c r="F108" s="46" t="str">
        <f t="shared" si="12"/>
        <v>N/A</v>
      </c>
      <c r="G108" s="49">
        <v>2179.2587082</v>
      </c>
      <c r="H108" s="46" t="str">
        <f t="shared" si="13"/>
        <v>N/A</v>
      </c>
      <c r="I108" s="12">
        <v>-9.4</v>
      </c>
      <c r="J108" s="12">
        <v>20.77</v>
      </c>
      <c r="K108" s="47" t="s">
        <v>739</v>
      </c>
      <c r="L108" s="9" t="str">
        <f t="shared" si="14"/>
        <v>Yes</v>
      </c>
    </row>
    <row r="109" spans="1:12" ht="25.5" x14ac:dyDescent="0.2">
      <c r="A109" s="48" t="s">
        <v>619</v>
      </c>
      <c r="B109" s="37" t="s">
        <v>213</v>
      </c>
      <c r="C109" s="49">
        <v>224144605</v>
      </c>
      <c r="D109" s="46" t="str">
        <f t="shared" si="11"/>
        <v>N/A</v>
      </c>
      <c r="E109" s="49">
        <v>235467324</v>
      </c>
      <c r="F109" s="46" t="str">
        <f t="shared" si="12"/>
        <v>N/A</v>
      </c>
      <c r="G109" s="49">
        <v>39970132</v>
      </c>
      <c r="H109" s="46" t="str">
        <f t="shared" si="13"/>
        <v>N/A</v>
      </c>
      <c r="I109" s="12">
        <v>5.0519999999999996</v>
      </c>
      <c r="J109" s="12">
        <v>-83</v>
      </c>
      <c r="K109" s="47" t="s">
        <v>739</v>
      </c>
      <c r="L109" s="9" t="str">
        <f t="shared" si="14"/>
        <v>No</v>
      </c>
    </row>
    <row r="110" spans="1:12" x14ac:dyDescent="0.2">
      <c r="A110" s="48" t="s">
        <v>620</v>
      </c>
      <c r="B110" s="37" t="s">
        <v>213</v>
      </c>
      <c r="C110" s="38">
        <v>429596</v>
      </c>
      <c r="D110" s="46" t="str">
        <f t="shared" si="11"/>
        <v>N/A</v>
      </c>
      <c r="E110" s="38">
        <v>426689</v>
      </c>
      <c r="F110" s="46" t="str">
        <f t="shared" si="12"/>
        <v>N/A</v>
      </c>
      <c r="G110" s="38">
        <v>81480</v>
      </c>
      <c r="H110" s="46" t="str">
        <f t="shared" si="13"/>
        <v>N/A</v>
      </c>
      <c r="I110" s="12">
        <v>-0.67700000000000005</v>
      </c>
      <c r="J110" s="12">
        <v>-80.900000000000006</v>
      </c>
      <c r="K110" s="47" t="s">
        <v>739</v>
      </c>
      <c r="L110" s="9" t="str">
        <f t="shared" si="14"/>
        <v>No</v>
      </c>
    </row>
    <row r="111" spans="1:12" x14ac:dyDescent="0.2">
      <c r="A111" s="48" t="s">
        <v>1450</v>
      </c>
      <c r="B111" s="37" t="s">
        <v>213</v>
      </c>
      <c r="C111" s="49">
        <v>521.75673190999998</v>
      </c>
      <c r="D111" s="46" t="str">
        <f t="shared" si="11"/>
        <v>N/A</v>
      </c>
      <c r="E111" s="49">
        <v>551.84765485000003</v>
      </c>
      <c r="F111" s="46" t="str">
        <f t="shared" si="12"/>
        <v>N/A</v>
      </c>
      <c r="G111" s="49">
        <v>490.55144820999999</v>
      </c>
      <c r="H111" s="46" t="str">
        <f t="shared" si="13"/>
        <v>N/A</v>
      </c>
      <c r="I111" s="12">
        <v>5.7670000000000003</v>
      </c>
      <c r="J111" s="12">
        <v>-11.1</v>
      </c>
      <c r="K111" s="47" t="s">
        <v>739</v>
      </c>
      <c r="L111" s="9" t="str">
        <f t="shared" si="14"/>
        <v>Yes</v>
      </c>
    </row>
    <row r="112" spans="1:12" x14ac:dyDescent="0.2">
      <c r="A112" s="48" t="s">
        <v>621</v>
      </c>
      <c r="B112" s="37" t="s">
        <v>213</v>
      </c>
      <c r="C112" s="49">
        <v>486496939</v>
      </c>
      <c r="D112" s="46" t="str">
        <f t="shared" si="11"/>
        <v>N/A</v>
      </c>
      <c r="E112" s="49">
        <v>578924638</v>
      </c>
      <c r="F112" s="46" t="str">
        <f t="shared" si="12"/>
        <v>N/A</v>
      </c>
      <c r="G112" s="49">
        <v>97740604</v>
      </c>
      <c r="H112" s="46" t="str">
        <f t="shared" si="13"/>
        <v>N/A</v>
      </c>
      <c r="I112" s="12">
        <v>19</v>
      </c>
      <c r="J112" s="12">
        <v>-83.1</v>
      </c>
      <c r="K112" s="47" t="s">
        <v>739</v>
      </c>
      <c r="L112" s="9" t="str">
        <f t="shared" si="14"/>
        <v>No</v>
      </c>
    </row>
    <row r="113" spans="1:12" x14ac:dyDescent="0.2">
      <c r="A113" s="48" t="s">
        <v>622</v>
      </c>
      <c r="B113" s="37" t="s">
        <v>213</v>
      </c>
      <c r="C113" s="38">
        <v>516608</v>
      </c>
      <c r="D113" s="46" t="str">
        <f t="shared" si="11"/>
        <v>N/A</v>
      </c>
      <c r="E113" s="38">
        <v>529913</v>
      </c>
      <c r="F113" s="46" t="str">
        <f t="shared" si="12"/>
        <v>N/A</v>
      </c>
      <c r="G113" s="38">
        <v>98043</v>
      </c>
      <c r="H113" s="46" t="str">
        <f t="shared" si="13"/>
        <v>N/A</v>
      </c>
      <c r="I113" s="12">
        <v>2.5750000000000002</v>
      </c>
      <c r="J113" s="12">
        <v>-81.5</v>
      </c>
      <c r="K113" s="47" t="s">
        <v>739</v>
      </c>
      <c r="L113" s="9" t="str">
        <f t="shared" si="14"/>
        <v>No</v>
      </c>
    </row>
    <row r="114" spans="1:12" x14ac:dyDescent="0.2">
      <c r="A114" s="48" t="s">
        <v>1451</v>
      </c>
      <c r="B114" s="37" t="s">
        <v>213</v>
      </c>
      <c r="C114" s="49">
        <v>941.71390881000002</v>
      </c>
      <c r="D114" s="46" t="str">
        <f t="shared" si="11"/>
        <v>N/A</v>
      </c>
      <c r="E114" s="49">
        <v>1092.489971</v>
      </c>
      <c r="F114" s="46" t="str">
        <f t="shared" si="12"/>
        <v>N/A</v>
      </c>
      <c r="G114" s="49">
        <v>996.91567984999995</v>
      </c>
      <c r="H114" s="46" t="str">
        <f t="shared" si="13"/>
        <v>N/A</v>
      </c>
      <c r="I114" s="12">
        <v>16.010000000000002</v>
      </c>
      <c r="J114" s="12">
        <v>-8.75</v>
      </c>
      <c r="K114" s="47" t="s">
        <v>739</v>
      </c>
      <c r="L114" s="9" t="str">
        <f t="shared" si="14"/>
        <v>Yes</v>
      </c>
    </row>
    <row r="115" spans="1:12" ht="25.5" x14ac:dyDescent="0.2">
      <c r="A115" s="48" t="s">
        <v>623</v>
      </c>
      <c r="B115" s="37" t="s">
        <v>213</v>
      </c>
      <c r="C115" s="49">
        <v>322400236</v>
      </c>
      <c r="D115" s="46" t="str">
        <f t="shared" si="11"/>
        <v>N/A</v>
      </c>
      <c r="E115" s="49">
        <v>382923436</v>
      </c>
      <c r="F115" s="46" t="str">
        <f t="shared" si="12"/>
        <v>N/A</v>
      </c>
      <c r="G115" s="49">
        <v>267948858</v>
      </c>
      <c r="H115" s="46" t="str">
        <f t="shared" si="13"/>
        <v>N/A</v>
      </c>
      <c r="I115" s="12">
        <v>18.77</v>
      </c>
      <c r="J115" s="12">
        <v>-30</v>
      </c>
      <c r="K115" s="47" t="s">
        <v>739</v>
      </c>
      <c r="L115" s="9" t="str">
        <f t="shared" si="14"/>
        <v>Yes</v>
      </c>
    </row>
    <row r="116" spans="1:12" x14ac:dyDescent="0.2">
      <c r="A116" s="51" t="s">
        <v>624</v>
      </c>
      <c r="B116" s="38" t="s">
        <v>213</v>
      </c>
      <c r="C116" s="38">
        <v>252568</v>
      </c>
      <c r="D116" s="46" t="str">
        <f t="shared" si="11"/>
        <v>N/A</v>
      </c>
      <c r="E116" s="38">
        <v>297963</v>
      </c>
      <c r="F116" s="46" t="str">
        <f t="shared" si="12"/>
        <v>N/A</v>
      </c>
      <c r="G116" s="38">
        <v>48975</v>
      </c>
      <c r="H116" s="46" t="str">
        <f t="shared" si="13"/>
        <v>N/A</v>
      </c>
      <c r="I116" s="12">
        <v>17.97</v>
      </c>
      <c r="J116" s="12">
        <v>-83.6</v>
      </c>
      <c r="K116" s="52" t="s">
        <v>739</v>
      </c>
      <c r="L116" s="9" t="str">
        <f t="shared" si="14"/>
        <v>No</v>
      </c>
    </row>
    <row r="117" spans="1:12" ht="25.5" x14ac:dyDescent="0.2">
      <c r="A117" s="48" t="s">
        <v>1452</v>
      </c>
      <c r="B117" s="37" t="s">
        <v>213</v>
      </c>
      <c r="C117" s="49">
        <v>1276.4888504999999</v>
      </c>
      <c r="D117" s="46" t="str">
        <f t="shared" si="11"/>
        <v>N/A</v>
      </c>
      <c r="E117" s="49">
        <v>1285.1375372</v>
      </c>
      <c r="F117" s="46" t="str">
        <f t="shared" si="12"/>
        <v>N/A</v>
      </c>
      <c r="G117" s="49">
        <v>5471.1354363999999</v>
      </c>
      <c r="H117" s="46" t="str">
        <f t="shared" si="13"/>
        <v>N/A</v>
      </c>
      <c r="I117" s="12">
        <v>0.67749999999999999</v>
      </c>
      <c r="J117" s="12">
        <v>325.7</v>
      </c>
      <c r="K117" s="47" t="s">
        <v>739</v>
      </c>
      <c r="L117" s="9" t="str">
        <f t="shared" si="14"/>
        <v>No</v>
      </c>
    </row>
    <row r="118" spans="1:12" ht="25.5" x14ac:dyDescent="0.2">
      <c r="A118" s="48" t="s">
        <v>625</v>
      </c>
      <c r="B118" s="37" t="s">
        <v>213</v>
      </c>
      <c r="C118" s="49">
        <v>22568728</v>
      </c>
      <c r="D118" s="46" t="str">
        <f t="shared" si="11"/>
        <v>N/A</v>
      </c>
      <c r="E118" s="49">
        <v>20103377</v>
      </c>
      <c r="F118" s="46" t="str">
        <f t="shared" si="12"/>
        <v>N/A</v>
      </c>
      <c r="G118" s="49">
        <v>5811922</v>
      </c>
      <c r="H118" s="46" t="str">
        <f t="shared" si="13"/>
        <v>N/A</v>
      </c>
      <c r="I118" s="12">
        <v>-10.9</v>
      </c>
      <c r="J118" s="12">
        <v>-71.099999999999994</v>
      </c>
      <c r="K118" s="47" t="s">
        <v>739</v>
      </c>
      <c r="L118" s="9" t="str">
        <f t="shared" si="14"/>
        <v>No</v>
      </c>
    </row>
    <row r="119" spans="1:12" x14ac:dyDescent="0.2">
      <c r="A119" s="48" t="s">
        <v>626</v>
      </c>
      <c r="B119" s="37" t="s">
        <v>213</v>
      </c>
      <c r="C119" s="38">
        <v>39633</v>
      </c>
      <c r="D119" s="46" t="str">
        <f t="shared" si="11"/>
        <v>N/A</v>
      </c>
      <c r="E119" s="38">
        <v>39634</v>
      </c>
      <c r="F119" s="46" t="str">
        <f t="shared" si="12"/>
        <v>N/A</v>
      </c>
      <c r="G119" s="38">
        <v>10940</v>
      </c>
      <c r="H119" s="46" t="str">
        <f t="shared" si="13"/>
        <v>N/A</v>
      </c>
      <c r="I119" s="12">
        <v>2.5000000000000001E-3</v>
      </c>
      <c r="J119" s="12">
        <v>-72.400000000000006</v>
      </c>
      <c r="K119" s="47" t="s">
        <v>739</v>
      </c>
      <c r="L119" s="9" t="str">
        <f t="shared" si="14"/>
        <v>No</v>
      </c>
    </row>
    <row r="120" spans="1:12" ht="25.5" x14ac:dyDescent="0.2">
      <c r="A120" s="48" t="s">
        <v>1453</v>
      </c>
      <c r="B120" s="37" t="s">
        <v>213</v>
      </c>
      <c r="C120" s="49">
        <v>569.44283803999997</v>
      </c>
      <c r="D120" s="46" t="str">
        <f t="shared" si="11"/>
        <v>N/A</v>
      </c>
      <c r="E120" s="49">
        <v>507.22553868</v>
      </c>
      <c r="F120" s="46" t="str">
        <f t="shared" si="12"/>
        <v>N/A</v>
      </c>
      <c r="G120" s="49">
        <v>531.25429615999997</v>
      </c>
      <c r="H120" s="46" t="str">
        <f t="shared" si="13"/>
        <v>N/A</v>
      </c>
      <c r="I120" s="12">
        <v>-10.9</v>
      </c>
      <c r="J120" s="12">
        <v>4.7370000000000001</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18435558</v>
      </c>
      <c r="D124" s="46" t="str">
        <f t="shared" si="11"/>
        <v>N/A</v>
      </c>
      <c r="E124" s="49">
        <v>19275279</v>
      </c>
      <c r="F124" s="46" t="str">
        <f t="shared" si="12"/>
        <v>N/A</v>
      </c>
      <c r="G124" s="49">
        <v>2056608</v>
      </c>
      <c r="H124" s="46" t="str">
        <f t="shared" si="13"/>
        <v>N/A</v>
      </c>
      <c r="I124" s="12">
        <v>4.5549999999999997</v>
      </c>
      <c r="J124" s="12">
        <v>-89.3</v>
      </c>
      <c r="K124" s="47" t="s">
        <v>739</v>
      </c>
      <c r="L124" s="9" t="str">
        <f t="shared" si="14"/>
        <v>No</v>
      </c>
    </row>
    <row r="125" spans="1:12" ht="25.5" x14ac:dyDescent="0.2">
      <c r="A125" s="48" t="s">
        <v>630</v>
      </c>
      <c r="B125" s="37" t="s">
        <v>213</v>
      </c>
      <c r="C125" s="38">
        <v>13341</v>
      </c>
      <c r="D125" s="46" t="str">
        <f t="shared" si="11"/>
        <v>N/A</v>
      </c>
      <c r="E125" s="38">
        <v>14036</v>
      </c>
      <c r="F125" s="46" t="str">
        <f t="shared" si="12"/>
        <v>N/A</v>
      </c>
      <c r="G125" s="38">
        <v>1629</v>
      </c>
      <c r="H125" s="46" t="str">
        <f t="shared" si="13"/>
        <v>N/A</v>
      </c>
      <c r="I125" s="12">
        <v>5.21</v>
      </c>
      <c r="J125" s="12">
        <v>-88.4</v>
      </c>
      <c r="K125" s="47" t="s">
        <v>739</v>
      </c>
      <c r="L125" s="9" t="str">
        <f t="shared" si="14"/>
        <v>No</v>
      </c>
    </row>
    <row r="126" spans="1:12" ht="25.5" x14ac:dyDescent="0.2">
      <c r="A126" s="48" t="s">
        <v>1455</v>
      </c>
      <c r="B126" s="37" t="s">
        <v>213</v>
      </c>
      <c r="C126" s="49">
        <v>1381.8722734</v>
      </c>
      <c r="D126" s="46" t="str">
        <f t="shared" si="11"/>
        <v>N/A</v>
      </c>
      <c r="E126" s="49">
        <v>1373.2743659</v>
      </c>
      <c r="F126" s="46" t="str">
        <f t="shared" si="12"/>
        <v>N/A</v>
      </c>
      <c r="G126" s="49">
        <v>1262.4972376000001</v>
      </c>
      <c r="H126" s="46" t="str">
        <f t="shared" si="13"/>
        <v>N/A</v>
      </c>
      <c r="I126" s="12">
        <v>-0.622</v>
      </c>
      <c r="J126" s="12">
        <v>-8.07</v>
      </c>
      <c r="K126" s="47" t="s">
        <v>739</v>
      </c>
      <c r="L126" s="9" t="str">
        <f t="shared" si="14"/>
        <v>Yes</v>
      </c>
    </row>
    <row r="127" spans="1:12" ht="25.5" x14ac:dyDescent="0.2">
      <c r="A127" s="48" t="s">
        <v>631</v>
      </c>
      <c r="B127" s="37" t="s">
        <v>213</v>
      </c>
      <c r="C127" s="49">
        <v>3773</v>
      </c>
      <c r="D127" s="46" t="str">
        <f t="shared" si="11"/>
        <v>N/A</v>
      </c>
      <c r="E127" s="49">
        <v>8199</v>
      </c>
      <c r="F127" s="46" t="str">
        <f t="shared" si="12"/>
        <v>N/A</v>
      </c>
      <c r="G127" s="49">
        <v>1515</v>
      </c>
      <c r="H127" s="46" t="str">
        <f t="shared" si="13"/>
        <v>N/A</v>
      </c>
      <c r="I127" s="12">
        <v>117.3</v>
      </c>
      <c r="J127" s="12">
        <v>-81.5</v>
      </c>
      <c r="K127" s="47" t="s">
        <v>739</v>
      </c>
      <c r="L127" s="9" t="str">
        <f t="shared" si="14"/>
        <v>No</v>
      </c>
    </row>
    <row r="128" spans="1:12" x14ac:dyDescent="0.2">
      <c r="A128" s="48" t="s">
        <v>632</v>
      </c>
      <c r="B128" s="37" t="s">
        <v>213</v>
      </c>
      <c r="C128" s="38">
        <v>28</v>
      </c>
      <c r="D128" s="46" t="str">
        <f t="shared" si="11"/>
        <v>N/A</v>
      </c>
      <c r="E128" s="38">
        <v>45</v>
      </c>
      <c r="F128" s="46" t="str">
        <f t="shared" si="12"/>
        <v>N/A</v>
      </c>
      <c r="G128" s="38">
        <v>11</v>
      </c>
      <c r="H128" s="46" t="str">
        <f t="shared" si="13"/>
        <v>N/A</v>
      </c>
      <c r="I128" s="12">
        <v>60.71</v>
      </c>
      <c r="J128" s="12">
        <v>-82.2</v>
      </c>
      <c r="K128" s="47" t="s">
        <v>739</v>
      </c>
      <c r="L128" s="9" t="str">
        <f t="shared" si="14"/>
        <v>No</v>
      </c>
    </row>
    <row r="129" spans="1:12" ht="25.5" x14ac:dyDescent="0.2">
      <c r="A129" s="48" t="s">
        <v>1456</v>
      </c>
      <c r="B129" s="37" t="s">
        <v>213</v>
      </c>
      <c r="C129" s="49">
        <v>134.75</v>
      </c>
      <c r="D129" s="46" t="str">
        <f t="shared" si="11"/>
        <v>N/A</v>
      </c>
      <c r="E129" s="49">
        <v>182.2</v>
      </c>
      <c r="F129" s="46" t="str">
        <f t="shared" si="12"/>
        <v>N/A</v>
      </c>
      <c r="G129" s="49">
        <v>189.375</v>
      </c>
      <c r="H129" s="46" t="str">
        <f t="shared" si="13"/>
        <v>N/A</v>
      </c>
      <c r="I129" s="12">
        <v>35.21</v>
      </c>
      <c r="J129" s="12">
        <v>3.9380000000000002</v>
      </c>
      <c r="K129" s="47" t="s">
        <v>739</v>
      </c>
      <c r="L129" s="9" t="str">
        <f t="shared" si="14"/>
        <v>Yes</v>
      </c>
    </row>
    <row r="130" spans="1:12" ht="25.5" x14ac:dyDescent="0.2">
      <c r="A130" s="48" t="s">
        <v>633</v>
      </c>
      <c r="B130" s="37" t="s">
        <v>213</v>
      </c>
      <c r="C130" s="49">
        <v>146624</v>
      </c>
      <c r="D130" s="46" t="str">
        <f t="shared" si="11"/>
        <v>N/A</v>
      </c>
      <c r="E130" s="49">
        <v>190606</v>
      </c>
      <c r="F130" s="46" t="str">
        <f t="shared" si="12"/>
        <v>N/A</v>
      </c>
      <c r="G130" s="49">
        <v>33403</v>
      </c>
      <c r="H130" s="46" t="str">
        <f t="shared" si="13"/>
        <v>N/A</v>
      </c>
      <c r="I130" s="12">
        <v>30</v>
      </c>
      <c r="J130" s="12">
        <v>-82.5</v>
      </c>
      <c r="K130" s="47" t="s">
        <v>739</v>
      </c>
      <c r="L130" s="9" t="str">
        <f t="shared" si="14"/>
        <v>No</v>
      </c>
    </row>
    <row r="131" spans="1:12" x14ac:dyDescent="0.2">
      <c r="A131" s="48" t="s">
        <v>634</v>
      </c>
      <c r="B131" s="37" t="s">
        <v>213</v>
      </c>
      <c r="C131" s="38">
        <v>1796</v>
      </c>
      <c r="D131" s="46" t="str">
        <f t="shared" si="11"/>
        <v>N/A</v>
      </c>
      <c r="E131" s="38">
        <v>2154</v>
      </c>
      <c r="F131" s="46" t="str">
        <f t="shared" si="12"/>
        <v>N/A</v>
      </c>
      <c r="G131" s="38">
        <v>306</v>
      </c>
      <c r="H131" s="46" t="str">
        <f t="shared" si="13"/>
        <v>N/A</v>
      </c>
      <c r="I131" s="12">
        <v>19.93</v>
      </c>
      <c r="J131" s="12">
        <v>-85.8</v>
      </c>
      <c r="K131" s="47" t="s">
        <v>739</v>
      </c>
      <c r="L131" s="9" t="str">
        <f t="shared" si="14"/>
        <v>No</v>
      </c>
    </row>
    <row r="132" spans="1:12" ht="25.5" x14ac:dyDescent="0.2">
      <c r="A132" s="48" t="s">
        <v>1457</v>
      </c>
      <c r="B132" s="37" t="s">
        <v>213</v>
      </c>
      <c r="C132" s="49">
        <v>81.639198218000004</v>
      </c>
      <c r="D132" s="46" t="str">
        <f t="shared" si="11"/>
        <v>N/A</v>
      </c>
      <c r="E132" s="49">
        <v>88.489322190999999</v>
      </c>
      <c r="F132" s="46" t="str">
        <f t="shared" si="12"/>
        <v>N/A</v>
      </c>
      <c r="G132" s="49">
        <v>109.16013072</v>
      </c>
      <c r="H132" s="46" t="str">
        <f t="shared" si="13"/>
        <v>N/A</v>
      </c>
      <c r="I132" s="12">
        <v>8.391</v>
      </c>
      <c r="J132" s="12">
        <v>23.36</v>
      </c>
      <c r="K132" s="47" t="s">
        <v>739</v>
      </c>
      <c r="L132" s="9" t="str">
        <f t="shared" si="14"/>
        <v>Yes</v>
      </c>
    </row>
    <row r="133" spans="1:12" ht="25.5" x14ac:dyDescent="0.2">
      <c r="A133" s="48" t="s">
        <v>635</v>
      </c>
      <c r="B133" s="37" t="s">
        <v>213</v>
      </c>
      <c r="C133" s="49">
        <v>33653304</v>
      </c>
      <c r="D133" s="46" t="str">
        <f t="shared" si="11"/>
        <v>N/A</v>
      </c>
      <c r="E133" s="49">
        <v>34176845</v>
      </c>
      <c r="F133" s="46" t="str">
        <f t="shared" si="12"/>
        <v>N/A</v>
      </c>
      <c r="G133" s="49">
        <v>28117533</v>
      </c>
      <c r="H133" s="46" t="str">
        <f t="shared" si="13"/>
        <v>N/A</v>
      </c>
      <c r="I133" s="12">
        <v>1.556</v>
      </c>
      <c r="J133" s="12">
        <v>-17.7</v>
      </c>
      <c r="K133" s="47" t="s">
        <v>739</v>
      </c>
      <c r="L133" s="9" t="str">
        <f t="shared" si="14"/>
        <v>Yes</v>
      </c>
    </row>
    <row r="134" spans="1:12" x14ac:dyDescent="0.2">
      <c r="A134" s="48" t="s">
        <v>636</v>
      </c>
      <c r="B134" s="37" t="s">
        <v>213</v>
      </c>
      <c r="C134" s="38">
        <v>2831</v>
      </c>
      <c r="D134" s="46" t="str">
        <f t="shared" si="11"/>
        <v>N/A</v>
      </c>
      <c r="E134" s="38">
        <v>2800</v>
      </c>
      <c r="F134" s="46" t="str">
        <f t="shared" si="12"/>
        <v>N/A</v>
      </c>
      <c r="G134" s="38">
        <v>2403</v>
      </c>
      <c r="H134" s="46" t="str">
        <f t="shared" si="13"/>
        <v>N/A</v>
      </c>
      <c r="I134" s="12">
        <v>-1.1000000000000001</v>
      </c>
      <c r="J134" s="12">
        <v>-14.2</v>
      </c>
      <c r="K134" s="47" t="s">
        <v>739</v>
      </c>
      <c r="L134" s="9" t="str">
        <f t="shared" si="14"/>
        <v>Yes</v>
      </c>
    </row>
    <row r="135" spans="1:12" x14ac:dyDescent="0.2">
      <c r="A135" s="48" t="s">
        <v>1458</v>
      </c>
      <c r="B135" s="37" t="s">
        <v>213</v>
      </c>
      <c r="C135" s="49">
        <v>11887.426351</v>
      </c>
      <c r="D135" s="46" t="str">
        <f t="shared" si="11"/>
        <v>N/A</v>
      </c>
      <c r="E135" s="49">
        <v>12206.016071</v>
      </c>
      <c r="F135" s="46" t="str">
        <f t="shared" si="12"/>
        <v>N/A</v>
      </c>
      <c r="G135" s="49">
        <v>11701.012484000001</v>
      </c>
      <c r="H135" s="46" t="str">
        <f t="shared" si="13"/>
        <v>N/A</v>
      </c>
      <c r="I135" s="12">
        <v>2.68</v>
      </c>
      <c r="J135" s="12">
        <v>-4.1399999999999997</v>
      </c>
      <c r="K135" s="47" t="s">
        <v>739</v>
      </c>
      <c r="L135" s="9" t="str">
        <f t="shared" si="14"/>
        <v>Yes</v>
      </c>
    </row>
    <row r="136" spans="1:12" ht="25.5" x14ac:dyDescent="0.2">
      <c r="A136" s="48" t="s">
        <v>637</v>
      </c>
      <c r="B136" s="37" t="s">
        <v>213</v>
      </c>
      <c r="C136" s="49">
        <v>8708746</v>
      </c>
      <c r="D136" s="46" t="str">
        <f t="shared" si="11"/>
        <v>N/A</v>
      </c>
      <c r="E136" s="49">
        <v>9670191</v>
      </c>
      <c r="F136" s="46" t="str">
        <f t="shared" si="12"/>
        <v>N/A</v>
      </c>
      <c r="G136" s="49">
        <v>1684447</v>
      </c>
      <c r="H136" s="46" t="str">
        <f t="shared" si="13"/>
        <v>N/A</v>
      </c>
      <c r="I136" s="12">
        <v>11.04</v>
      </c>
      <c r="J136" s="12">
        <v>-82.6</v>
      </c>
      <c r="K136" s="47" t="s">
        <v>739</v>
      </c>
      <c r="L136" s="9" t="str">
        <f>IF(J136="Div by 0", "N/A", IF(OR(J136="N/A",K136="N/A"),"N/A", IF(J136&gt;VALUE(MID(K136,1,2)), "No", IF(J136&lt;-1*VALUE(MID(K136,1,2)), "No", "Yes"))))</f>
        <v>No</v>
      </c>
    </row>
    <row r="137" spans="1:12" x14ac:dyDescent="0.2">
      <c r="A137" s="48" t="s">
        <v>638</v>
      </c>
      <c r="B137" s="37" t="s">
        <v>213</v>
      </c>
      <c r="C137" s="38">
        <v>87987</v>
      </c>
      <c r="D137" s="46" t="str">
        <f t="shared" si="11"/>
        <v>N/A</v>
      </c>
      <c r="E137" s="38">
        <v>95192</v>
      </c>
      <c r="F137" s="46" t="str">
        <f t="shared" si="12"/>
        <v>N/A</v>
      </c>
      <c r="G137" s="38">
        <v>16626</v>
      </c>
      <c r="H137" s="46" t="str">
        <f t="shared" si="13"/>
        <v>N/A</v>
      </c>
      <c r="I137" s="12">
        <v>8.1890000000000001</v>
      </c>
      <c r="J137" s="12">
        <v>-82.5</v>
      </c>
      <c r="K137" s="47" t="s">
        <v>739</v>
      </c>
      <c r="L137" s="9" t="str">
        <f t="shared" ref="L137:L141" si="15">IF(J137="Div by 0", "N/A", IF(OR(J137="N/A",K137="N/A"),"N/A", IF(J137&gt;VALUE(MID(K137,1,2)), "No", IF(J137&lt;-1*VALUE(MID(K137,1,2)), "No", "Yes"))))</f>
        <v>No</v>
      </c>
    </row>
    <row r="138" spans="1:12" ht="25.5" x14ac:dyDescent="0.2">
      <c r="A138" s="48" t="s">
        <v>1459</v>
      </c>
      <c r="B138" s="37" t="s">
        <v>213</v>
      </c>
      <c r="C138" s="49">
        <v>98.977644424999994</v>
      </c>
      <c r="D138" s="46" t="str">
        <f t="shared" si="11"/>
        <v>N/A</v>
      </c>
      <c r="E138" s="49">
        <v>101.58617321</v>
      </c>
      <c r="F138" s="46" t="str">
        <f t="shared" si="12"/>
        <v>N/A</v>
      </c>
      <c r="G138" s="49">
        <v>101.31402622</v>
      </c>
      <c r="H138" s="46" t="str">
        <f t="shared" si="13"/>
        <v>N/A</v>
      </c>
      <c r="I138" s="12">
        <v>2.6349999999999998</v>
      </c>
      <c r="J138" s="12">
        <v>-0.26800000000000002</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100698739</v>
      </c>
      <c r="D142" s="46" t="str">
        <f t="shared" si="11"/>
        <v>N/A</v>
      </c>
      <c r="E142" s="49">
        <v>107278455</v>
      </c>
      <c r="F142" s="46" t="str">
        <f t="shared" si="12"/>
        <v>N/A</v>
      </c>
      <c r="G142" s="49">
        <v>38106571</v>
      </c>
      <c r="H142" s="46" t="str">
        <f t="shared" si="13"/>
        <v>N/A</v>
      </c>
      <c r="I142" s="12">
        <v>6.5339999999999998</v>
      </c>
      <c r="J142" s="12">
        <v>-64.5</v>
      </c>
      <c r="K142" s="47" t="s">
        <v>739</v>
      </c>
      <c r="L142" s="9" t="str">
        <f t="shared" ref="L142:L153" si="16">IF(J142="Div by 0", "N/A", IF(K142="N/A","N/A", IF(J142&gt;VALUE(MID(K142,1,2)), "No", IF(J142&lt;-1*VALUE(MID(K142,1,2)), "No", "Yes"))))</f>
        <v>No</v>
      </c>
    </row>
    <row r="143" spans="1:12" ht="25.5" x14ac:dyDescent="0.2">
      <c r="A143" s="48" t="s">
        <v>642</v>
      </c>
      <c r="B143" s="37" t="s">
        <v>213</v>
      </c>
      <c r="C143" s="38">
        <v>197887</v>
      </c>
      <c r="D143" s="46" t="str">
        <f t="shared" si="11"/>
        <v>N/A</v>
      </c>
      <c r="E143" s="38">
        <v>201657</v>
      </c>
      <c r="F143" s="46" t="str">
        <f t="shared" si="12"/>
        <v>N/A</v>
      </c>
      <c r="G143" s="38">
        <v>38644</v>
      </c>
      <c r="H143" s="46" t="str">
        <f t="shared" si="13"/>
        <v>N/A</v>
      </c>
      <c r="I143" s="12">
        <v>1.905</v>
      </c>
      <c r="J143" s="12">
        <v>-80.8</v>
      </c>
      <c r="K143" s="47" t="s">
        <v>739</v>
      </c>
      <c r="L143" s="9" t="str">
        <f t="shared" si="16"/>
        <v>No</v>
      </c>
    </row>
    <row r="144" spans="1:12" ht="25.5" x14ac:dyDescent="0.2">
      <c r="A144" s="48" t="s">
        <v>1461</v>
      </c>
      <c r="B144" s="37" t="s">
        <v>213</v>
      </c>
      <c r="C144" s="49">
        <v>508.86990555</v>
      </c>
      <c r="D144" s="46" t="str">
        <f t="shared" si="11"/>
        <v>N/A</v>
      </c>
      <c r="E144" s="49">
        <v>531.98478108999996</v>
      </c>
      <c r="F144" s="46" t="str">
        <f t="shared" si="12"/>
        <v>N/A</v>
      </c>
      <c r="G144" s="49">
        <v>986.09282165000002</v>
      </c>
      <c r="H144" s="46" t="str">
        <f t="shared" si="13"/>
        <v>N/A</v>
      </c>
      <c r="I144" s="12">
        <v>4.5419999999999998</v>
      </c>
      <c r="J144" s="12">
        <v>85.36</v>
      </c>
      <c r="K144" s="47" t="s">
        <v>739</v>
      </c>
      <c r="L144" s="9" t="str">
        <f t="shared" si="16"/>
        <v>No</v>
      </c>
    </row>
    <row r="145" spans="1:12" ht="25.5" x14ac:dyDescent="0.2">
      <c r="A145" s="48" t="s">
        <v>643</v>
      </c>
      <c r="B145" s="37" t="s">
        <v>213</v>
      </c>
      <c r="C145" s="49">
        <v>146663393</v>
      </c>
      <c r="D145" s="46" t="str">
        <f t="shared" ref="D145:D153" si="17">IF($B145="N/A","N/A",IF(C145&gt;10,"No",IF(C145&lt;-10,"No","Yes")))</f>
        <v>N/A</v>
      </c>
      <c r="E145" s="49">
        <v>155440921</v>
      </c>
      <c r="F145" s="46" t="str">
        <f t="shared" ref="F145:F153" si="18">IF($B145="N/A","N/A",IF(E145&gt;10,"No",IF(E145&lt;-10,"No","Yes")))</f>
        <v>N/A</v>
      </c>
      <c r="G145" s="49">
        <v>152568396</v>
      </c>
      <c r="H145" s="46" t="str">
        <f t="shared" ref="H145:H153" si="19">IF($B145="N/A","N/A",IF(G145&gt;10,"No",IF(G145&lt;-10,"No","Yes")))</f>
        <v>N/A</v>
      </c>
      <c r="I145" s="12">
        <v>5.9850000000000003</v>
      </c>
      <c r="J145" s="12">
        <v>-1.85</v>
      </c>
      <c r="K145" s="47" t="s">
        <v>739</v>
      </c>
      <c r="L145" s="9" t="str">
        <f t="shared" si="16"/>
        <v>Yes</v>
      </c>
    </row>
    <row r="146" spans="1:12" x14ac:dyDescent="0.2">
      <c r="A146" s="48" t="s">
        <v>644</v>
      </c>
      <c r="B146" s="37" t="s">
        <v>213</v>
      </c>
      <c r="C146" s="38">
        <v>2826</v>
      </c>
      <c r="D146" s="46" t="str">
        <f t="shared" si="17"/>
        <v>N/A</v>
      </c>
      <c r="E146" s="38">
        <v>2978</v>
      </c>
      <c r="F146" s="46" t="str">
        <f t="shared" si="18"/>
        <v>N/A</v>
      </c>
      <c r="G146" s="38">
        <v>2892</v>
      </c>
      <c r="H146" s="46" t="str">
        <f t="shared" si="19"/>
        <v>N/A</v>
      </c>
      <c r="I146" s="12">
        <v>5.3789999999999996</v>
      </c>
      <c r="J146" s="12">
        <v>-2.89</v>
      </c>
      <c r="K146" s="47" t="s">
        <v>739</v>
      </c>
      <c r="L146" s="9" t="str">
        <f t="shared" si="16"/>
        <v>Yes</v>
      </c>
    </row>
    <row r="147" spans="1:12" ht="25.5" x14ac:dyDescent="0.2">
      <c r="A147" s="48" t="s">
        <v>1462</v>
      </c>
      <c r="B147" s="37" t="s">
        <v>213</v>
      </c>
      <c r="C147" s="49">
        <v>51897.874381000001</v>
      </c>
      <c r="D147" s="46" t="str">
        <f t="shared" si="17"/>
        <v>N/A</v>
      </c>
      <c r="E147" s="49">
        <v>52196.414036000002</v>
      </c>
      <c r="F147" s="46" t="str">
        <f t="shared" si="18"/>
        <v>N/A</v>
      </c>
      <c r="G147" s="49">
        <v>52755.323650999999</v>
      </c>
      <c r="H147" s="46" t="str">
        <f t="shared" si="19"/>
        <v>N/A</v>
      </c>
      <c r="I147" s="12">
        <v>0.57520000000000004</v>
      </c>
      <c r="J147" s="12">
        <v>1.071</v>
      </c>
      <c r="K147" s="47" t="s">
        <v>739</v>
      </c>
      <c r="L147" s="9" t="str">
        <f t="shared" si="16"/>
        <v>Yes</v>
      </c>
    </row>
    <row r="148" spans="1:12" ht="25.5" x14ac:dyDescent="0.2">
      <c r="A148" s="48" t="s">
        <v>645</v>
      </c>
      <c r="B148" s="37" t="s">
        <v>213</v>
      </c>
      <c r="C148" s="49">
        <v>151750992</v>
      </c>
      <c r="D148" s="46" t="str">
        <f t="shared" si="17"/>
        <v>N/A</v>
      </c>
      <c r="E148" s="49">
        <v>147910874</v>
      </c>
      <c r="F148" s="46" t="str">
        <f t="shared" si="18"/>
        <v>N/A</v>
      </c>
      <c r="G148" s="49">
        <v>35075471</v>
      </c>
      <c r="H148" s="46" t="str">
        <f t="shared" si="19"/>
        <v>N/A</v>
      </c>
      <c r="I148" s="12">
        <v>-2.5299999999999998</v>
      </c>
      <c r="J148" s="12">
        <v>-76.3</v>
      </c>
      <c r="K148" s="47" t="s">
        <v>739</v>
      </c>
      <c r="L148" s="9" t="str">
        <f t="shared" si="16"/>
        <v>No</v>
      </c>
    </row>
    <row r="149" spans="1:12" x14ac:dyDescent="0.2">
      <c r="A149" s="48" t="s">
        <v>646</v>
      </c>
      <c r="B149" s="37" t="s">
        <v>213</v>
      </c>
      <c r="C149" s="38">
        <v>129617</v>
      </c>
      <c r="D149" s="46" t="str">
        <f t="shared" si="17"/>
        <v>N/A</v>
      </c>
      <c r="E149" s="38">
        <v>99915</v>
      </c>
      <c r="F149" s="46" t="str">
        <f t="shared" si="18"/>
        <v>N/A</v>
      </c>
      <c r="G149" s="38">
        <v>17195</v>
      </c>
      <c r="H149" s="46" t="str">
        <f t="shared" si="19"/>
        <v>N/A</v>
      </c>
      <c r="I149" s="12">
        <v>-22.9</v>
      </c>
      <c r="J149" s="12">
        <v>-82.8</v>
      </c>
      <c r="K149" s="47" t="s">
        <v>739</v>
      </c>
      <c r="L149" s="9" t="str">
        <f t="shared" si="16"/>
        <v>No</v>
      </c>
    </row>
    <row r="150" spans="1:12" ht="25.5" x14ac:dyDescent="0.2">
      <c r="A150" s="48" t="s">
        <v>1463</v>
      </c>
      <c r="B150" s="37" t="s">
        <v>213</v>
      </c>
      <c r="C150" s="49">
        <v>1170.7645755999999</v>
      </c>
      <c r="D150" s="46" t="str">
        <f t="shared" si="17"/>
        <v>N/A</v>
      </c>
      <c r="E150" s="49">
        <v>1480.3670520000001</v>
      </c>
      <c r="F150" s="46" t="str">
        <f t="shared" si="18"/>
        <v>N/A</v>
      </c>
      <c r="G150" s="49">
        <v>2039.8645535999999</v>
      </c>
      <c r="H150" s="46" t="str">
        <f t="shared" si="19"/>
        <v>N/A</v>
      </c>
      <c r="I150" s="12">
        <v>26.44</v>
      </c>
      <c r="J150" s="12">
        <v>37.79</v>
      </c>
      <c r="K150" s="47" t="s">
        <v>739</v>
      </c>
      <c r="L150" s="9" t="str">
        <f t="shared" si="16"/>
        <v>No</v>
      </c>
    </row>
    <row r="151" spans="1:12" ht="25.5" x14ac:dyDescent="0.2">
      <c r="A151" s="48" t="s">
        <v>647</v>
      </c>
      <c r="B151" s="37" t="s">
        <v>213</v>
      </c>
      <c r="C151" s="49">
        <v>30696716</v>
      </c>
      <c r="D151" s="46" t="str">
        <f t="shared" si="17"/>
        <v>N/A</v>
      </c>
      <c r="E151" s="49">
        <v>30003978</v>
      </c>
      <c r="F151" s="46" t="str">
        <f t="shared" si="18"/>
        <v>N/A</v>
      </c>
      <c r="G151" s="49">
        <v>29843675</v>
      </c>
      <c r="H151" s="46" t="str">
        <f t="shared" si="19"/>
        <v>N/A</v>
      </c>
      <c r="I151" s="12">
        <v>-2.2599999999999998</v>
      </c>
      <c r="J151" s="12">
        <v>-0.53400000000000003</v>
      </c>
      <c r="K151" s="47" t="s">
        <v>739</v>
      </c>
      <c r="L151" s="9" t="str">
        <f t="shared" si="16"/>
        <v>Yes</v>
      </c>
    </row>
    <row r="152" spans="1:12" x14ac:dyDescent="0.2">
      <c r="A152" s="48" t="s">
        <v>648</v>
      </c>
      <c r="B152" s="37" t="s">
        <v>213</v>
      </c>
      <c r="C152" s="38">
        <v>3591</v>
      </c>
      <c r="D152" s="46" t="str">
        <f t="shared" si="17"/>
        <v>N/A</v>
      </c>
      <c r="E152" s="38">
        <v>3560</v>
      </c>
      <c r="F152" s="46" t="str">
        <f t="shared" si="18"/>
        <v>N/A</v>
      </c>
      <c r="G152" s="38">
        <v>3257</v>
      </c>
      <c r="H152" s="46" t="str">
        <f t="shared" si="19"/>
        <v>N/A</v>
      </c>
      <c r="I152" s="12">
        <v>-0.86299999999999999</v>
      </c>
      <c r="J152" s="12">
        <v>-8.51</v>
      </c>
      <c r="K152" s="47" t="s">
        <v>739</v>
      </c>
      <c r="L152" s="9" t="str">
        <f t="shared" si="16"/>
        <v>Yes</v>
      </c>
    </row>
    <row r="153" spans="1:12" ht="25.5" x14ac:dyDescent="0.2">
      <c r="A153" s="48" t="s">
        <v>1464</v>
      </c>
      <c r="B153" s="37" t="s">
        <v>213</v>
      </c>
      <c r="C153" s="49">
        <v>8548.2361459000003</v>
      </c>
      <c r="D153" s="46" t="str">
        <f t="shared" si="17"/>
        <v>N/A</v>
      </c>
      <c r="E153" s="49">
        <v>8428.0837078999994</v>
      </c>
      <c r="F153" s="46" t="str">
        <f t="shared" si="18"/>
        <v>N/A</v>
      </c>
      <c r="G153" s="49">
        <v>9162.9336813000009</v>
      </c>
      <c r="H153" s="46" t="str">
        <f t="shared" si="19"/>
        <v>N/A</v>
      </c>
      <c r="I153" s="12">
        <v>-1.41</v>
      </c>
      <c r="J153" s="12">
        <v>8.7189999999999994</v>
      </c>
      <c r="K153" s="47" t="s">
        <v>739</v>
      </c>
      <c r="L153" s="9" t="str">
        <f t="shared" si="16"/>
        <v>Yes</v>
      </c>
    </row>
    <row r="154" spans="1:12" x14ac:dyDescent="0.2">
      <c r="A154" s="48" t="s">
        <v>1530</v>
      </c>
      <c r="B154" s="37" t="s">
        <v>213</v>
      </c>
      <c r="C154" s="49">
        <v>839.30667706999998</v>
      </c>
      <c r="D154" s="46" t="str">
        <f t="shared" ref="D154:D173" si="20">IF($B154="N/A","N/A",IF(C154&gt;10,"No",IF(C154&lt;-10,"No","Yes")))</f>
        <v>N/A</v>
      </c>
      <c r="E154" s="49">
        <v>820.65110665999998</v>
      </c>
      <c r="F154" s="46" t="str">
        <f t="shared" ref="F154:F173" si="21">IF($B154="N/A","N/A",IF(E154&gt;10,"No",IF(E154&lt;-10,"No","Yes")))</f>
        <v>N/A</v>
      </c>
      <c r="G154" s="49">
        <v>1164.7278242</v>
      </c>
      <c r="H154" s="46" t="str">
        <f t="shared" ref="H154:H173" si="22">IF($B154="N/A","N/A",IF(G154&gt;10,"No",IF(G154&lt;-10,"No","Yes")))</f>
        <v>N/A</v>
      </c>
      <c r="I154" s="12">
        <v>-2.2200000000000002</v>
      </c>
      <c r="J154" s="12">
        <v>41.93</v>
      </c>
      <c r="K154" s="47" t="s">
        <v>739</v>
      </c>
      <c r="L154" s="9" t="str">
        <f t="shared" ref="L154:L173" si="23">IF(J154="Div by 0", "N/A", IF(K154="N/A","N/A", IF(J154&gt;VALUE(MID(K154,1,2)), "No", IF(J154&lt;-1*VALUE(MID(K154,1,2)), "No", "Yes"))))</f>
        <v>No</v>
      </c>
    </row>
    <row r="155" spans="1:12" x14ac:dyDescent="0.2">
      <c r="A155" s="53" t="s">
        <v>1531</v>
      </c>
      <c r="B155" s="37" t="s">
        <v>213</v>
      </c>
      <c r="C155" s="49">
        <v>563.30436029999998</v>
      </c>
      <c r="D155" s="46" t="str">
        <f t="shared" si="20"/>
        <v>N/A</v>
      </c>
      <c r="E155" s="49">
        <v>571.82612535999999</v>
      </c>
      <c r="F155" s="46" t="str">
        <f t="shared" si="21"/>
        <v>N/A</v>
      </c>
      <c r="G155" s="49">
        <v>565.94441138000002</v>
      </c>
      <c r="H155" s="46" t="str">
        <f t="shared" si="22"/>
        <v>N/A</v>
      </c>
      <c r="I155" s="12">
        <v>1.5129999999999999</v>
      </c>
      <c r="J155" s="12">
        <v>-1.03</v>
      </c>
      <c r="K155" s="47" t="s">
        <v>739</v>
      </c>
      <c r="L155" s="9" t="str">
        <f t="shared" si="23"/>
        <v>Yes</v>
      </c>
    </row>
    <row r="156" spans="1:12" ht="25.5" x14ac:dyDescent="0.2">
      <c r="A156" s="53" t="s">
        <v>1532</v>
      </c>
      <c r="B156" s="37" t="s">
        <v>213</v>
      </c>
      <c r="C156" s="49">
        <v>1811.8079955000001</v>
      </c>
      <c r="D156" s="46" t="str">
        <f t="shared" si="20"/>
        <v>N/A</v>
      </c>
      <c r="E156" s="49">
        <v>1810.9970997999999</v>
      </c>
      <c r="F156" s="46" t="str">
        <f t="shared" si="21"/>
        <v>N/A</v>
      </c>
      <c r="G156" s="49">
        <v>2977.2738764999999</v>
      </c>
      <c r="H156" s="46" t="str">
        <f t="shared" si="22"/>
        <v>N/A</v>
      </c>
      <c r="I156" s="12">
        <v>-4.4999999999999998E-2</v>
      </c>
      <c r="J156" s="12">
        <v>64.400000000000006</v>
      </c>
      <c r="K156" s="47" t="s">
        <v>739</v>
      </c>
      <c r="L156" s="9" t="str">
        <f t="shared" si="23"/>
        <v>No</v>
      </c>
    </row>
    <row r="157" spans="1:12" x14ac:dyDescent="0.2">
      <c r="A157" s="53" t="s">
        <v>1533</v>
      </c>
      <c r="B157" s="37" t="s">
        <v>213</v>
      </c>
      <c r="C157" s="49">
        <v>383.11100278999999</v>
      </c>
      <c r="D157" s="46" t="str">
        <f t="shared" si="20"/>
        <v>N/A</v>
      </c>
      <c r="E157" s="49">
        <v>382.73061759000001</v>
      </c>
      <c r="F157" s="46" t="str">
        <f t="shared" si="21"/>
        <v>N/A</v>
      </c>
      <c r="G157" s="49">
        <v>268.35370995</v>
      </c>
      <c r="H157" s="46" t="str">
        <f t="shared" si="22"/>
        <v>N/A</v>
      </c>
      <c r="I157" s="12">
        <v>-9.9000000000000005E-2</v>
      </c>
      <c r="J157" s="12">
        <v>-29.9</v>
      </c>
      <c r="K157" s="47" t="s">
        <v>739</v>
      </c>
      <c r="L157" s="9" t="str">
        <f t="shared" si="23"/>
        <v>Yes</v>
      </c>
    </row>
    <row r="158" spans="1:12" x14ac:dyDescent="0.2">
      <c r="A158" s="53" t="s">
        <v>1534</v>
      </c>
      <c r="B158" s="37" t="s">
        <v>213</v>
      </c>
      <c r="C158" s="49">
        <v>983.11606409000001</v>
      </c>
      <c r="D158" s="46" t="str">
        <f t="shared" si="20"/>
        <v>N/A</v>
      </c>
      <c r="E158" s="49">
        <v>971.99298061000002</v>
      </c>
      <c r="F158" s="46" t="str">
        <f t="shared" si="21"/>
        <v>N/A</v>
      </c>
      <c r="G158" s="49">
        <v>1158.9852836</v>
      </c>
      <c r="H158" s="46" t="str">
        <f t="shared" si="22"/>
        <v>N/A</v>
      </c>
      <c r="I158" s="12">
        <v>-1.1299999999999999</v>
      </c>
      <c r="J158" s="12">
        <v>19.239999999999998</v>
      </c>
      <c r="K158" s="47" t="s">
        <v>739</v>
      </c>
      <c r="L158" s="9" t="str">
        <f t="shared" si="23"/>
        <v>Yes</v>
      </c>
    </row>
    <row r="159" spans="1:12" x14ac:dyDescent="0.2">
      <c r="A159" s="48" t="s">
        <v>1535</v>
      </c>
      <c r="B159" s="37" t="s">
        <v>213</v>
      </c>
      <c r="C159" s="49">
        <v>1456.5344785</v>
      </c>
      <c r="D159" s="46" t="str">
        <f t="shared" si="20"/>
        <v>N/A</v>
      </c>
      <c r="E159" s="49">
        <v>1440.2719388</v>
      </c>
      <c r="F159" s="46" t="str">
        <f t="shared" si="21"/>
        <v>N/A</v>
      </c>
      <c r="G159" s="49">
        <v>6233.2903077999999</v>
      </c>
      <c r="H159" s="46" t="str">
        <f t="shared" si="22"/>
        <v>N/A</v>
      </c>
      <c r="I159" s="12">
        <v>-1.1200000000000001</v>
      </c>
      <c r="J159" s="12">
        <v>332.8</v>
      </c>
      <c r="K159" s="47" t="s">
        <v>739</v>
      </c>
      <c r="L159" s="9" t="str">
        <f t="shared" si="23"/>
        <v>No</v>
      </c>
    </row>
    <row r="160" spans="1:12" x14ac:dyDescent="0.2">
      <c r="A160" s="53" t="s">
        <v>1536</v>
      </c>
      <c r="B160" s="37" t="s">
        <v>213</v>
      </c>
      <c r="C160" s="49">
        <v>12122.868366000001</v>
      </c>
      <c r="D160" s="46" t="str">
        <f t="shared" si="20"/>
        <v>N/A</v>
      </c>
      <c r="E160" s="49">
        <v>12731.112370999999</v>
      </c>
      <c r="F160" s="46" t="str">
        <f t="shared" si="21"/>
        <v>N/A</v>
      </c>
      <c r="G160" s="49">
        <v>23882.197396</v>
      </c>
      <c r="H160" s="46" t="str">
        <f t="shared" si="22"/>
        <v>N/A</v>
      </c>
      <c r="I160" s="12">
        <v>5.0170000000000003</v>
      </c>
      <c r="J160" s="12">
        <v>87.59</v>
      </c>
      <c r="K160" s="47" t="s">
        <v>739</v>
      </c>
      <c r="L160" s="9" t="str">
        <f t="shared" si="23"/>
        <v>No</v>
      </c>
    </row>
    <row r="161" spans="1:12" ht="25.5" x14ac:dyDescent="0.2">
      <c r="A161" s="53" t="s">
        <v>1537</v>
      </c>
      <c r="B161" s="37" t="s">
        <v>213</v>
      </c>
      <c r="C161" s="49">
        <v>1725.3013367000001</v>
      </c>
      <c r="D161" s="46" t="str">
        <f t="shared" si="20"/>
        <v>N/A</v>
      </c>
      <c r="E161" s="49">
        <v>1831.1845430000001</v>
      </c>
      <c r="F161" s="46" t="str">
        <f t="shared" si="21"/>
        <v>N/A</v>
      </c>
      <c r="G161" s="49">
        <v>7458.9498855000002</v>
      </c>
      <c r="H161" s="46" t="str">
        <f t="shared" si="22"/>
        <v>N/A</v>
      </c>
      <c r="I161" s="12">
        <v>6.1369999999999996</v>
      </c>
      <c r="J161" s="12">
        <v>307.3</v>
      </c>
      <c r="K161" s="47" t="s">
        <v>739</v>
      </c>
      <c r="L161" s="9" t="str">
        <f t="shared" si="23"/>
        <v>No</v>
      </c>
    </row>
    <row r="162" spans="1:12" x14ac:dyDescent="0.2">
      <c r="A162" s="53" t="s">
        <v>1538</v>
      </c>
      <c r="B162" s="37" t="s">
        <v>213</v>
      </c>
      <c r="C162" s="49">
        <v>63.193331872000002</v>
      </c>
      <c r="D162" s="46" t="str">
        <f t="shared" si="20"/>
        <v>N/A</v>
      </c>
      <c r="E162" s="49">
        <v>62.649740193</v>
      </c>
      <c r="F162" s="46" t="str">
        <f t="shared" si="21"/>
        <v>N/A</v>
      </c>
      <c r="G162" s="49">
        <v>39.335639276000002</v>
      </c>
      <c r="H162" s="46" t="str">
        <f t="shared" si="22"/>
        <v>N/A</v>
      </c>
      <c r="I162" s="12">
        <v>-0.86</v>
      </c>
      <c r="J162" s="12">
        <v>-37.200000000000003</v>
      </c>
      <c r="K162" s="47" t="s">
        <v>739</v>
      </c>
      <c r="L162" s="9" t="str">
        <f t="shared" si="23"/>
        <v>No</v>
      </c>
    </row>
    <row r="163" spans="1:12" x14ac:dyDescent="0.2">
      <c r="A163" s="53" t="s">
        <v>1539</v>
      </c>
      <c r="B163" s="37" t="s">
        <v>213</v>
      </c>
      <c r="C163" s="49">
        <v>38.580539672</v>
      </c>
      <c r="D163" s="46" t="str">
        <f t="shared" si="20"/>
        <v>N/A</v>
      </c>
      <c r="E163" s="49">
        <v>40.166176352000001</v>
      </c>
      <c r="F163" s="46" t="str">
        <f t="shared" si="21"/>
        <v>N/A</v>
      </c>
      <c r="G163" s="49">
        <v>40.538213042999999</v>
      </c>
      <c r="H163" s="46" t="str">
        <f t="shared" si="22"/>
        <v>N/A</v>
      </c>
      <c r="I163" s="12">
        <v>4.1100000000000003</v>
      </c>
      <c r="J163" s="12">
        <v>0.92620000000000002</v>
      </c>
      <c r="K163" s="47" t="s">
        <v>739</v>
      </c>
      <c r="L163" s="9" t="str">
        <f t="shared" si="23"/>
        <v>Yes</v>
      </c>
    </row>
    <row r="164" spans="1:12" x14ac:dyDescent="0.2">
      <c r="A164" s="48" t="s">
        <v>1540</v>
      </c>
      <c r="B164" s="37" t="s">
        <v>213</v>
      </c>
      <c r="C164" s="49">
        <v>721.60426914000004</v>
      </c>
      <c r="D164" s="46" t="str">
        <f t="shared" si="20"/>
        <v>N/A</v>
      </c>
      <c r="E164" s="49">
        <v>817.55275314000005</v>
      </c>
      <c r="F164" s="46" t="str">
        <f t="shared" si="21"/>
        <v>N/A</v>
      </c>
      <c r="G164" s="49">
        <v>641.64568563</v>
      </c>
      <c r="H164" s="46" t="str">
        <f t="shared" si="22"/>
        <v>N/A</v>
      </c>
      <c r="I164" s="12">
        <v>13.3</v>
      </c>
      <c r="J164" s="12">
        <v>-21.5</v>
      </c>
      <c r="K164" s="47" t="s">
        <v>739</v>
      </c>
      <c r="L164" s="9" t="str">
        <f t="shared" si="23"/>
        <v>Yes</v>
      </c>
    </row>
    <row r="165" spans="1:12" x14ac:dyDescent="0.2">
      <c r="A165" s="53" t="s">
        <v>1541</v>
      </c>
      <c r="B165" s="37" t="s">
        <v>213</v>
      </c>
      <c r="C165" s="49">
        <v>247.63790288999999</v>
      </c>
      <c r="D165" s="46" t="str">
        <f t="shared" si="20"/>
        <v>N/A</v>
      </c>
      <c r="E165" s="49">
        <v>306.63896352</v>
      </c>
      <c r="F165" s="46" t="str">
        <f t="shared" si="21"/>
        <v>N/A</v>
      </c>
      <c r="G165" s="49">
        <v>288.20957748000001</v>
      </c>
      <c r="H165" s="46" t="str">
        <f t="shared" si="22"/>
        <v>N/A</v>
      </c>
      <c r="I165" s="12">
        <v>23.83</v>
      </c>
      <c r="J165" s="12">
        <v>-6.01</v>
      </c>
      <c r="K165" s="47" t="s">
        <v>739</v>
      </c>
      <c r="L165" s="9" t="str">
        <f t="shared" si="23"/>
        <v>Yes</v>
      </c>
    </row>
    <row r="166" spans="1:12" x14ac:dyDescent="0.2">
      <c r="A166" s="53" t="s">
        <v>1542</v>
      </c>
      <c r="B166" s="37" t="s">
        <v>213</v>
      </c>
      <c r="C166" s="49">
        <v>1814.8693635</v>
      </c>
      <c r="D166" s="46" t="str">
        <f t="shared" si="20"/>
        <v>N/A</v>
      </c>
      <c r="E166" s="49">
        <v>2217.5163662</v>
      </c>
      <c r="F166" s="46" t="str">
        <f t="shared" si="21"/>
        <v>N/A</v>
      </c>
      <c r="G166" s="49">
        <v>1983.8198196000001</v>
      </c>
      <c r="H166" s="46" t="str">
        <f t="shared" si="22"/>
        <v>N/A</v>
      </c>
      <c r="I166" s="12">
        <v>22.19</v>
      </c>
      <c r="J166" s="12">
        <v>-10.5</v>
      </c>
      <c r="K166" s="47" t="s">
        <v>739</v>
      </c>
      <c r="L166" s="9" t="str">
        <f t="shared" si="23"/>
        <v>Yes</v>
      </c>
    </row>
    <row r="167" spans="1:12" x14ac:dyDescent="0.2">
      <c r="A167" s="53" t="s">
        <v>1543</v>
      </c>
      <c r="B167" s="37" t="s">
        <v>213</v>
      </c>
      <c r="C167" s="49">
        <v>337.99678968000001</v>
      </c>
      <c r="D167" s="46" t="str">
        <f t="shared" si="20"/>
        <v>N/A</v>
      </c>
      <c r="E167" s="49">
        <v>346.9299565</v>
      </c>
      <c r="F167" s="46" t="str">
        <f t="shared" si="21"/>
        <v>N/A</v>
      </c>
      <c r="G167" s="49">
        <v>176.36767975000001</v>
      </c>
      <c r="H167" s="46" t="str">
        <f t="shared" si="22"/>
        <v>N/A</v>
      </c>
      <c r="I167" s="12">
        <v>2.6429999999999998</v>
      </c>
      <c r="J167" s="12">
        <v>-49.2</v>
      </c>
      <c r="K167" s="47" t="s">
        <v>739</v>
      </c>
      <c r="L167" s="9" t="str">
        <f t="shared" si="23"/>
        <v>No</v>
      </c>
    </row>
    <row r="168" spans="1:12" x14ac:dyDescent="0.2">
      <c r="A168" s="53" t="s">
        <v>1544</v>
      </c>
      <c r="B168" s="37" t="s">
        <v>213</v>
      </c>
      <c r="C168" s="49">
        <v>557.35167253999998</v>
      </c>
      <c r="D168" s="46" t="str">
        <f t="shared" si="20"/>
        <v>N/A</v>
      </c>
      <c r="E168" s="49">
        <v>606.92496847999996</v>
      </c>
      <c r="F168" s="46" t="str">
        <f t="shared" si="21"/>
        <v>N/A</v>
      </c>
      <c r="G168" s="49">
        <v>280.46454800999999</v>
      </c>
      <c r="H168" s="46" t="str">
        <f t="shared" si="22"/>
        <v>N/A</v>
      </c>
      <c r="I168" s="12">
        <v>8.8940000000000001</v>
      </c>
      <c r="J168" s="12">
        <v>-53.8</v>
      </c>
      <c r="K168" s="47" t="s">
        <v>739</v>
      </c>
      <c r="L168" s="9" t="str">
        <f t="shared" si="23"/>
        <v>No</v>
      </c>
    </row>
    <row r="169" spans="1:12" x14ac:dyDescent="0.2">
      <c r="A169" s="48" t="s">
        <v>1545</v>
      </c>
      <c r="B169" s="37" t="s">
        <v>213</v>
      </c>
      <c r="C169" s="49">
        <v>2782.7820059000001</v>
      </c>
      <c r="D169" s="46" t="str">
        <f t="shared" si="20"/>
        <v>N/A</v>
      </c>
      <c r="E169" s="49">
        <v>2780.8455005000001</v>
      </c>
      <c r="F169" s="46" t="str">
        <f t="shared" si="21"/>
        <v>N/A</v>
      </c>
      <c r="G169" s="49">
        <v>4928.8375217000003</v>
      </c>
      <c r="H169" s="46" t="str">
        <f t="shared" si="22"/>
        <v>N/A</v>
      </c>
      <c r="I169" s="12">
        <v>-7.0000000000000007E-2</v>
      </c>
      <c r="J169" s="12">
        <v>77.239999999999995</v>
      </c>
      <c r="K169" s="47" t="s">
        <v>739</v>
      </c>
      <c r="L169" s="9" t="str">
        <f t="shared" si="23"/>
        <v>No</v>
      </c>
    </row>
    <row r="170" spans="1:12" x14ac:dyDescent="0.2">
      <c r="A170" s="53" t="s">
        <v>1546</v>
      </c>
      <c r="B170" s="37" t="s">
        <v>213</v>
      </c>
      <c r="C170" s="49">
        <v>2039.578516</v>
      </c>
      <c r="D170" s="46" t="str">
        <f t="shared" si="20"/>
        <v>N/A</v>
      </c>
      <c r="E170" s="49">
        <v>2103.2923737000001</v>
      </c>
      <c r="F170" s="46" t="str">
        <f t="shared" si="21"/>
        <v>N/A</v>
      </c>
      <c r="G170" s="49">
        <v>3134.8740155</v>
      </c>
      <c r="H170" s="46" t="str">
        <f t="shared" si="22"/>
        <v>N/A</v>
      </c>
      <c r="I170" s="12">
        <v>3.1240000000000001</v>
      </c>
      <c r="J170" s="12">
        <v>49.05</v>
      </c>
      <c r="K170" s="47" t="s">
        <v>739</v>
      </c>
      <c r="L170" s="9" t="str">
        <f t="shared" si="23"/>
        <v>No</v>
      </c>
    </row>
    <row r="171" spans="1:12" x14ac:dyDescent="0.2">
      <c r="A171" s="53" t="s">
        <v>1547</v>
      </c>
      <c r="B171" s="37" t="s">
        <v>213</v>
      </c>
      <c r="C171" s="49">
        <v>5642.9666599000002</v>
      </c>
      <c r="D171" s="46" t="str">
        <f t="shared" si="20"/>
        <v>N/A</v>
      </c>
      <c r="E171" s="49">
        <v>5981.7326768000003</v>
      </c>
      <c r="F171" s="46" t="str">
        <f t="shared" si="21"/>
        <v>N/A</v>
      </c>
      <c r="G171" s="49">
        <v>15459.78147</v>
      </c>
      <c r="H171" s="46" t="str">
        <f t="shared" si="22"/>
        <v>N/A</v>
      </c>
      <c r="I171" s="12">
        <v>6.0030000000000001</v>
      </c>
      <c r="J171" s="12">
        <v>158.4</v>
      </c>
      <c r="K171" s="47" t="s">
        <v>739</v>
      </c>
      <c r="L171" s="9" t="str">
        <f t="shared" si="23"/>
        <v>No</v>
      </c>
    </row>
    <row r="172" spans="1:12" x14ac:dyDescent="0.2">
      <c r="A172" s="53" t="s">
        <v>1548</v>
      </c>
      <c r="B172" s="37" t="s">
        <v>213</v>
      </c>
      <c r="C172" s="49">
        <v>1633.6526590999999</v>
      </c>
      <c r="D172" s="46" t="str">
        <f t="shared" si="20"/>
        <v>N/A</v>
      </c>
      <c r="E172" s="49">
        <v>1549.1969167</v>
      </c>
      <c r="F172" s="46" t="str">
        <f t="shared" si="21"/>
        <v>N/A</v>
      </c>
      <c r="G172" s="49">
        <v>903.91995630999998</v>
      </c>
      <c r="H172" s="46" t="str">
        <f t="shared" si="22"/>
        <v>N/A</v>
      </c>
      <c r="I172" s="12">
        <v>-5.17</v>
      </c>
      <c r="J172" s="12">
        <v>-41.7</v>
      </c>
      <c r="K172" s="47" t="s">
        <v>739</v>
      </c>
      <c r="L172" s="9" t="str">
        <f t="shared" si="23"/>
        <v>No</v>
      </c>
    </row>
    <row r="173" spans="1:12" x14ac:dyDescent="0.2">
      <c r="A173" s="53" t="s">
        <v>1549</v>
      </c>
      <c r="B173" s="37" t="s">
        <v>213</v>
      </c>
      <c r="C173" s="49">
        <v>2560.9803972</v>
      </c>
      <c r="D173" s="46" t="str">
        <f t="shared" si="20"/>
        <v>N/A</v>
      </c>
      <c r="E173" s="49">
        <v>2587.0955711000001</v>
      </c>
      <c r="F173" s="46" t="str">
        <f t="shared" si="21"/>
        <v>N/A</v>
      </c>
      <c r="G173" s="49">
        <v>1861.8765255000001</v>
      </c>
      <c r="H173" s="46" t="str">
        <f t="shared" si="22"/>
        <v>N/A</v>
      </c>
      <c r="I173" s="12">
        <v>1.02</v>
      </c>
      <c r="J173" s="12">
        <v>-28</v>
      </c>
      <c r="K173" s="47" t="s">
        <v>739</v>
      </c>
      <c r="L173" s="9" t="str">
        <f t="shared" si="23"/>
        <v>Yes</v>
      </c>
    </row>
    <row r="174" spans="1:12" x14ac:dyDescent="0.2">
      <c r="A174" s="48" t="s">
        <v>373</v>
      </c>
      <c r="B174" s="37" t="s">
        <v>213</v>
      </c>
      <c r="C174" s="8">
        <v>12.504672287</v>
      </c>
      <c r="D174" s="46" t="str">
        <f t="shared" ref="D174:D203" si="24">IF($B174="N/A","N/A",IF(C174&gt;10,"No",IF(C174&lt;-10,"No","Yes")))</f>
        <v>N/A</v>
      </c>
      <c r="E174" s="8">
        <v>12.041478904</v>
      </c>
      <c r="F174" s="46" t="str">
        <f t="shared" ref="F174:F203" si="25">IF($B174="N/A","N/A",IF(E174&gt;10,"No",IF(E174&lt;-10,"No","Yes")))</f>
        <v>N/A</v>
      </c>
      <c r="G174" s="8">
        <v>13.987579434000001</v>
      </c>
      <c r="H174" s="46" t="str">
        <f t="shared" ref="H174:H203" si="26">IF($B174="N/A","N/A",IF(G174&gt;10,"No",IF(G174&lt;-10,"No","Yes")))</f>
        <v>N/A</v>
      </c>
      <c r="I174" s="12">
        <v>-3.7</v>
      </c>
      <c r="J174" s="12">
        <v>16.16</v>
      </c>
      <c r="K174" s="47" t="s">
        <v>739</v>
      </c>
      <c r="L174" s="9" t="str">
        <f t="shared" ref="L174:L203" si="27">IF(J174="Div by 0", "N/A", IF(K174="N/A","N/A", IF(J174&gt;VALUE(MID(K174,1,2)), "No", IF(J174&lt;-1*VALUE(MID(K174,1,2)), "No", "Yes"))))</f>
        <v>Yes</v>
      </c>
    </row>
    <row r="175" spans="1:12" x14ac:dyDescent="0.2">
      <c r="A175" s="53" t="s">
        <v>483</v>
      </c>
      <c r="B175" s="37" t="s">
        <v>213</v>
      </c>
      <c r="C175" s="8">
        <v>11.898911268999999</v>
      </c>
      <c r="D175" s="46" t="str">
        <f t="shared" si="24"/>
        <v>N/A</v>
      </c>
      <c r="E175" s="8">
        <v>13.189664691000001</v>
      </c>
      <c r="F175" s="46" t="str">
        <f t="shared" si="25"/>
        <v>N/A</v>
      </c>
      <c r="G175" s="8">
        <v>13.883151889000001</v>
      </c>
      <c r="H175" s="46" t="str">
        <f t="shared" si="26"/>
        <v>N/A</v>
      </c>
      <c r="I175" s="12">
        <v>10.85</v>
      </c>
      <c r="J175" s="12">
        <v>5.258</v>
      </c>
      <c r="K175" s="47" t="s">
        <v>739</v>
      </c>
      <c r="L175" s="9" t="str">
        <f t="shared" si="27"/>
        <v>Yes</v>
      </c>
    </row>
    <row r="176" spans="1:12" x14ac:dyDescent="0.2">
      <c r="A176" s="53" t="s">
        <v>484</v>
      </c>
      <c r="B176" s="37" t="s">
        <v>213</v>
      </c>
      <c r="C176" s="8">
        <v>14.64314987</v>
      </c>
      <c r="D176" s="46" t="str">
        <f t="shared" si="24"/>
        <v>N/A</v>
      </c>
      <c r="E176" s="8">
        <v>14.482577557000001</v>
      </c>
      <c r="F176" s="46" t="str">
        <f t="shared" si="25"/>
        <v>N/A</v>
      </c>
      <c r="G176" s="8">
        <v>18.241466105000001</v>
      </c>
      <c r="H176" s="46" t="str">
        <f t="shared" si="26"/>
        <v>N/A</v>
      </c>
      <c r="I176" s="12">
        <v>-1.1000000000000001</v>
      </c>
      <c r="J176" s="12">
        <v>25.95</v>
      </c>
      <c r="K176" s="47" t="s">
        <v>739</v>
      </c>
      <c r="L176" s="9" t="str">
        <f t="shared" si="27"/>
        <v>Yes</v>
      </c>
    </row>
    <row r="177" spans="1:12" x14ac:dyDescent="0.2">
      <c r="A177" s="53" t="s">
        <v>485</v>
      </c>
      <c r="B177" s="37" t="s">
        <v>213</v>
      </c>
      <c r="C177" s="8">
        <v>8.7096978891999992</v>
      </c>
      <c r="D177" s="46" t="str">
        <f t="shared" si="24"/>
        <v>N/A</v>
      </c>
      <c r="E177" s="8">
        <v>8.2741660386000007</v>
      </c>
      <c r="F177" s="46" t="str">
        <f t="shared" si="25"/>
        <v>N/A</v>
      </c>
      <c r="G177" s="8">
        <v>3.4627472022000001</v>
      </c>
      <c r="H177" s="46" t="str">
        <f t="shared" si="26"/>
        <v>N/A</v>
      </c>
      <c r="I177" s="12">
        <v>-5</v>
      </c>
      <c r="J177" s="12">
        <v>-58.1</v>
      </c>
      <c r="K177" s="47" t="s">
        <v>739</v>
      </c>
      <c r="L177" s="9" t="str">
        <f t="shared" si="27"/>
        <v>No</v>
      </c>
    </row>
    <row r="178" spans="1:12" x14ac:dyDescent="0.2">
      <c r="A178" s="53" t="s">
        <v>486</v>
      </c>
      <c r="B178" s="37" t="s">
        <v>213</v>
      </c>
      <c r="C178" s="8">
        <v>21.661764436999999</v>
      </c>
      <c r="D178" s="46" t="str">
        <f t="shared" si="24"/>
        <v>N/A</v>
      </c>
      <c r="E178" s="8">
        <v>20.647751558</v>
      </c>
      <c r="F178" s="46" t="str">
        <f t="shared" si="25"/>
        <v>N/A</v>
      </c>
      <c r="G178" s="8">
        <v>25.081451212000001</v>
      </c>
      <c r="H178" s="46" t="str">
        <f t="shared" si="26"/>
        <v>N/A</v>
      </c>
      <c r="I178" s="12">
        <v>-4.68</v>
      </c>
      <c r="J178" s="12">
        <v>21.47</v>
      </c>
      <c r="K178" s="47" t="s">
        <v>739</v>
      </c>
      <c r="L178" s="9" t="str">
        <f t="shared" si="27"/>
        <v>Yes</v>
      </c>
    </row>
    <row r="179" spans="1:12" x14ac:dyDescent="0.2">
      <c r="A179" s="48" t="s">
        <v>1550</v>
      </c>
      <c r="B179" s="37" t="s">
        <v>213</v>
      </c>
      <c r="C179" s="8">
        <v>4.2706188777999996</v>
      </c>
      <c r="D179" s="46" t="str">
        <f t="shared" si="24"/>
        <v>N/A</v>
      </c>
      <c r="E179" s="8">
        <v>4.0846241944999999</v>
      </c>
      <c r="F179" s="46" t="str">
        <f t="shared" si="25"/>
        <v>N/A</v>
      </c>
      <c r="G179" s="8">
        <v>15.303161598999999</v>
      </c>
      <c r="H179" s="46" t="str">
        <f t="shared" si="26"/>
        <v>N/A</v>
      </c>
      <c r="I179" s="12">
        <v>-4.3600000000000003</v>
      </c>
      <c r="J179" s="12">
        <v>274.7</v>
      </c>
      <c r="K179" s="47" t="s">
        <v>739</v>
      </c>
      <c r="L179" s="9" t="str">
        <f t="shared" si="27"/>
        <v>No</v>
      </c>
    </row>
    <row r="180" spans="1:12" x14ac:dyDescent="0.2">
      <c r="A180" s="53" t="s">
        <v>1551</v>
      </c>
      <c r="B180" s="37" t="s">
        <v>213</v>
      </c>
      <c r="C180" s="8">
        <v>35.174788800999998</v>
      </c>
      <c r="D180" s="46" t="str">
        <f t="shared" si="24"/>
        <v>N/A</v>
      </c>
      <c r="E180" s="8">
        <v>35.954580587999999</v>
      </c>
      <c r="F180" s="46" t="str">
        <f t="shared" si="25"/>
        <v>N/A</v>
      </c>
      <c r="G180" s="8">
        <v>65.894213602999997</v>
      </c>
      <c r="H180" s="46" t="str">
        <f t="shared" si="26"/>
        <v>N/A</v>
      </c>
      <c r="I180" s="12">
        <v>2.2170000000000001</v>
      </c>
      <c r="J180" s="12">
        <v>83.27</v>
      </c>
      <c r="K180" s="47" t="s">
        <v>739</v>
      </c>
      <c r="L180" s="9" t="str">
        <f t="shared" si="27"/>
        <v>No</v>
      </c>
    </row>
    <row r="181" spans="1:12" x14ac:dyDescent="0.2">
      <c r="A181" s="53" t="s">
        <v>1552</v>
      </c>
      <c r="B181" s="37" t="s">
        <v>213</v>
      </c>
      <c r="C181" s="8">
        <v>4.1758336569000001</v>
      </c>
      <c r="D181" s="46" t="str">
        <f t="shared" si="24"/>
        <v>N/A</v>
      </c>
      <c r="E181" s="8">
        <v>4.1988484763000002</v>
      </c>
      <c r="F181" s="46" t="str">
        <f t="shared" si="25"/>
        <v>N/A</v>
      </c>
      <c r="G181" s="8">
        <v>11.680194576</v>
      </c>
      <c r="H181" s="46" t="str">
        <f t="shared" si="26"/>
        <v>N/A</v>
      </c>
      <c r="I181" s="12">
        <v>0.55110000000000003</v>
      </c>
      <c r="J181" s="12">
        <v>178.2</v>
      </c>
      <c r="K181" s="47" t="s">
        <v>739</v>
      </c>
      <c r="L181" s="9" t="str">
        <f t="shared" si="27"/>
        <v>No</v>
      </c>
    </row>
    <row r="182" spans="1:12" x14ac:dyDescent="0.2">
      <c r="A182" s="53" t="s">
        <v>1553</v>
      </c>
      <c r="B182" s="37" t="s">
        <v>213</v>
      </c>
      <c r="C182" s="8">
        <v>0.48601937150000002</v>
      </c>
      <c r="D182" s="46" t="str">
        <f t="shared" si="24"/>
        <v>N/A</v>
      </c>
      <c r="E182" s="8">
        <v>0.4751894015</v>
      </c>
      <c r="F182" s="46" t="str">
        <f t="shared" si="25"/>
        <v>N/A</v>
      </c>
      <c r="G182" s="8">
        <v>0.27786294649999999</v>
      </c>
      <c r="H182" s="46" t="str">
        <f t="shared" si="26"/>
        <v>N/A</v>
      </c>
      <c r="I182" s="12">
        <v>-2.23</v>
      </c>
      <c r="J182" s="12">
        <v>-41.5</v>
      </c>
      <c r="K182" s="47" t="s">
        <v>739</v>
      </c>
      <c r="L182" s="9" t="str">
        <f t="shared" si="27"/>
        <v>No</v>
      </c>
    </row>
    <row r="183" spans="1:12" x14ac:dyDescent="0.2">
      <c r="A183" s="53" t="s">
        <v>1554</v>
      </c>
      <c r="B183" s="37" t="s">
        <v>213</v>
      </c>
      <c r="C183" s="8">
        <v>0.65769041049999999</v>
      </c>
      <c r="D183" s="46" t="str">
        <f t="shared" si="24"/>
        <v>N/A</v>
      </c>
      <c r="E183" s="8">
        <v>0.6375577871</v>
      </c>
      <c r="F183" s="46" t="str">
        <f t="shared" si="25"/>
        <v>N/A</v>
      </c>
      <c r="G183" s="8">
        <v>0.58534430390000003</v>
      </c>
      <c r="H183" s="46" t="str">
        <f t="shared" si="26"/>
        <v>N/A</v>
      </c>
      <c r="I183" s="12">
        <v>-3.06</v>
      </c>
      <c r="J183" s="12">
        <v>-8.19</v>
      </c>
      <c r="K183" s="47" t="s">
        <v>739</v>
      </c>
      <c r="L183" s="9" t="str">
        <f t="shared" si="27"/>
        <v>Yes</v>
      </c>
    </row>
    <row r="184" spans="1:12" x14ac:dyDescent="0.2">
      <c r="A184" s="48" t="s">
        <v>97</v>
      </c>
      <c r="B184" s="37" t="s">
        <v>213</v>
      </c>
      <c r="C184" s="8">
        <v>76.626697598000007</v>
      </c>
      <c r="D184" s="46" t="str">
        <f t="shared" si="24"/>
        <v>N/A</v>
      </c>
      <c r="E184" s="8">
        <v>74.833890913999994</v>
      </c>
      <c r="F184" s="46" t="str">
        <f t="shared" si="25"/>
        <v>N/A</v>
      </c>
      <c r="G184" s="8">
        <v>64.363084921999999</v>
      </c>
      <c r="H184" s="46" t="str">
        <f t="shared" si="26"/>
        <v>N/A</v>
      </c>
      <c r="I184" s="12">
        <v>-2.34</v>
      </c>
      <c r="J184" s="12">
        <v>-14</v>
      </c>
      <c r="K184" s="47" t="s">
        <v>739</v>
      </c>
      <c r="L184" s="9" t="str">
        <f t="shared" si="27"/>
        <v>Yes</v>
      </c>
    </row>
    <row r="185" spans="1:12" x14ac:dyDescent="0.2">
      <c r="A185" s="53" t="s">
        <v>487</v>
      </c>
      <c r="B185" s="37" t="s">
        <v>213</v>
      </c>
      <c r="C185" s="8">
        <v>68.455509121000006</v>
      </c>
      <c r="D185" s="46" t="str">
        <f t="shared" si="24"/>
        <v>N/A</v>
      </c>
      <c r="E185" s="8">
        <v>70.225256725999998</v>
      </c>
      <c r="F185" s="46" t="str">
        <f t="shared" si="25"/>
        <v>N/A</v>
      </c>
      <c r="G185" s="8">
        <v>76.784401582000001</v>
      </c>
      <c r="H185" s="46" t="str">
        <f t="shared" si="26"/>
        <v>N/A</v>
      </c>
      <c r="I185" s="12">
        <v>2.585</v>
      </c>
      <c r="J185" s="12">
        <v>9.34</v>
      </c>
      <c r="K185" s="47" t="s">
        <v>739</v>
      </c>
      <c r="L185" s="9" t="str">
        <f t="shared" si="27"/>
        <v>Yes</v>
      </c>
    </row>
    <row r="186" spans="1:12" x14ac:dyDescent="0.2">
      <c r="A186" s="53" t="s">
        <v>488</v>
      </c>
      <c r="B186" s="37" t="s">
        <v>213</v>
      </c>
      <c r="C186" s="8">
        <v>78.126174761000001</v>
      </c>
      <c r="D186" s="46" t="str">
        <f t="shared" si="24"/>
        <v>N/A</v>
      </c>
      <c r="E186" s="8">
        <v>78.913562458000001</v>
      </c>
      <c r="F186" s="46" t="str">
        <f t="shared" si="25"/>
        <v>N/A</v>
      </c>
      <c r="G186" s="8">
        <v>65.335558132000003</v>
      </c>
      <c r="H186" s="46" t="str">
        <f t="shared" si="26"/>
        <v>N/A</v>
      </c>
      <c r="I186" s="12">
        <v>1.008</v>
      </c>
      <c r="J186" s="12">
        <v>-17.2</v>
      </c>
      <c r="K186" s="47" t="s">
        <v>739</v>
      </c>
      <c r="L186" s="9" t="str">
        <f t="shared" si="27"/>
        <v>Yes</v>
      </c>
    </row>
    <row r="187" spans="1:12" x14ac:dyDescent="0.2">
      <c r="A187" s="53" t="s">
        <v>489</v>
      </c>
      <c r="B187" s="37" t="s">
        <v>213</v>
      </c>
      <c r="C187" s="8">
        <v>76.545887727999997</v>
      </c>
      <c r="D187" s="46" t="str">
        <f t="shared" si="24"/>
        <v>N/A</v>
      </c>
      <c r="E187" s="8">
        <v>72.611690663999994</v>
      </c>
      <c r="F187" s="46" t="str">
        <f t="shared" si="25"/>
        <v>N/A</v>
      </c>
      <c r="G187" s="8">
        <v>55.572589299000001</v>
      </c>
      <c r="H187" s="46" t="str">
        <f t="shared" si="26"/>
        <v>N/A</v>
      </c>
      <c r="I187" s="12">
        <v>-5.14</v>
      </c>
      <c r="J187" s="12">
        <v>-23.5</v>
      </c>
      <c r="K187" s="47" t="s">
        <v>739</v>
      </c>
      <c r="L187" s="9" t="str">
        <f t="shared" si="27"/>
        <v>Yes</v>
      </c>
    </row>
    <row r="188" spans="1:12" x14ac:dyDescent="0.2">
      <c r="A188" s="53" t="s">
        <v>490</v>
      </c>
      <c r="B188" s="37" t="s">
        <v>213</v>
      </c>
      <c r="C188" s="8">
        <v>78.821455322999995</v>
      </c>
      <c r="D188" s="46" t="str">
        <f t="shared" si="24"/>
        <v>N/A</v>
      </c>
      <c r="E188" s="8">
        <v>78.612752943999993</v>
      </c>
      <c r="F188" s="46" t="str">
        <f t="shared" si="25"/>
        <v>N/A</v>
      </c>
      <c r="G188" s="8">
        <v>66.281959247000003</v>
      </c>
      <c r="H188" s="46" t="str">
        <f t="shared" si="26"/>
        <v>N/A</v>
      </c>
      <c r="I188" s="12">
        <v>-0.26500000000000001</v>
      </c>
      <c r="J188" s="12">
        <v>-15.7</v>
      </c>
      <c r="K188" s="47" t="s">
        <v>739</v>
      </c>
      <c r="L188" s="9" t="str">
        <f t="shared" si="27"/>
        <v>Yes</v>
      </c>
    </row>
    <row r="189" spans="1:12" x14ac:dyDescent="0.2">
      <c r="A189" s="48" t="s">
        <v>118</v>
      </c>
      <c r="B189" s="37" t="s">
        <v>213</v>
      </c>
      <c r="C189" s="8">
        <v>90.852254861000006</v>
      </c>
      <c r="D189" s="46" t="str">
        <f t="shared" si="24"/>
        <v>N/A</v>
      </c>
      <c r="E189" s="8">
        <v>90.304172038999994</v>
      </c>
      <c r="F189" s="46" t="str">
        <f t="shared" si="25"/>
        <v>N/A</v>
      </c>
      <c r="G189" s="8">
        <v>81.002835985999994</v>
      </c>
      <c r="H189" s="46" t="str">
        <f t="shared" si="26"/>
        <v>N/A</v>
      </c>
      <c r="I189" s="12">
        <v>-0.60299999999999998</v>
      </c>
      <c r="J189" s="12">
        <v>-10.3</v>
      </c>
      <c r="K189" s="47" t="s">
        <v>739</v>
      </c>
      <c r="L189" s="9" t="str">
        <f t="shared" si="27"/>
        <v>Yes</v>
      </c>
    </row>
    <row r="190" spans="1:12" x14ac:dyDescent="0.2">
      <c r="A190" s="53" t="s">
        <v>491</v>
      </c>
      <c r="B190" s="37" t="s">
        <v>213</v>
      </c>
      <c r="C190" s="8">
        <v>87.837425788999994</v>
      </c>
      <c r="D190" s="46" t="str">
        <f t="shared" si="24"/>
        <v>N/A</v>
      </c>
      <c r="E190" s="8">
        <v>89.351834812000007</v>
      </c>
      <c r="F190" s="46" t="str">
        <f t="shared" si="25"/>
        <v>N/A</v>
      </c>
      <c r="G190" s="8">
        <v>86.204361676000005</v>
      </c>
      <c r="H190" s="46" t="str">
        <f t="shared" si="26"/>
        <v>N/A</v>
      </c>
      <c r="I190" s="12">
        <v>1.724</v>
      </c>
      <c r="J190" s="12">
        <v>-3.52</v>
      </c>
      <c r="K190" s="47" t="s">
        <v>739</v>
      </c>
      <c r="L190" s="9" t="str">
        <f t="shared" si="27"/>
        <v>Yes</v>
      </c>
    </row>
    <row r="191" spans="1:12" x14ac:dyDescent="0.2">
      <c r="A191" s="53" t="s">
        <v>492</v>
      </c>
      <c r="B191" s="37" t="s">
        <v>213</v>
      </c>
      <c r="C191" s="8">
        <v>91.165178378999997</v>
      </c>
      <c r="D191" s="46" t="str">
        <f t="shared" si="24"/>
        <v>N/A</v>
      </c>
      <c r="E191" s="8">
        <v>92.036414035999996</v>
      </c>
      <c r="F191" s="46" t="str">
        <f t="shared" si="25"/>
        <v>N/A</v>
      </c>
      <c r="G191" s="8">
        <v>87.872960207999995</v>
      </c>
      <c r="H191" s="46" t="str">
        <f t="shared" si="26"/>
        <v>N/A</v>
      </c>
      <c r="I191" s="12">
        <v>0.95569999999999999</v>
      </c>
      <c r="J191" s="12">
        <v>-4.5199999999999996</v>
      </c>
      <c r="K191" s="47" t="s">
        <v>739</v>
      </c>
      <c r="L191" s="9" t="str">
        <f t="shared" si="27"/>
        <v>Yes</v>
      </c>
    </row>
    <row r="192" spans="1:12" x14ac:dyDescent="0.2">
      <c r="A192" s="53" t="s">
        <v>493</v>
      </c>
      <c r="B192" s="37" t="s">
        <v>213</v>
      </c>
      <c r="C192" s="8">
        <v>91.825067638999997</v>
      </c>
      <c r="D192" s="46" t="str">
        <f t="shared" si="24"/>
        <v>N/A</v>
      </c>
      <c r="E192" s="8">
        <v>90.246321050000006</v>
      </c>
      <c r="F192" s="46" t="str">
        <f t="shared" si="25"/>
        <v>N/A</v>
      </c>
      <c r="G192" s="8">
        <v>73.650927487000004</v>
      </c>
      <c r="H192" s="46" t="str">
        <f t="shared" si="26"/>
        <v>N/A</v>
      </c>
      <c r="I192" s="12">
        <v>-1.72</v>
      </c>
      <c r="J192" s="12">
        <v>-18.399999999999999</v>
      </c>
      <c r="K192" s="47" t="s">
        <v>739</v>
      </c>
      <c r="L192" s="9" t="str">
        <f t="shared" si="27"/>
        <v>Yes</v>
      </c>
    </row>
    <row r="193" spans="1:12" x14ac:dyDescent="0.2">
      <c r="A193" s="53" t="s">
        <v>494</v>
      </c>
      <c r="B193" s="37" t="s">
        <v>213</v>
      </c>
      <c r="C193" s="8">
        <v>88.843012952999999</v>
      </c>
      <c r="D193" s="46" t="str">
        <f t="shared" si="24"/>
        <v>N/A</v>
      </c>
      <c r="E193" s="8">
        <v>88.425598883999996</v>
      </c>
      <c r="F193" s="46" t="str">
        <f t="shared" si="25"/>
        <v>N/A</v>
      </c>
      <c r="G193" s="8">
        <v>80.785797117000001</v>
      </c>
      <c r="H193" s="46" t="str">
        <f t="shared" si="26"/>
        <v>N/A</v>
      </c>
      <c r="I193" s="12">
        <v>-0.47</v>
      </c>
      <c r="J193" s="12">
        <v>-8.64</v>
      </c>
      <c r="K193" s="47" t="s">
        <v>739</v>
      </c>
      <c r="L193" s="9" t="str">
        <f t="shared" si="27"/>
        <v>Yes</v>
      </c>
    </row>
    <row r="194" spans="1:12" x14ac:dyDescent="0.2">
      <c r="A194" s="48" t="s">
        <v>1555</v>
      </c>
      <c r="B194" s="37" t="s">
        <v>213</v>
      </c>
      <c r="C194" s="38">
        <v>5.0498665559999996</v>
      </c>
      <c r="D194" s="46" t="str">
        <f t="shared" si="24"/>
        <v>N/A</v>
      </c>
      <c r="E194" s="38">
        <v>5.0698972650999998</v>
      </c>
      <c r="F194" s="46" t="str">
        <f t="shared" si="25"/>
        <v>N/A</v>
      </c>
      <c r="G194" s="38">
        <v>5.8229220444000003</v>
      </c>
      <c r="H194" s="46" t="str">
        <f t="shared" si="26"/>
        <v>N/A</v>
      </c>
      <c r="I194" s="12">
        <v>0.3967</v>
      </c>
      <c r="J194" s="12">
        <v>14.85</v>
      </c>
      <c r="K194" s="47" t="s">
        <v>739</v>
      </c>
      <c r="L194" s="9" t="str">
        <f t="shared" si="27"/>
        <v>Yes</v>
      </c>
    </row>
    <row r="195" spans="1:12" x14ac:dyDescent="0.2">
      <c r="A195" s="53" t="s">
        <v>1556</v>
      </c>
      <c r="B195" s="37" t="s">
        <v>213</v>
      </c>
      <c r="C195" s="38">
        <v>1.7595719023</v>
      </c>
      <c r="D195" s="46" t="str">
        <f t="shared" si="24"/>
        <v>N/A</v>
      </c>
      <c r="E195" s="38">
        <v>1.8705176503000001</v>
      </c>
      <c r="F195" s="46" t="str">
        <f t="shared" si="25"/>
        <v>N/A</v>
      </c>
      <c r="G195" s="38">
        <v>2.0131114473</v>
      </c>
      <c r="H195" s="46" t="str">
        <f t="shared" si="26"/>
        <v>N/A</v>
      </c>
      <c r="I195" s="12">
        <v>6.3049999999999997</v>
      </c>
      <c r="J195" s="12">
        <v>7.6230000000000002</v>
      </c>
      <c r="K195" s="47" t="s">
        <v>739</v>
      </c>
      <c r="L195" s="9" t="str">
        <f t="shared" si="27"/>
        <v>Yes</v>
      </c>
    </row>
    <row r="196" spans="1:12" x14ac:dyDescent="0.2">
      <c r="A196" s="53" t="s">
        <v>1557</v>
      </c>
      <c r="B196" s="37" t="s">
        <v>213</v>
      </c>
      <c r="C196" s="38">
        <v>8.8758048903999995</v>
      </c>
      <c r="D196" s="46" t="str">
        <f t="shared" si="24"/>
        <v>N/A</v>
      </c>
      <c r="E196" s="38">
        <v>8.8612141652999998</v>
      </c>
      <c r="F196" s="46" t="str">
        <f t="shared" si="25"/>
        <v>N/A</v>
      </c>
      <c r="G196" s="38">
        <v>11.635193798</v>
      </c>
      <c r="H196" s="46" t="str">
        <f t="shared" si="26"/>
        <v>N/A</v>
      </c>
      <c r="I196" s="12">
        <v>-0.16400000000000001</v>
      </c>
      <c r="J196" s="12">
        <v>31.3</v>
      </c>
      <c r="K196" s="47" t="s">
        <v>739</v>
      </c>
      <c r="L196" s="9" t="str">
        <f t="shared" si="27"/>
        <v>No</v>
      </c>
    </row>
    <row r="197" spans="1:12" x14ac:dyDescent="0.2">
      <c r="A197" s="53" t="s">
        <v>1558</v>
      </c>
      <c r="B197" s="37" t="s">
        <v>213</v>
      </c>
      <c r="C197" s="38">
        <v>3.9013445489</v>
      </c>
      <c r="D197" s="46" t="str">
        <f t="shared" si="24"/>
        <v>N/A</v>
      </c>
      <c r="E197" s="38">
        <v>3.9397890699999998</v>
      </c>
      <c r="F197" s="46" t="str">
        <f t="shared" si="25"/>
        <v>N/A</v>
      </c>
      <c r="G197" s="38">
        <v>4.6037631433000001</v>
      </c>
      <c r="H197" s="46" t="str">
        <f t="shared" si="26"/>
        <v>N/A</v>
      </c>
      <c r="I197" s="12">
        <v>0.98540000000000005</v>
      </c>
      <c r="J197" s="12">
        <v>16.850000000000001</v>
      </c>
      <c r="K197" s="47" t="s">
        <v>739</v>
      </c>
      <c r="L197" s="9" t="str">
        <f t="shared" si="27"/>
        <v>Yes</v>
      </c>
    </row>
    <row r="198" spans="1:12" x14ac:dyDescent="0.2">
      <c r="A198" s="53" t="s">
        <v>1559</v>
      </c>
      <c r="B198" s="37" t="s">
        <v>213</v>
      </c>
      <c r="C198" s="38">
        <v>3.5992662562</v>
      </c>
      <c r="D198" s="46" t="str">
        <f t="shared" si="24"/>
        <v>N/A</v>
      </c>
      <c r="E198" s="38">
        <v>3.6997098437</v>
      </c>
      <c r="F198" s="46" t="str">
        <f t="shared" si="25"/>
        <v>N/A</v>
      </c>
      <c r="G198" s="38">
        <v>3.6018273887999999</v>
      </c>
      <c r="H198" s="46" t="str">
        <f t="shared" si="26"/>
        <v>N/A</v>
      </c>
      <c r="I198" s="12">
        <v>2.7909999999999999</v>
      </c>
      <c r="J198" s="12">
        <v>-2.65</v>
      </c>
      <c r="K198" s="47" t="s">
        <v>739</v>
      </c>
      <c r="L198" s="9" t="str">
        <f t="shared" si="27"/>
        <v>Yes</v>
      </c>
    </row>
    <row r="199" spans="1:12" x14ac:dyDescent="0.2">
      <c r="A199" s="48" t="s">
        <v>1560</v>
      </c>
      <c r="B199" s="37" t="s">
        <v>213</v>
      </c>
      <c r="C199" s="38">
        <v>181.81164906999999</v>
      </c>
      <c r="D199" s="46" t="str">
        <f t="shared" si="24"/>
        <v>N/A</v>
      </c>
      <c r="E199" s="38">
        <v>162.01268841999999</v>
      </c>
      <c r="F199" s="46" t="str">
        <f t="shared" si="25"/>
        <v>N/A</v>
      </c>
      <c r="G199" s="38">
        <v>186.45836729000001</v>
      </c>
      <c r="H199" s="46" t="str">
        <f t="shared" si="26"/>
        <v>N/A</v>
      </c>
      <c r="I199" s="12">
        <v>-10.9</v>
      </c>
      <c r="J199" s="12">
        <v>15.09</v>
      </c>
      <c r="K199" s="47" t="s">
        <v>739</v>
      </c>
      <c r="L199" s="9" t="str">
        <f t="shared" si="27"/>
        <v>Yes</v>
      </c>
    </row>
    <row r="200" spans="1:12" x14ac:dyDescent="0.2">
      <c r="A200" s="53" t="s">
        <v>1561</v>
      </c>
      <c r="B200" s="37" t="s">
        <v>213</v>
      </c>
      <c r="C200" s="38">
        <v>216.11636326999999</v>
      </c>
      <c r="D200" s="46" t="str">
        <f t="shared" si="24"/>
        <v>N/A</v>
      </c>
      <c r="E200" s="38">
        <v>192.48113835000001</v>
      </c>
      <c r="F200" s="46" t="str">
        <f t="shared" si="25"/>
        <v>N/A</v>
      </c>
      <c r="G200" s="38">
        <v>189.9448045</v>
      </c>
      <c r="H200" s="46" t="str">
        <f t="shared" si="26"/>
        <v>N/A</v>
      </c>
      <c r="I200" s="12">
        <v>-10.9</v>
      </c>
      <c r="J200" s="12">
        <v>-1.32</v>
      </c>
      <c r="K200" s="47" t="s">
        <v>739</v>
      </c>
      <c r="L200" s="9" t="str">
        <f t="shared" si="27"/>
        <v>Yes</v>
      </c>
    </row>
    <row r="201" spans="1:12" x14ac:dyDescent="0.2">
      <c r="A201" s="53" t="s">
        <v>1562</v>
      </c>
      <c r="B201" s="37" t="s">
        <v>213</v>
      </c>
      <c r="C201" s="38">
        <v>138.86791617</v>
      </c>
      <c r="D201" s="46" t="str">
        <f t="shared" si="24"/>
        <v>N/A</v>
      </c>
      <c r="E201" s="38">
        <v>125.96277447</v>
      </c>
      <c r="F201" s="46" t="str">
        <f t="shared" si="25"/>
        <v>N/A</v>
      </c>
      <c r="G201" s="38">
        <v>185.36464891</v>
      </c>
      <c r="H201" s="46" t="str">
        <f t="shared" si="26"/>
        <v>N/A</v>
      </c>
      <c r="I201" s="12">
        <v>-9.2899999999999991</v>
      </c>
      <c r="J201" s="12">
        <v>47.16</v>
      </c>
      <c r="K201" s="47" t="s">
        <v>739</v>
      </c>
      <c r="L201" s="9" t="str">
        <f t="shared" si="27"/>
        <v>No</v>
      </c>
    </row>
    <row r="202" spans="1:12" x14ac:dyDescent="0.2">
      <c r="A202" s="53" t="s">
        <v>1563</v>
      </c>
      <c r="B202" s="37" t="s">
        <v>213</v>
      </c>
      <c r="C202" s="38">
        <v>30.629673591</v>
      </c>
      <c r="D202" s="46" t="str">
        <f t="shared" si="24"/>
        <v>N/A</v>
      </c>
      <c r="E202" s="38">
        <v>31.070116860999999</v>
      </c>
      <c r="F202" s="46" t="str">
        <f t="shared" si="25"/>
        <v>N/A</v>
      </c>
      <c r="G202" s="38">
        <v>28.641379310000001</v>
      </c>
      <c r="H202" s="46" t="str">
        <f t="shared" si="26"/>
        <v>N/A</v>
      </c>
      <c r="I202" s="12">
        <v>1.4379999999999999</v>
      </c>
      <c r="J202" s="12">
        <v>-7.82</v>
      </c>
      <c r="K202" s="47" t="s">
        <v>739</v>
      </c>
      <c r="L202" s="9" t="str">
        <f t="shared" si="27"/>
        <v>Yes</v>
      </c>
    </row>
    <row r="203" spans="1:12" x14ac:dyDescent="0.2">
      <c r="A203" s="53" t="s">
        <v>1564</v>
      </c>
      <c r="B203" s="37" t="s">
        <v>213</v>
      </c>
      <c r="C203" s="38">
        <v>5.3930555556000002</v>
      </c>
      <c r="D203" s="46" t="str">
        <f t="shared" si="24"/>
        <v>N/A</v>
      </c>
      <c r="E203" s="38">
        <v>4.8695652173999999</v>
      </c>
      <c r="F203" s="46" t="str">
        <f t="shared" si="25"/>
        <v>N/A</v>
      </c>
      <c r="G203" s="38">
        <v>6.1367924528</v>
      </c>
      <c r="H203" s="46" t="str">
        <f t="shared" si="26"/>
        <v>N/A</v>
      </c>
      <c r="I203" s="12">
        <v>-9.7100000000000009</v>
      </c>
      <c r="J203" s="12">
        <v>26.02</v>
      </c>
      <c r="K203" s="47" t="s">
        <v>739</v>
      </c>
      <c r="L203" s="9" t="str">
        <f t="shared" si="27"/>
        <v>Yes</v>
      </c>
    </row>
    <row r="204" spans="1:12" x14ac:dyDescent="0.2">
      <c r="A204" s="48" t="s">
        <v>127</v>
      </c>
      <c r="B204" s="37" t="s">
        <v>213</v>
      </c>
      <c r="C204" s="38">
        <v>11</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v>-14.3</v>
      </c>
      <c r="J204" s="12">
        <v>-83.3</v>
      </c>
      <c r="K204" s="14" t="s">
        <v>213</v>
      </c>
      <c r="L204" s="9" t="str">
        <f t="shared" ref="L204:L214" si="31">IF(J204="Div by 0", "N/A", IF(K204="N/A","N/A", IF(J204&gt;VALUE(MID(K204,1,2)), "No", IF(J204&lt;-1*VALUE(MID(K204,1,2)), "No", "Yes"))))</f>
        <v>N/A</v>
      </c>
    </row>
    <row r="205" spans="1:12" x14ac:dyDescent="0.2">
      <c r="A205" s="48" t="s">
        <v>128</v>
      </c>
      <c r="B205" s="37" t="s">
        <v>213</v>
      </c>
      <c r="C205" s="38">
        <v>26</v>
      </c>
      <c r="D205" s="46" t="str">
        <f t="shared" si="28"/>
        <v>N/A</v>
      </c>
      <c r="E205" s="38">
        <v>29</v>
      </c>
      <c r="F205" s="46" t="str">
        <f t="shared" si="29"/>
        <v>N/A</v>
      </c>
      <c r="G205" s="38">
        <v>11</v>
      </c>
      <c r="H205" s="46" t="str">
        <f t="shared" si="30"/>
        <v>N/A</v>
      </c>
      <c r="I205" s="12">
        <v>11.54</v>
      </c>
      <c r="J205" s="12">
        <v>-65.5</v>
      </c>
      <c r="K205" s="14" t="s">
        <v>213</v>
      </c>
      <c r="L205" s="9" t="str">
        <f t="shared" si="31"/>
        <v>N/A</v>
      </c>
    </row>
    <row r="206" spans="1:12" ht="25.5" x14ac:dyDescent="0.2">
      <c r="A206" s="48" t="s">
        <v>1612</v>
      </c>
      <c r="B206" s="37" t="s">
        <v>213</v>
      </c>
      <c r="C206" s="38">
        <v>14</v>
      </c>
      <c r="D206" s="46" t="str">
        <f t="shared" si="28"/>
        <v>N/A</v>
      </c>
      <c r="E206" s="38">
        <v>16</v>
      </c>
      <c r="F206" s="46" t="str">
        <f t="shared" si="29"/>
        <v>N/A</v>
      </c>
      <c r="G206" s="38">
        <v>11</v>
      </c>
      <c r="H206" s="46" t="str">
        <f t="shared" si="30"/>
        <v>N/A</v>
      </c>
      <c r="I206" s="12">
        <v>14.29</v>
      </c>
      <c r="J206" s="12">
        <v>-50</v>
      </c>
      <c r="K206" s="14" t="s">
        <v>213</v>
      </c>
      <c r="L206" s="9" t="str">
        <f t="shared" si="31"/>
        <v>N/A</v>
      </c>
    </row>
    <row r="207" spans="1:12" ht="25.5" x14ac:dyDescent="0.2">
      <c r="A207" s="48" t="s">
        <v>1565</v>
      </c>
      <c r="B207" s="37" t="s">
        <v>213</v>
      </c>
      <c r="C207" s="38">
        <v>363</v>
      </c>
      <c r="D207" s="46" t="str">
        <f t="shared" si="28"/>
        <v>N/A</v>
      </c>
      <c r="E207" s="38">
        <v>393</v>
      </c>
      <c r="F207" s="46" t="str">
        <f t="shared" si="29"/>
        <v>N/A</v>
      </c>
      <c r="G207" s="38">
        <v>374</v>
      </c>
      <c r="H207" s="46" t="str">
        <f t="shared" si="30"/>
        <v>N/A</v>
      </c>
      <c r="I207" s="12">
        <v>8.2639999999999993</v>
      </c>
      <c r="J207" s="12">
        <v>-4.83</v>
      </c>
      <c r="K207" s="14" t="s">
        <v>213</v>
      </c>
      <c r="L207" s="9" t="str">
        <f t="shared" si="31"/>
        <v>N/A</v>
      </c>
    </row>
    <row r="208" spans="1:12" x14ac:dyDescent="0.2">
      <c r="A208" s="48" t="s">
        <v>1613</v>
      </c>
      <c r="B208" s="37" t="s">
        <v>213</v>
      </c>
      <c r="C208" s="38">
        <v>15</v>
      </c>
      <c r="D208" s="46" t="str">
        <f t="shared" si="28"/>
        <v>N/A</v>
      </c>
      <c r="E208" s="38">
        <v>23</v>
      </c>
      <c r="F208" s="46" t="str">
        <f t="shared" si="29"/>
        <v>N/A</v>
      </c>
      <c r="G208" s="38">
        <v>11</v>
      </c>
      <c r="H208" s="46" t="str">
        <f t="shared" si="30"/>
        <v>N/A</v>
      </c>
      <c r="I208" s="12">
        <v>53.33</v>
      </c>
      <c r="J208" s="12">
        <v>-91.3</v>
      </c>
      <c r="K208" s="14" t="s">
        <v>213</v>
      </c>
      <c r="L208" s="9" t="str">
        <f t="shared" si="31"/>
        <v>N/A</v>
      </c>
    </row>
    <row r="209" spans="1:12" x14ac:dyDescent="0.2">
      <c r="A209" s="48" t="s">
        <v>1614</v>
      </c>
      <c r="B209" s="37" t="s">
        <v>213</v>
      </c>
      <c r="C209" s="38">
        <v>30</v>
      </c>
      <c r="D209" s="46" t="str">
        <f t="shared" si="28"/>
        <v>N/A</v>
      </c>
      <c r="E209" s="38">
        <v>32</v>
      </c>
      <c r="F209" s="46" t="str">
        <f t="shared" si="29"/>
        <v>N/A</v>
      </c>
      <c r="G209" s="38">
        <v>17</v>
      </c>
      <c r="H209" s="46" t="str">
        <f t="shared" si="30"/>
        <v>N/A</v>
      </c>
      <c r="I209" s="12">
        <v>6.6669999999999998</v>
      </c>
      <c r="J209" s="12">
        <v>-46.9</v>
      </c>
      <c r="K209" s="14" t="s">
        <v>213</v>
      </c>
      <c r="L209" s="9" t="str">
        <f t="shared" si="31"/>
        <v>N/A</v>
      </c>
    </row>
    <row r="210" spans="1:12" x14ac:dyDescent="0.2">
      <c r="A210" s="48" t="s">
        <v>125</v>
      </c>
      <c r="B210" s="37" t="s">
        <v>213</v>
      </c>
      <c r="C210" s="49">
        <v>1538648</v>
      </c>
      <c r="D210" s="46" t="str">
        <f t="shared" si="28"/>
        <v>N/A</v>
      </c>
      <c r="E210" s="49">
        <v>2679193</v>
      </c>
      <c r="F210" s="46" t="str">
        <f t="shared" si="29"/>
        <v>N/A</v>
      </c>
      <c r="G210" s="49">
        <v>1238345</v>
      </c>
      <c r="H210" s="46" t="str">
        <f t="shared" si="30"/>
        <v>N/A</v>
      </c>
      <c r="I210" s="12">
        <v>74.13</v>
      </c>
      <c r="J210" s="12">
        <v>-53.8</v>
      </c>
      <c r="K210" s="14" t="s">
        <v>213</v>
      </c>
      <c r="L210" s="9" t="str">
        <f t="shared" si="31"/>
        <v>N/A</v>
      </c>
    </row>
    <row r="211" spans="1:12" x14ac:dyDescent="0.2">
      <c r="A211" s="48" t="s">
        <v>1615</v>
      </c>
      <c r="B211" s="37" t="s">
        <v>213</v>
      </c>
      <c r="C211" s="49">
        <v>1509502</v>
      </c>
      <c r="D211" s="46" t="str">
        <f t="shared" si="28"/>
        <v>N/A</v>
      </c>
      <c r="E211" s="49">
        <v>2657041</v>
      </c>
      <c r="F211" s="46" t="str">
        <f t="shared" si="29"/>
        <v>N/A</v>
      </c>
      <c r="G211" s="49">
        <v>1206184</v>
      </c>
      <c r="H211" s="46" t="str">
        <f t="shared" si="30"/>
        <v>N/A</v>
      </c>
      <c r="I211" s="12">
        <v>76.02</v>
      </c>
      <c r="J211" s="12">
        <v>-54.6</v>
      </c>
      <c r="K211" s="14" t="s">
        <v>213</v>
      </c>
      <c r="L211" s="9" t="str">
        <f t="shared" si="31"/>
        <v>N/A</v>
      </c>
    </row>
    <row r="212" spans="1:12" x14ac:dyDescent="0.2">
      <c r="A212" s="48" t="s">
        <v>1566</v>
      </c>
      <c r="B212" s="37" t="s">
        <v>213</v>
      </c>
      <c r="C212" s="49">
        <v>402680</v>
      </c>
      <c r="D212" s="46" t="str">
        <f t="shared" si="28"/>
        <v>N/A</v>
      </c>
      <c r="E212" s="49">
        <v>419485</v>
      </c>
      <c r="F212" s="46" t="str">
        <f t="shared" si="29"/>
        <v>N/A</v>
      </c>
      <c r="G212" s="49">
        <v>425371</v>
      </c>
      <c r="H212" s="46" t="str">
        <f t="shared" si="30"/>
        <v>N/A</v>
      </c>
      <c r="I212" s="12">
        <v>4.173</v>
      </c>
      <c r="J212" s="12">
        <v>1.403</v>
      </c>
      <c r="K212" s="14" t="s">
        <v>213</v>
      </c>
      <c r="L212" s="9" t="str">
        <f t="shared" si="31"/>
        <v>N/A</v>
      </c>
    </row>
    <row r="213" spans="1:12" x14ac:dyDescent="0.2">
      <c r="A213" s="48" t="s">
        <v>1616</v>
      </c>
      <c r="B213" s="37" t="s">
        <v>213</v>
      </c>
      <c r="C213" s="49">
        <v>1039410</v>
      </c>
      <c r="D213" s="46" t="str">
        <f t="shared" si="28"/>
        <v>N/A</v>
      </c>
      <c r="E213" s="49">
        <v>1094520</v>
      </c>
      <c r="F213" s="46" t="str">
        <f t="shared" si="29"/>
        <v>N/A</v>
      </c>
      <c r="G213" s="49">
        <v>933840</v>
      </c>
      <c r="H213" s="46" t="str">
        <f t="shared" si="30"/>
        <v>N/A</v>
      </c>
      <c r="I213" s="12">
        <v>5.3019999999999996</v>
      </c>
      <c r="J213" s="12">
        <v>-14.7</v>
      </c>
      <c r="K213" s="14" t="s">
        <v>213</v>
      </c>
      <c r="L213" s="9" t="str">
        <f t="shared" si="31"/>
        <v>N/A</v>
      </c>
    </row>
    <row r="214" spans="1:12" x14ac:dyDescent="0.2">
      <c r="A214" s="53" t="s">
        <v>1617</v>
      </c>
      <c r="B214" s="37" t="s">
        <v>213</v>
      </c>
      <c r="C214" s="49">
        <v>646666</v>
      </c>
      <c r="D214" s="46" t="str">
        <f t="shared" si="28"/>
        <v>N/A</v>
      </c>
      <c r="E214" s="49">
        <v>831191</v>
      </c>
      <c r="F214" s="46" t="str">
        <f t="shared" si="29"/>
        <v>N/A</v>
      </c>
      <c r="G214" s="49">
        <v>469908</v>
      </c>
      <c r="H214" s="46" t="str">
        <f t="shared" si="30"/>
        <v>N/A</v>
      </c>
      <c r="I214" s="12">
        <v>28.53</v>
      </c>
      <c r="J214" s="12">
        <v>-43.5</v>
      </c>
      <c r="K214" s="14" t="s">
        <v>213</v>
      </c>
      <c r="L214" s="9" t="str">
        <f t="shared" si="31"/>
        <v>N/A</v>
      </c>
    </row>
    <row r="215" spans="1:12" ht="25.5" x14ac:dyDescent="0.2">
      <c r="A215" s="48" t="s">
        <v>1380</v>
      </c>
      <c r="B215" s="37" t="s">
        <v>213</v>
      </c>
      <c r="C215" s="49">
        <v>24131937</v>
      </c>
      <c r="D215" s="46" t="str">
        <f t="shared" ref="D215:D229" si="32">IF($B215="N/A","N/A",IF(C215&gt;10,"No",IF(C215&lt;-10,"No","Yes")))</f>
        <v>N/A</v>
      </c>
      <c r="E215" s="49">
        <v>22902558</v>
      </c>
      <c r="F215" s="46" t="str">
        <f t="shared" ref="F215:F229" si="33">IF($B215="N/A","N/A",IF(E215&gt;10,"No",IF(E215&lt;-10,"No","Yes")))</f>
        <v>N/A</v>
      </c>
      <c r="G215" s="49">
        <v>9416983</v>
      </c>
      <c r="H215" s="46" t="str">
        <f t="shared" ref="H215:H229" si="34">IF($B215="N/A","N/A",IF(G215&gt;10,"No",IF(G215&lt;-10,"No","Yes")))</f>
        <v>N/A</v>
      </c>
      <c r="I215" s="12">
        <v>-5.09</v>
      </c>
      <c r="J215" s="12">
        <v>-58.9</v>
      </c>
      <c r="K215" s="47" t="s">
        <v>739</v>
      </c>
      <c r="L215" s="9" t="str">
        <f t="shared" ref="L215:L229" si="35">IF(J215="Div by 0", "N/A", IF(K215="N/A","N/A", IF(J215&gt;VALUE(MID(K215,1,2)), "No", IF(J215&lt;-1*VALUE(MID(K215,1,2)), "No", "Yes"))))</f>
        <v>No</v>
      </c>
    </row>
    <row r="216" spans="1:12" x14ac:dyDescent="0.2">
      <c r="A216" s="48" t="s">
        <v>649</v>
      </c>
      <c r="B216" s="37" t="s">
        <v>213</v>
      </c>
      <c r="C216" s="38">
        <v>45907</v>
      </c>
      <c r="D216" s="46" t="str">
        <f t="shared" si="32"/>
        <v>N/A</v>
      </c>
      <c r="E216" s="38">
        <v>49940</v>
      </c>
      <c r="F216" s="46" t="str">
        <f t="shared" si="33"/>
        <v>N/A</v>
      </c>
      <c r="G216" s="38">
        <v>12542</v>
      </c>
      <c r="H216" s="46" t="str">
        <f t="shared" si="34"/>
        <v>N/A</v>
      </c>
      <c r="I216" s="12">
        <v>8.7850000000000001</v>
      </c>
      <c r="J216" s="12">
        <v>-74.900000000000006</v>
      </c>
      <c r="K216" s="47" t="s">
        <v>739</v>
      </c>
      <c r="L216" s="9" t="str">
        <f t="shared" si="35"/>
        <v>No</v>
      </c>
    </row>
    <row r="217" spans="1:12" ht="25.5" x14ac:dyDescent="0.2">
      <c r="A217" s="48" t="s">
        <v>1381</v>
      </c>
      <c r="B217" s="37" t="s">
        <v>213</v>
      </c>
      <c r="C217" s="49">
        <v>525.67009388999998</v>
      </c>
      <c r="D217" s="46" t="str">
        <f t="shared" si="32"/>
        <v>N/A</v>
      </c>
      <c r="E217" s="49">
        <v>458.60148177999997</v>
      </c>
      <c r="F217" s="46" t="str">
        <f t="shared" si="33"/>
        <v>N/A</v>
      </c>
      <c r="G217" s="49">
        <v>750.83583161000001</v>
      </c>
      <c r="H217" s="46" t="str">
        <f t="shared" si="34"/>
        <v>N/A</v>
      </c>
      <c r="I217" s="12">
        <v>-12.8</v>
      </c>
      <c r="J217" s="12">
        <v>63.72</v>
      </c>
      <c r="K217" s="47" t="s">
        <v>739</v>
      </c>
      <c r="L217" s="9" t="str">
        <f t="shared" si="35"/>
        <v>No</v>
      </c>
    </row>
    <row r="218" spans="1:12" ht="25.5" x14ac:dyDescent="0.2">
      <c r="A218" s="48" t="s">
        <v>1382</v>
      </c>
      <c r="B218" s="37" t="s">
        <v>213</v>
      </c>
      <c r="C218" s="49">
        <v>58984764</v>
      </c>
      <c r="D218" s="46" t="str">
        <f t="shared" si="32"/>
        <v>N/A</v>
      </c>
      <c r="E218" s="49">
        <v>58997381</v>
      </c>
      <c r="F218" s="46" t="str">
        <f t="shared" si="33"/>
        <v>N/A</v>
      </c>
      <c r="G218" s="49">
        <v>6999845</v>
      </c>
      <c r="H218" s="46" t="str">
        <f t="shared" si="34"/>
        <v>N/A</v>
      </c>
      <c r="I218" s="12">
        <v>2.1399999999999999E-2</v>
      </c>
      <c r="J218" s="12">
        <v>-88.1</v>
      </c>
      <c r="K218" s="47" t="s">
        <v>739</v>
      </c>
      <c r="L218" s="9" t="str">
        <f t="shared" si="35"/>
        <v>No</v>
      </c>
    </row>
    <row r="219" spans="1:12" x14ac:dyDescent="0.2">
      <c r="A219" s="48" t="s">
        <v>516</v>
      </c>
      <c r="B219" s="37" t="s">
        <v>213</v>
      </c>
      <c r="C219" s="38">
        <v>112280</v>
      </c>
      <c r="D219" s="46" t="str">
        <f t="shared" si="32"/>
        <v>N/A</v>
      </c>
      <c r="E219" s="38">
        <v>113641</v>
      </c>
      <c r="F219" s="46" t="str">
        <f t="shared" si="33"/>
        <v>N/A</v>
      </c>
      <c r="G219" s="38">
        <v>16235</v>
      </c>
      <c r="H219" s="46" t="str">
        <f t="shared" si="34"/>
        <v>N/A</v>
      </c>
      <c r="I219" s="12">
        <v>1.212</v>
      </c>
      <c r="J219" s="12">
        <v>-85.7</v>
      </c>
      <c r="K219" s="47" t="s">
        <v>739</v>
      </c>
      <c r="L219" s="9" t="str">
        <f t="shared" si="35"/>
        <v>No</v>
      </c>
    </row>
    <row r="220" spans="1:12" ht="25.5" x14ac:dyDescent="0.2">
      <c r="A220" s="48" t="s">
        <v>1383</v>
      </c>
      <c r="B220" s="37" t="s">
        <v>213</v>
      </c>
      <c r="C220" s="49">
        <v>525.33633772999997</v>
      </c>
      <c r="D220" s="46" t="str">
        <f t="shared" si="32"/>
        <v>N/A</v>
      </c>
      <c r="E220" s="49">
        <v>519.15577124000004</v>
      </c>
      <c r="F220" s="46" t="str">
        <f t="shared" si="33"/>
        <v>N/A</v>
      </c>
      <c r="G220" s="49">
        <v>431.15768401999998</v>
      </c>
      <c r="H220" s="46" t="str">
        <f t="shared" si="34"/>
        <v>N/A</v>
      </c>
      <c r="I220" s="12">
        <v>-1.18</v>
      </c>
      <c r="J220" s="12">
        <v>-17</v>
      </c>
      <c r="K220" s="47" t="s">
        <v>739</v>
      </c>
      <c r="L220" s="9" t="str">
        <f t="shared" si="35"/>
        <v>Yes</v>
      </c>
    </row>
    <row r="221" spans="1:12" ht="25.5" x14ac:dyDescent="0.2">
      <c r="A221" s="48" t="s">
        <v>1384</v>
      </c>
      <c r="B221" s="37" t="s">
        <v>213</v>
      </c>
      <c r="C221" s="49">
        <v>29070815</v>
      </c>
      <c r="D221" s="46" t="str">
        <f t="shared" si="32"/>
        <v>N/A</v>
      </c>
      <c r="E221" s="49">
        <v>29924683</v>
      </c>
      <c r="F221" s="46" t="str">
        <f t="shared" si="33"/>
        <v>N/A</v>
      </c>
      <c r="G221" s="49">
        <v>3976685</v>
      </c>
      <c r="H221" s="46" t="str">
        <f t="shared" si="34"/>
        <v>N/A</v>
      </c>
      <c r="I221" s="12">
        <v>2.9369999999999998</v>
      </c>
      <c r="J221" s="12">
        <v>-86.7</v>
      </c>
      <c r="K221" s="47" t="s">
        <v>739</v>
      </c>
      <c r="L221" s="9" t="str">
        <f t="shared" si="35"/>
        <v>No</v>
      </c>
    </row>
    <row r="222" spans="1:12" x14ac:dyDescent="0.2">
      <c r="A222" s="48" t="s">
        <v>517</v>
      </c>
      <c r="B222" s="37" t="s">
        <v>213</v>
      </c>
      <c r="C222" s="38">
        <v>55433</v>
      </c>
      <c r="D222" s="46" t="str">
        <f t="shared" si="32"/>
        <v>N/A</v>
      </c>
      <c r="E222" s="38">
        <v>59398</v>
      </c>
      <c r="F222" s="46" t="str">
        <f t="shared" si="33"/>
        <v>N/A</v>
      </c>
      <c r="G222" s="38">
        <v>8777</v>
      </c>
      <c r="H222" s="46" t="str">
        <f t="shared" si="34"/>
        <v>N/A</v>
      </c>
      <c r="I222" s="12">
        <v>7.1529999999999996</v>
      </c>
      <c r="J222" s="12">
        <v>-85.2</v>
      </c>
      <c r="K222" s="47" t="s">
        <v>739</v>
      </c>
      <c r="L222" s="9" t="str">
        <f t="shared" si="35"/>
        <v>No</v>
      </c>
    </row>
    <row r="223" spans="1:12" ht="25.5" x14ac:dyDescent="0.2">
      <c r="A223" s="48" t="s">
        <v>1385</v>
      </c>
      <c r="B223" s="37" t="s">
        <v>213</v>
      </c>
      <c r="C223" s="49">
        <v>524.43156603</v>
      </c>
      <c r="D223" s="46" t="str">
        <f t="shared" si="32"/>
        <v>N/A</v>
      </c>
      <c r="E223" s="49">
        <v>503.79950502999998</v>
      </c>
      <c r="F223" s="46" t="str">
        <f t="shared" si="33"/>
        <v>N/A</v>
      </c>
      <c r="G223" s="49">
        <v>453.08020964000002</v>
      </c>
      <c r="H223" s="46" t="str">
        <f t="shared" si="34"/>
        <v>N/A</v>
      </c>
      <c r="I223" s="12">
        <v>-3.93</v>
      </c>
      <c r="J223" s="12">
        <v>-10.1</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341260999</v>
      </c>
      <c r="D227" s="46" t="str">
        <f t="shared" si="32"/>
        <v>N/A</v>
      </c>
      <c r="E227" s="49">
        <v>395019232</v>
      </c>
      <c r="F227" s="46" t="str">
        <f t="shared" si="33"/>
        <v>N/A</v>
      </c>
      <c r="G227" s="49">
        <v>445205939</v>
      </c>
      <c r="H227" s="46" t="str">
        <f t="shared" si="34"/>
        <v>N/A</v>
      </c>
      <c r="I227" s="12">
        <v>15.75</v>
      </c>
      <c r="J227" s="12">
        <v>12.7</v>
      </c>
      <c r="K227" s="47" t="s">
        <v>739</v>
      </c>
      <c r="L227" s="9" t="str">
        <f t="shared" si="35"/>
        <v>Yes</v>
      </c>
    </row>
    <row r="228" spans="1:12" ht="25.5" x14ac:dyDescent="0.2">
      <c r="A228" s="48" t="s">
        <v>519</v>
      </c>
      <c r="B228" s="37" t="s">
        <v>213</v>
      </c>
      <c r="C228" s="38">
        <v>15929</v>
      </c>
      <c r="D228" s="46" t="str">
        <f t="shared" si="32"/>
        <v>N/A</v>
      </c>
      <c r="E228" s="38">
        <v>17597</v>
      </c>
      <c r="F228" s="46" t="str">
        <f t="shared" si="33"/>
        <v>N/A</v>
      </c>
      <c r="G228" s="38">
        <v>17655</v>
      </c>
      <c r="H228" s="46" t="str">
        <f t="shared" si="34"/>
        <v>N/A</v>
      </c>
      <c r="I228" s="12">
        <v>10.47</v>
      </c>
      <c r="J228" s="12">
        <v>0.3296</v>
      </c>
      <c r="K228" s="47" t="s">
        <v>739</v>
      </c>
      <c r="L228" s="9" t="str">
        <f t="shared" si="35"/>
        <v>Yes</v>
      </c>
    </row>
    <row r="229" spans="1:12" ht="25.5" x14ac:dyDescent="0.2">
      <c r="A229" s="48" t="s">
        <v>1389</v>
      </c>
      <c r="B229" s="37" t="s">
        <v>213</v>
      </c>
      <c r="C229" s="49">
        <v>21423.880909</v>
      </c>
      <c r="D229" s="46" t="str">
        <f t="shared" si="32"/>
        <v>N/A</v>
      </c>
      <c r="E229" s="49">
        <v>22448.100925999999</v>
      </c>
      <c r="F229" s="46" t="str">
        <f t="shared" si="33"/>
        <v>N/A</v>
      </c>
      <c r="G229" s="49">
        <v>25216.988898</v>
      </c>
      <c r="H229" s="46" t="str">
        <f t="shared" si="34"/>
        <v>N/A</v>
      </c>
      <c r="I229" s="12">
        <v>4.7809999999999997</v>
      </c>
      <c r="J229" s="12">
        <v>12.33</v>
      </c>
      <c r="K229" s="47" t="s">
        <v>739</v>
      </c>
      <c r="L229" s="9" t="str">
        <f t="shared" si="35"/>
        <v>Yes</v>
      </c>
    </row>
    <row r="230" spans="1:12" x14ac:dyDescent="0.2">
      <c r="A230" s="4" t="s">
        <v>1390</v>
      </c>
      <c r="B230" s="37" t="s">
        <v>213</v>
      </c>
      <c r="C230" s="54">
        <v>361853128</v>
      </c>
      <c r="D230" s="46" t="str">
        <f t="shared" ref="D230:D253" si="36">IF($B230="N/A","N/A",IF(C230&gt;10,"No",IF(C230&lt;-10,"No","Yes")))</f>
        <v>N/A</v>
      </c>
      <c r="E230" s="54">
        <v>411738537</v>
      </c>
      <c r="F230" s="46" t="str">
        <f t="shared" ref="F230:F253" si="37">IF($B230="N/A","N/A",IF(E230&gt;10,"No",IF(E230&lt;-10,"No","Yes")))</f>
        <v>N/A</v>
      </c>
      <c r="G230" s="54">
        <v>451925422</v>
      </c>
      <c r="H230" s="46" t="str">
        <f t="shared" ref="H230:H253" si="38">IF($B230="N/A","N/A",IF(G230&gt;10,"No",IF(G230&lt;-10,"No","Yes")))</f>
        <v>N/A</v>
      </c>
      <c r="I230" s="12">
        <v>13.79</v>
      </c>
      <c r="J230" s="12">
        <v>9.76</v>
      </c>
      <c r="K230" s="47" t="s">
        <v>739</v>
      </c>
      <c r="L230" s="9" t="str">
        <f t="shared" ref="L230:L253" si="39">IF(J230="Div by 0", "N/A", IF(K230="N/A","N/A", IF(J230&gt;VALUE(MID(K230,1,2)), "No", IF(J230&lt;-1*VALUE(MID(K230,1,2)), "No", "Yes"))))</f>
        <v>Yes</v>
      </c>
    </row>
    <row r="231" spans="1:12" x14ac:dyDescent="0.2">
      <c r="A231" s="4" t="s">
        <v>1567</v>
      </c>
      <c r="B231" s="37" t="s">
        <v>213</v>
      </c>
      <c r="C231" s="52">
        <v>22438</v>
      </c>
      <c r="D231" s="52" t="str">
        <f t="shared" si="36"/>
        <v>N/A</v>
      </c>
      <c r="E231" s="52">
        <v>23523</v>
      </c>
      <c r="F231" s="52" t="str">
        <f t="shared" si="37"/>
        <v>N/A</v>
      </c>
      <c r="G231" s="52">
        <v>18687</v>
      </c>
      <c r="H231" s="46" t="str">
        <f t="shared" si="38"/>
        <v>N/A</v>
      </c>
      <c r="I231" s="12">
        <v>4.8360000000000003</v>
      </c>
      <c r="J231" s="12">
        <v>-20.6</v>
      </c>
      <c r="K231" s="47" t="s">
        <v>739</v>
      </c>
      <c r="L231" s="9" t="str">
        <f t="shared" si="39"/>
        <v>Yes</v>
      </c>
    </row>
    <row r="232" spans="1:12" x14ac:dyDescent="0.2">
      <c r="A232" s="4" t="s">
        <v>1568</v>
      </c>
      <c r="B232" s="37" t="s">
        <v>213</v>
      </c>
      <c r="C232" s="54">
        <v>16126.799537000001</v>
      </c>
      <c r="D232" s="46" t="str">
        <f t="shared" si="36"/>
        <v>N/A</v>
      </c>
      <c r="E232" s="54">
        <v>17503.657568999999</v>
      </c>
      <c r="F232" s="46" t="str">
        <f t="shared" si="37"/>
        <v>N/A</v>
      </c>
      <c r="G232" s="54">
        <v>24183.947236</v>
      </c>
      <c r="H232" s="46" t="str">
        <f t="shared" si="38"/>
        <v>N/A</v>
      </c>
      <c r="I232" s="12">
        <v>8.5380000000000003</v>
      </c>
      <c r="J232" s="12">
        <v>38.17</v>
      </c>
      <c r="K232" s="47" t="s">
        <v>739</v>
      </c>
      <c r="L232" s="9" t="str">
        <f t="shared" si="39"/>
        <v>No</v>
      </c>
    </row>
    <row r="233" spans="1:12" x14ac:dyDescent="0.2">
      <c r="A233" s="55" t="s">
        <v>1569</v>
      </c>
      <c r="B233" s="37" t="s">
        <v>213</v>
      </c>
      <c r="C233" s="54">
        <v>7979.6679316999998</v>
      </c>
      <c r="D233" s="46" t="str">
        <f t="shared" si="36"/>
        <v>N/A</v>
      </c>
      <c r="E233" s="54">
        <v>8421.5836786</v>
      </c>
      <c r="F233" s="46" t="str">
        <f t="shared" si="37"/>
        <v>N/A</v>
      </c>
      <c r="G233" s="54">
        <v>10314.471073999999</v>
      </c>
      <c r="H233" s="46" t="str">
        <f t="shared" si="38"/>
        <v>N/A</v>
      </c>
      <c r="I233" s="12">
        <v>5.5380000000000003</v>
      </c>
      <c r="J233" s="12">
        <v>22.48</v>
      </c>
      <c r="K233" s="47" t="s">
        <v>739</v>
      </c>
      <c r="L233" s="9" t="str">
        <f t="shared" si="39"/>
        <v>Yes</v>
      </c>
    </row>
    <row r="234" spans="1:12" x14ac:dyDescent="0.2">
      <c r="A234" s="55" t="s">
        <v>1570</v>
      </c>
      <c r="B234" s="37" t="s">
        <v>213</v>
      </c>
      <c r="C234" s="54">
        <v>20708.309773000001</v>
      </c>
      <c r="D234" s="46" t="str">
        <f t="shared" si="36"/>
        <v>N/A</v>
      </c>
      <c r="E234" s="54">
        <v>21878.281760000002</v>
      </c>
      <c r="F234" s="46" t="str">
        <f t="shared" si="37"/>
        <v>N/A</v>
      </c>
      <c r="G234" s="54">
        <v>29102.823673999999</v>
      </c>
      <c r="H234" s="46" t="str">
        <f t="shared" si="38"/>
        <v>N/A</v>
      </c>
      <c r="I234" s="12">
        <v>5.65</v>
      </c>
      <c r="J234" s="12">
        <v>33.020000000000003</v>
      </c>
      <c r="K234" s="47" t="s">
        <v>739</v>
      </c>
      <c r="L234" s="9" t="str">
        <f t="shared" si="39"/>
        <v>No</v>
      </c>
    </row>
    <row r="235" spans="1:12" x14ac:dyDescent="0.2">
      <c r="A235" s="55" t="s">
        <v>1571</v>
      </c>
      <c r="B235" s="37" t="s">
        <v>213</v>
      </c>
      <c r="C235" s="54">
        <v>2762.1497487000001</v>
      </c>
      <c r="D235" s="46" t="str">
        <f t="shared" si="36"/>
        <v>N/A</v>
      </c>
      <c r="E235" s="54">
        <v>4367.6111111</v>
      </c>
      <c r="F235" s="46" t="str">
        <f t="shared" si="37"/>
        <v>N/A</v>
      </c>
      <c r="G235" s="54">
        <v>13574.452961999999</v>
      </c>
      <c r="H235" s="46" t="str">
        <f t="shared" si="38"/>
        <v>N/A</v>
      </c>
      <c r="I235" s="12">
        <v>58.12</v>
      </c>
      <c r="J235" s="12">
        <v>210.8</v>
      </c>
      <c r="K235" s="47" t="s">
        <v>739</v>
      </c>
      <c r="L235" s="9" t="str">
        <f t="shared" si="39"/>
        <v>No</v>
      </c>
    </row>
    <row r="236" spans="1:12" x14ac:dyDescent="0.2">
      <c r="A236" s="55" t="s">
        <v>1572</v>
      </c>
      <c r="B236" s="37" t="s">
        <v>213</v>
      </c>
      <c r="C236" s="54">
        <v>928.94680850999998</v>
      </c>
      <c r="D236" s="46" t="str">
        <f t="shared" si="36"/>
        <v>N/A</v>
      </c>
      <c r="E236" s="54">
        <v>815.59714795000002</v>
      </c>
      <c r="F236" s="46" t="str">
        <f t="shared" si="37"/>
        <v>N/A</v>
      </c>
      <c r="G236" s="54">
        <v>977.21848738999995</v>
      </c>
      <c r="H236" s="46" t="str">
        <f t="shared" si="38"/>
        <v>N/A</v>
      </c>
      <c r="I236" s="12">
        <v>-12.2</v>
      </c>
      <c r="J236" s="12">
        <v>19.82</v>
      </c>
      <c r="K236" s="47" t="s">
        <v>739</v>
      </c>
      <c r="L236" s="9" t="str">
        <f t="shared" si="39"/>
        <v>Yes</v>
      </c>
    </row>
    <row r="237" spans="1:12" x14ac:dyDescent="0.2">
      <c r="A237" s="48" t="s">
        <v>1573</v>
      </c>
      <c r="B237" s="37" t="s">
        <v>213</v>
      </c>
      <c r="C237" s="46">
        <v>3.3281517914999998</v>
      </c>
      <c r="D237" s="46" t="str">
        <f t="shared" si="36"/>
        <v>N/A</v>
      </c>
      <c r="E237" s="46">
        <v>3.3218992852999998</v>
      </c>
      <c r="F237" s="46" t="str">
        <f t="shared" si="37"/>
        <v>N/A</v>
      </c>
      <c r="G237" s="46">
        <v>12.267606743</v>
      </c>
      <c r="H237" s="46" t="str">
        <f t="shared" si="38"/>
        <v>N/A</v>
      </c>
      <c r="I237" s="12">
        <v>-0.188</v>
      </c>
      <c r="J237" s="12">
        <v>269.3</v>
      </c>
      <c r="K237" s="47" t="s">
        <v>739</v>
      </c>
      <c r="L237" s="9" t="str">
        <f t="shared" si="39"/>
        <v>No</v>
      </c>
    </row>
    <row r="238" spans="1:12" x14ac:dyDescent="0.2">
      <c r="A238" s="53" t="s">
        <v>1574</v>
      </c>
      <c r="B238" s="37" t="s">
        <v>213</v>
      </c>
      <c r="C238" s="46">
        <v>10.397646762999999</v>
      </c>
      <c r="D238" s="46" t="str">
        <f t="shared" si="36"/>
        <v>N/A</v>
      </c>
      <c r="E238" s="46">
        <v>10.215686996000001</v>
      </c>
      <c r="F238" s="46" t="str">
        <f t="shared" si="37"/>
        <v>N/A</v>
      </c>
      <c r="G238" s="46">
        <v>15.671929149</v>
      </c>
      <c r="H238" s="46" t="str">
        <f t="shared" si="38"/>
        <v>N/A</v>
      </c>
      <c r="I238" s="12">
        <v>-1.75</v>
      </c>
      <c r="J238" s="12">
        <v>53.41</v>
      </c>
      <c r="K238" s="47" t="s">
        <v>739</v>
      </c>
      <c r="L238" s="9" t="str">
        <f t="shared" si="39"/>
        <v>No</v>
      </c>
    </row>
    <row r="239" spans="1:12" x14ac:dyDescent="0.2">
      <c r="A239" s="53" t="s">
        <v>1575</v>
      </c>
      <c r="B239" s="37" t="s">
        <v>213</v>
      </c>
      <c r="C239" s="46">
        <v>9.2945577350999997</v>
      </c>
      <c r="D239" s="46" t="str">
        <f t="shared" si="36"/>
        <v>N/A</v>
      </c>
      <c r="E239" s="46">
        <v>10.059041537000001</v>
      </c>
      <c r="F239" s="46" t="str">
        <f t="shared" si="37"/>
        <v>N/A</v>
      </c>
      <c r="G239" s="46">
        <v>39.039565598999999</v>
      </c>
      <c r="H239" s="46" t="str">
        <f t="shared" si="38"/>
        <v>N/A</v>
      </c>
      <c r="I239" s="12">
        <v>8.2249999999999996</v>
      </c>
      <c r="J239" s="12">
        <v>288.10000000000002</v>
      </c>
      <c r="K239" s="47" t="s">
        <v>739</v>
      </c>
      <c r="L239" s="9" t="str">
        <f t="shared" si="39"/>
        <v>No</v>
      </c>
    </row>
    <row r="240" spans="1:12" x14ac:dyDescent="0.2">
      <c r="A240" s="53" t="s">
        <v>1576</v>
      </c>
      <c r="B240" s="37" t="s">
        <v>213</v>
      </c>
      <c r="C240" s="46">
        <v>0.28699660220000001</v>
      </c>
      <c r="D240" s="46" t="str">
        <f t="shared" si="36"/>
        <v>N/A</v>
      </c>
      <c r="E240" s="46">
        <v>0.24751100710000001</v>
      </c>
      <c r="F240" s="46" t="str">
        <f t="shared" si="37"/>
        <v>N/A</v>
      </c>
      <c r="G240" s="46">
        <v>0.54997700439999997</v>
      </c>
      <c r="H240" s="46" t="str">
        <f t="shared" si="38"/>
        <v>N/A</v>
      </c>
      <c r="I240" s="12">
        <v>-13.8</v>
      </c>
      <c r="J240" s="12">
        <v>122.2</v>
      </c>
      <c r="K240" s="47" t="s">
        <v>739</v>
      </c>
      <c r="L240" s="9" t="str">
        <f t="shared" si="39"/>
        <v>No</v>
      </c>
    </row>
    <row r="241" spans="1:12" x14ac:dyDescent="0.2">
      <c r="A241" s="53" t="s">
        <v>1577</v>
      </c>
      <c r="B241" s="37" t="s">
        <v>213</v>
      </c>
      <c r="C241" s="46">
        <v>0.51519082159999996</v>
      </c>
      <c r="D241" s="46" t="str">
        <f t="shared" si="36"/>
        <v>N/A</v>
      </c>
      <c r="E241" s="46">
        <v>0.50164083950000005</v>
      </c>
      <c r="F241" s="46" t="str">
        <f t="shared" si="37"/>
        <v>N/A</v>
      </c>
      <c r="G241" s="46">
        <v>0.3285659065</v>
      </c>
      <c r="H241" s="46" t="str">
        <f t="shared" si="38"/>
        <v>N/A</v>
      </c>
      <c r="I241" s="12">
        <v>-2.63</v>
      </c>
      <c r="J241" s="12">
        <v>-34.5</v>
      </c>
      <c r="K241" s="47" t="s">
        <v>739</v>
      </c>
      <c r="L241" s="9" t="str">
        <f t="shared" si="39"/>
        <v>No</v>
      </c>
    </row>
    <row r="242" spans="1:12" ht="25.5" x14ac:dyDescent="0.2">
      <c r="A242" s="4" t="s">
        <v>1402</v>
      </c>
      <c r="B242" s="37" t="s">
        <v>213</v>
      </c>
      <c r="C242" s="54">
        <v>341260999</v>
      </c>
      <c r="D242" s="46" t="str">
        <f t="shared" si="36"/>
        <v>N/A</v>
      </c>
      <c r="E242" s="54">
        <v>395019232</v>
      </c>
      <c r="F242" s="46" t="str">
        <f t="shared" si="37"/>
        <v>N/A</v>
      </c>
      <c r="G242" s="54">
        <v>445205939</v>
      </c>
      <c r="H242" s="46" t="str">
        <f t="shared" si="38"/>
        <v>N/A</v>
      </c>
      <c r="I242" s="12">
        <v>15.75</v>
      </c>
      <c r="J242" s="12">
        <v>12.7</v>
      </c>
      <c r="K242" s="47" t="s">
        <v>739</v>
      </c>
      <c r="L242" s="9" t="str">
        <f t="shared" si="39"/>
        <v>Yes</v>
      </c>
    </row>
    <row r="243" spans="1:12" x14ac:dyDescent="0.2">
      <c r="A243" s="4" t="s">
        <v>1578</v>
      </c>
      <c r="B243" s="37" t="s">
        <v>213</v>
      </c>
      <c r="C243" s="52">
        <v>15929</v>
      </c>
      <c r="D243" s="52" t="str">
        <f t="shared" si="36"/>
        <v>N/A</v>
      </c>
      <c r="E243" s="52">
        <v>17597</v>
      </c>
      <c r="F243" s="52" t="str">
        <f t="shared" si="37"/>
        <v>N/A</v>
      </c>
      <c r="G243" s="52">
        <v>17655</v>
      </c>
      <c r="H243" s="46" t="str">
        <f t="shared" si="38"/>
        <v>N/A</v>
      </c>
      <c r="I243" s="12">
        <v>10.47</v>
      </c>
      <c r="J243" s="12">
        <v>0.3296</v>
      </c>
      <c r="K243" s="47" t="s">
        <v>739</v>
      </c>
      <c r="L243" s="9" t="str">
        <f t="shared" si="39"/>
        <v>Yes</v>
      </c>
    </row>
    <row r="244" spans="1:12" ht="25.5" x14ac:dyDescent="0.2">
      <c r="A244" s="4" t="s">
        <v>1579</v>
      </c>
      <c r="B244" s="37" t="s">
        <v>213</v>
      </c>
      <c r="C244" s="54">
        <v>21423.880909</v>
      </c>
      <c r="D244" s="46" t="str">
        <f t="shared" si="36"/>
        <v>N/A</v>
      </c>
      <c r="E244" s="54">
        <v>22448.100925999999</v>
      </c>
      <c r="F244" s="46" t="str">
        <f t="shared" si="37"/>
        <v>N/A</v>
      </c>
      <c r="G244" s="54">
        <v>25216.988898</v>
      </c>
      <c r="H244" s="46" t="str">
        <f t="shared" si="38"/>
        <v>N/A</v>
      </c>
      <c r="I244" s="12">
        <v>4.7809999999999997</v>
      </c>
      <c r="J244" s="12">
        <v>12.33</v>
      </c>
      <c r="K244" s="47" t="s">
        <v>739</v>
      </c>
      <c r="L244" s="9" t="str">
        <f t="shared" si="39"/>
        <v>Yes</v>
      </c>
    </row>
    <row r="245" spans="1:12" ht="25.5" x14ac:dyDescent="0.2">
      <c r="A245" s="55" t="s">
        <v>1580</v>
      </c>
      <c r="B245" s="37" t="s">
        <v>213</v>
      </c>
      <c r="C245" s="54">
        <v>8476.5283139999992</v>
      </c>
      <c r="D245" s="46" t="str">
        <f t="shared" si="36"/>
        <v>N/A</v>
      </c>
      <c r="E245" s="54">
        <v>9008.5478278999999</v>
      </c>
      <c r="F245" s="46" t="str">
        <f t="shared" si="37"/>
        <v>N/A</v>
      </c>
      <c r="G245" s="54">
        <v>10185.371494999999</v>
      </c>
      <c r="H245" s="46" t="str">
        <f t="shared" si="38"/>
        <v>N/A</v>
      </c>
      <c r="I245" s="12">
        <v>6.2759999999999998</v>
      </c>
      <c r="J245" s="12">
        <v>13.06</v>
      </c>
      <c r="K245" s="47" t="s">
        <v>739</v>
      </c>
      <c r="L245" s="9" t="str">
        <f t="shared" si="39"/>
        <v>Yes</v>
      </c>
    </row>
    <row r="246" spans="1:12" ht="25.5" x14ac:dyDescent="0.2">
      <c r="A246" s="55" t="s">
        <v>1581</v>
      </c>
      <c r="B246" s="37" t="s">
        <v>213</v>
      </c>
      <c r="C246" s="54">
        <v>27021.767103999999</v>
      </c>
      <c r="D246" s="46" t="str">
        <f t="shared" si="36"/>
        <v>N/A</v>
      </c>
      <c r="E246" s="54">
        <v>27661.960341000002</v>
      </c>
      <c r="F246" s="46" t="str">
        <f t="shared" si="37"/>
        <v>N/A</v>
      </c>
      <c r="G246" s="54">
        <v>30326.67165</v>
      </c>
      <c r="H246" s="46" t="str">
        <f t="shared" si="38"/>
        <v>N/A</v>
      </c>
      <c r="I246" s="12">
        <v>2.3690000000000002</v>
      </c>
      <c r="J246" s="12">
        <v>9.6329999999999991</v>
      </c>
      <c r="K246" s="47" t="s">
        <v>739</v>
      </c>
      <c r="L246" s="9" t="str">
        <f t="shared" si="39"/>
        <v>Yes</v>
      </c>
    </row>
    <row r="247" spans="1:12" ht="25.5" x14ac:dyDescent="0.2">
      <c r="A247" s="55" t="s">
        <v>1582</v>
      </c>
      <c r="B247" s="37" t="s">
        <v>213</v>
      </c>
      <c r="C247" s="54">
        <v>5964.3781513000004</v>
      </c>
      <c r="D247" s="46" t="str">
        <f t="shared" si="36"/>
        <v>N/A</v>
      </c>
      <c r="E247" s="54">
        <v>8788.7086956999992</v>
      </c>
      <c r="F247" s="46" t="str">
        <f t="shared" si="37"/>
        <v>N/A</v>
      </c>
      <c r="G247" s="54">
        <v>16029.181415999999</v>
      </c>
      <c r="H247" s="46" t="str">
        <f t="shared" si="38"/>
        <v>N/A</v>
      </c>
      <c r="I247" s="12">
        <v>47.35</v>
      </c>
      <c r="J247" s="12">
        <v>82.38</v>
      </c>
      <c r="K247" s="47" t="s">
        <v>739</v>
      </c>
      <c r="L247" s="9" t="str">
        <f t="shared" si="39"/>
        <v>No</v>
      </c>
    </row>
    <row r="248" spans="1:12" ht="25.5" x14ac:dyDescent="0.2">
      <c r="A248" s="55" t="s">
        <v>1583</v>
      </c>
      <c r="B248" s="37" t="s">
        <v>213</v>
      </c>
      <c r="C248" s="54">
        <v>6522.1</v>
      </c>
      <c r="D248" s="46" t="str">
        <f t="shared" si="36"/>
        <v>N/A</v>
      </c>
      <c r="E248" s="54">
        <v>5840.1818181999997</v>
      </c>
      <c r="F248" s="46" t="str">
        <f t="shared" si="37"/>
        <v>N/A</v>
      </c>
      <c r="G248" s="54">
        <v>6824.6666667</v>
      </c>
      <c r="H248" s="46" t="str">
        <f t="shared" si="38"/>
        <v>N/A</v>
      </c>
      <c r="I248" s="12">
        <v>-10.5</v>
      </c>
      <c r="J248" s="12">
        <v>16.86</v>
      </c>
      <c r="K248" s="47" t="s">
        <v>739</v>
      </c>
      <c r="L248" s="9" t="str">
        <f t="shared" si="39"/>
        <v>Yes</v>
      </c>
    </row>
    <row r="249" spans="1:12" ht="25.5" x14ac:dyDescent="0.2">
      <c r="A249" s="48" t="s">
        <v>1584</v>
      </c>
      <c r="B249" s="37" t="s">
        <v>213</v>
      </c>
      <c r="C249" s="46">
        <v>2.3626940852999998</v>
      </c>
      <c r="D249" s="46" t="str">
        <f t="shared" si="36"/>
        <v>N/A</v>
      </c>
      <c r="E249" s="46">
        <v>2.4850342951000002</v>
      </c>
      <c r="F249" s="46" t="str">
        <f t="shared" si="37"/>
        <v>N/A</v>
      </c>
      <c r="G249" s="46">
        <v>11.590121316999999</v>
      </c>
      <c r="H249" s="46" t="str">
        <f t="shared" si="38"/>
        <v>N/A</v>
      </c>
      <c r="I249" s="12">
        <v>5.1779999999999999</v>
      </c>
      <c r="J249" s="12">
        <v>366.4</v>
      </c>
      <c r="K249" s="47" t="s">
        <v>739</v>
      </c>
      <c r="L249" s="9" t="str">
        <f t="shared" si="39"/>
        <v>No</v>
      </c>
    </row>
    <row r="250" spans="1:12" ht="25.5" x14ac:dyDescent="0.2">
      <c r="A250" s="53" t="s">
        <v>1585</v>
      </c>
      <c r="B250" s="37" t="s">
        <v>213</v>
      </c>
      <c r="C250" s="46">
        <v>8.3618818717999996</v>
      </c>
      <c r="D250" s="46" t="str">
        <f t="shared" si="36"/>
        <v>N/A</v>
      </c>
      <c r="E250" s="46">
        <v>8.5998748573999997</v>
      </c>
      <c r="F250" s="46" t="str">
        <f t="shared" si="37"/>
        <v>N/A</v>
      </c>
      <c r="G250" s="46">
        <v>15.10484125</v>
      </c>
      <c r="H250" s="46" t="str">
        <f t="shared" si="38"/>
        <v>N/A</v>
      </c>
      <c r="I250" s="12">
        <v>2.8460000000000001</v>
      </c>
      <c r="J250" s="12">
        <v>75.64</v>
      </c>
      <c r="K250" s="47" t="s">
        <v>739</v>
      </c>
      <c r="L250" s="9" t="str">
        <f t="shared" si="39"/>
        <v>No</v>
      </c>
    </row>
    <row r="251" spans="1:12" ht="25.5" x14ac:dyDescent="0.2">
      <c r="A251" s="53" t="s">
        <v>1586</v>
      </c>
      <c r="B251" s="37" t="s">
        <v>213</v>
      </c>
      <c r="C251" s="46">
        <v>6.8639957600999999</v>
      </c>
      <c r="D251" s="46" t="str">
        <f t="shared" si="36"/>
        <v>N/A</v>
      </c>
      <c r="E251" s="46">
        <v>7.7437829323000003</v>
      </c>
      <c r="F251" s="46" t="str">
        <f t="shared" si="37"/>
        <v>N/A</v>
      </c>
      <c r="G251" s="46">
        <v>37.079668542999997</v>
      </c>
      <c r="H251" s="46" t="str">
        <f t="shared" si="38"/>
        <v>N/A</v>
      </c>
      <c r="I251" s="12">
        <v>12.82</v>
      </c>
      <c r="J251" s="12">
        <v>378.8</v>
      </c>
      <c r="K251" s="47" t="s">
        <v>739</v>
      </c>
      <c r="L251" s="9" t="str">
        <f t="shared" si="39"/>
        <v>No</v>
      </c>
    </row>
    <row r="252" spans="1:12" ht="25.5" x14ac:dyDescent="0.2">
      <c r="A252" s="53" t="s">
        <v>1587</v>
      </c>
      <c r="B252" s="37" t="s">
        <v>213</v>
      </c>
      <c r="C252" s="46">
        <v>3.43242167E-2</v>
      </c>
      <c r="D252" s="46" t="str">
        <f t="shared" si="36"/>
        <v>N/A</v>
      </c>
      <c r="E252" s="46">
        <v>6.0820012399999998E-2</v>
      </c>
      <c r="F252" s="46" t="str">
        <f t="shared" si="37"/>
        <v>N/A</v>
      </c>
      <c r="G252" s="46">
        <v>0.43308293730000003</v>
      </c>
      <c r="H252" s="46" t="str">
        <f t="shared" si="38"/>
        <v>N/A</v>
      </c>
      <c r="I252" s="12">
        <v>77.19</v>
      </c>
      <c r="J252" s="12">
        <v>612.1</v>
      </c>
      <c r="K252" s="47" t="s">
        <v>739</v>
      </c>
      <c r="L252" s="9" t="str">
        <f t="shared" si="39"/>
        <v>No</v>
      </c>
    </row>
    <row r="253" spans="1:12" ht="25.5" x14ac:dyDescent="0.2">
      <c r="A253" s="53" t="s">
        <v>1588</v>
      </c>
      <c r="B253" s="37" t="s">
        <v>213</v>
      </c>
      <c r="C253" s="46">
        <v>9.1345890000000003E-3</v>
      </c>
      <c r="D253" s="46" t="str">
        <f t="shared" si="36"/>
        <v>N/A</v>
      </c>
      <c r="E253" s="46">
        <v>9.8360949E-3</v>
      </c>
      <c r="F253" s="46" t="str">
        <f t="shared" si="37"/>
        <v>N/A</v>
      </c>
      <c r="G253" s="46">
        <v>8.2831741000000004E-3</v>
      </c>
      <c r="H253" s="46" t="str">
        <f t="shared" si="38"/>
        <v>N/A</v>
      </c>
      <c r="I253" s="12">
        <v>7.68</v>
      </c>
      <c r="J253" s="12">
        <v>-15.8</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150984</v>
      </c>
      <c r="D7" s="34" t="str">
        <f>IF($B7="N/A","N/A",IF(C7&gt;15,"No",IF(C7&lt;-15,"No","Yes")))</f>
        <v>N/A</v>
      </c>
      <c r="E7" s="33">
        <v>148468</v>
      </c>
      <c r="F7" s="34" t="str">
        <f>IF($B7="N/A","N/A",IF(E7&gt;15,"No",IF(E7&lt;-15,"No","Yes")))</f>
        <v>N/A</v>
      </c>
      <c r="G7" s="33">
        <v>151363</v>
      </c>
      <c r="H7" s="34" t="str">
        <f>IF($B7="N/A","N/A",IF(G7&gt;15,"No",IF(G7&lt;-15,"No","Yes")))</f>
        <v>N/A</v>
      </c>
      <c r="I7" s="35">
        <v>-1.67</v>
      </c>
      <c r="J7" s="35">
        <v>1.95</v>
      </c>
      <c r="K7" s="34" t="str">
        <f t="shared" ref="K7:K24" si="0">IF(J7="Div by 0", "N/A", IF(J7="N/A","N/A", IF(J7&gt;30, "No", IF(J7&lt;-30, "No", "Yes"))))</f>
        <v>Yes</v>
      </c>
    </row>
    <row r="8" spans="1:11" x14ac:dyDescent="0.2">
      <c r="A8" s="28" t="s">
        <v>361</v>
      </c>
      <c r="B8" s="32" t="s">
        <v>213</v>
      </c>
      <c r="C8" s="36" t="s">
        <v>213</v>
      </c>
      <c r="D8" s="34" t="str">
        <f>IF($B8="N/A","N/A",IF(C8&gt;15,"No",IF(C8&lt;-15,"No","Yes")))</f>
        <v>N/A</v>
      </c>
      <c r="E8" s="36">
        <v>84.032249374000003</v>
      </c>
      <c r="F8" s="34" t="str">
        <f>IF($B8="N/A","N/A",IF(E8&gt;15,"No",IF(E8&lt;-15,"No","Yes")))</f>
        <v>N/A</v>
      </c>
      <c r="G8" s="36">
        <v>72.001083488000006</v>
      </c>
      <c r="H8" s="34" t="str">
        <f>IF($B8="N/A","N/A",IF(G8&gt;15,"No",IF(G8&lt;-15,"No","Yes")))</f>
        <v>N/A</v>
      </c>
      <c r="I8" s="35" t="s">
        <v>213</v>
      </c>
      <c r="J8" s="35">
        <v>-14.3</v>
      </c>
      <c r="K8" s="34" t="str">
        <f t="shared" si="0"/>
        <v>Yes</v>
      </c>
    </row>
    <row r="9" spans="1:11" x14ac:dyDescent="0.2">
      <c r="A9" s="28" t="s">
        <v>302</v>
      </c>
      <c r="B9" s="37" t="s">
        <v>213</v>
      </c>
      <c r="C9" s="9">
        <v>18.604620357000002</v>
      </c>
      <c r="D9" s="9" t="str">
        <f>IF($B9="N/A","N/A",IF(C9&gt;15,"No",IF(C9&lt;-15,"No","Yes")))</f>
        <v>N/A</v>
      </c>
      <c r="E9" s="9">
        <v>15.967750626000001</v>
      </c>
      <c r="F9" s="9" t="str">
        <f>IF($B9="N/A","N/A",IF(E9&gt;15,"No",IF(E9&lt;-15,"No","Yes")))</f>
        <v>N/A</v>
      </c>
      <c r="G9" s="9">
        <v>27.998916512000001</v>
      </c>
      <c r="H9" s="9" t="str">
        <f>IF($B9="N/A","N/A",IF(G9&gt;15,"No",IF(G9&lt;-15,"No","Yes")))</f>
        <v>N/A</v>
      </c>
      <c r="I9" s="10">
        <v>-14.2</v>
      </c>
      <c r="J9" s="10">
        <v>75.349999999999994</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99.998675356000007</v>
      </c>
      <c r="D11" s="9" t="str">
        <f>IF(OR($B11="N/A",$C11="N/A"),"N/A",IF(C11&gt;100,"No",IF(C11&lt;95,"No","Yes")))</f>
        <v>Yes</v>
      </c>
      <c r="E11" s="9">
        <v>99.997305816999997</v>
      </c>
      <c r="F11" s="9" t="str">
        <f>IF(OR($B11="N/A",$E11="N/A"),"N/A",IF(E11&gt;100,"No",IF(E11&lt;95,"No","Yes")))</f>
        <v>Yes</v>
      </c>
      <c r="G11" s="9">
        <v>100</v>
      </c>
      <c r="H11" s="9" t="str">
        <f>IF($B11="N/A","N/A",IF(G11&gt;100,"No",IF(G11&lt;95,"No","Yes")))</f>
        <v>Yes</v>
      </c>
      <c r="I11" s="10">
        <v>-1E-3</v>
      </c>
      <c r="J11" s="10">
        <v>2.7000000000000001E-3</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99.998013033999996</v>
      </c>
      <c r="D13" s="9" t="str">
        <f t="shared" si="1"/>
        <v>Yes</v>
      </c>
      <c r="E13" s="9">
        <v>99.997305816999997</v>
      </c>
      <c r="F13" s="9" t="str">
        <f t="shared" si="2"/>
        <v>Yes</v>
      </c>
      <c r="G13" s="9">
        <v>100</v>
      </c>
      <c r="H13" s="9" t="str">
        <f t="shared" si="3"/>
        <v>Yes</v>
      </c>
      <c r="I13" s="10">
        <v>-1E-3</v>
      </c>
      <c r="J13" s="10">
        <v>2.7000000000000001E-3</v>
      </c>
      <c r="K13" s="9" t="str">
        <f t="shared" si="0"/>
        <v>Yes</v>
      </c>
    </row>
    <row r="14" spans="1:11" x14ac:dyDescent="0.2">
      <c r="A14" s="31" t="s">
        <v>305</v>
      </c>
      <c r="B14" s="37" t="s">
        <v>213</v>
      </c>
      <c r="C14" s="38">
        <v>122894</v>
      </c>
      <c r="D14" s="9" t="str">
        <f>IF($B14="N/A","N/A",IF(C14&gt;15,"No",IF(C14&lt;-15,"No","Yes")))</f>
        <v>N/A</v>
      </c>
      <c r="E14" s="38">
        <v>124761</v>
      </c>
      <c r="F14" s="9" t="str">
        <f>IF($B14="N/A","N/A",IF(E14&gt;15,"No",IF(E14&lt;-15,"No","Yes")))</f>
        <v>N/A</v>
      </c>
      <c r="G14" s="38">
        <v>108983</v>
      </c>
      <c r="H14" s="9" t="str">
        <f>IF($B14="N/A","N/A",IF(G14&gt;15,"No",IF(G14&lt;-15,"No","Yes")))</f>
        <v>N/A</v>
      </c>
      <c r="I14" s="10">
        <v>1.5189999999999999</v>
      </c>
      <c r="J14" s="10">
        <v>-12.6</v>
      </c>
      <c r="K14" s="9" t="str">
        <f t="shared" si="0"/>
        <v>Yes</v>
      </c>
    </row>
    <row r="15" spans="1:11" x14ac:dyDescent="0.2">
      <c r="A15" s="28" t="s">
        <v>435</v>
      </c>
      <c r="B15" s="37" t="s">
        <v>215</v>
      </c>
      <c r="C15" s="9">
        <v>11.534330399</v>
      </c>
      <c r="D15" s="9" t="str">
        <f>IF($B15="N/A","N/A",IF(C15&gt;20,"No",IF(C15&lt;5,"No","Yes")))</f>
        <v>Yes</v>
      </c>
      <c r="E15" s="9">
        <v>12.964788676</v>
      </c>
      <c r="F15" s="9" t="str">
        <f>IF($B15="N/A","N/A",IF(E15&gt;20,"No",IF(E15&lt;5,"No","Yes")))</f>
        <v>Yes</v>
      </c>
      <c r="G15" s="9">
        <v>13.801235054999999</v>
      </c>
      <c r="H15" s="9" t="str">
        <f>IF($B15="N/A","N/A",IF(G15&gt;20,"No",IF(G15&lt;5,"No","Yes")))</f>
        <v>Yes</v>
      </c>
      <c r="I15" s="10">
        <v>12.4</v>
      </c>
      <c r="J15" s="10">
        <v>6.452</v>
      </c>
      <c r="K15" s="9" t="str">
        <f t="shared" si="0"/>
        <v>Yes</v>
      </c>
    </row>
    <row r="16" spans="1:11" x14ac:dyDescent="0.2">
      <c r="A16" s="28" t="s">
        <v>436</v>
      </c>
      <c r="B16" s="37" t="s">
        <v>213</v>
      </c>
      <c r="C16" s="9" t="s">
        <v>213</v>
      </c>
      <c r="D16" s="9" t="str">
        <f>IF($B16="N/A","N/A",IF(C16&gt;15,"No",IF(C16&lt;-15,"No","Yes")))</f>
        <v>N/A</v>
      </c>
      <c r="E16" s="9">
        <v>87.035211324000002</v>
      </c>
      <c r="F16" s="9" t="str">
        <f>IF($B16="N/A","N/A",IF(E16&gt;15,"No",IF(E16&lt;-15,"No","Yes")))</f>
        <v>N/A</v>
      </c>
      <c r="G16" s="9">
        <v>86.198764944999994</v>
      </c>
      <c r="H16" s="9" t="str">
        <f>IF($B16="N/A","N/A",IF(G16&gt;15,"No",IF(G16&lt;-15,"No","Yes")))</f>
        <v>N/A</v>
      </c>
      <c r="I16" s="10" t="s">
        <v>213</v>
      </c>
      <c r="J16" s="10">
        <v>-0.96099999999999997</v>
      </c>
      <c r="K16" s="9" t="str">
        <f t="shared" si="0"/>
        <v>Yes</v>
      </c>
    </row>
    <row r="17" spans="1:11" x14ac:dyDescent="0.2">
      <c r="A17" s="28" t="s">
        <v>437</v>
      </c>
      <c r="B17" s="37" t="s">
        <v>213</v>
      </c>
      <c r="C17" s="9">
        <v>47.840415317000001</v>
      </c>
      <c r="D17" s="9" t="str">
        <f>IF($B17="N/A","N/A",IF(C17&gt;15,"No",IF(C17&lt;-15,"No","Yes")))</f>
        <v>N/A</v>
      </c>
      <c r="E17" s="9">
        <v>5.6788579764999998</v>
      </c>
      <c r="F17" s="9" t="str">
        <f>IF($B17="N/A","N/A",IF(E17&gt;15,"No",IF(E17&lt;-15,"No","Yes")))</f>
        <v>N/A</v>
      </c>
      <c r="G17" s="9">
        <v>4.7484470055000001</v>
      </c>
      <c r="H17" s="9" t="str">
        <f>IF($B17="N/A","N/A",IF(G17&gt;15,"No",IF(G17&lt;-15,"No","Yes")))</f>
        <v>N/A</v>
      </c>
      <c r="I17" s="10">
        <v>-88.1</v>
      </c>
      <c r="J17" s="10">
        <v>-16.399999999999999</v>
      </c>
      <c r="K17" s="9" t="str">
        <f t="shared" si="0"/>
        <v>Yes</v>
      </c>
    </row>
    <row r="18" spans="1:11" x14ac:dyDescent="0.2">
      <c r="A18" s="28" t="s">
        <v>819</v>
      </c>
      <c r="B18" s="37" t="s">
        <v>213</v>
      </c>
      <c r="C18" s="98">
        <v>5317.6157365999998</v>
      </c>
      <c r="D18" s="9" t="str">
        <f>IF($B18="N/A","N/A",IF(C18&gt;15,"No",IF(C18&lt;-15,"No","Yes")))</f>
        <v>N/A</v>
      </c>
      <c r="E18" s="98">
        <v>10221.524487999999</v>
      </c>
      <c r="F18" s="9" t="str">
        <f>IF($B18="N/A","N/A",IF(E18&gt;15,"No",IF(E18&lt;-15,"No","Yes")))</f>
        <v>N/A</v>
      </c>
      <c r="G18" s="98">
        <v>14015.361159</v>
      </c>
      <c r="H18" s="9" t="str">
        <f>IF($B18="N/A","N/A",IF(G18&gt;15,"No",IF(G18&lt;-15,"No","Yes")))</f>
        <v>N/A</v>
      </c>
      <c r="I18" s="10">
        <v>92.22</v>
      </c>
      <c r="J18" s="10">
        <v>37.119999999999997</v>
      </c>
      <c r="K18" s="9" t="str">
        <f t="shared" si="0"/>
        <v>No</v>
      </c>
    </row>
    <row r="19" spans="1:11" x14ac:dyDescent="0.2">
      <c r="A19" s="3" t="s">
        <v>306</v>
      </c>
      <c r="B19" s="37" t="s">
        <v>213</v>
      </c>
      <c r="C19" s="38">
        <v>186</v>
      </c>
      <c r="D19" s="37" t="s">
        <v>213</v>
      </c>
      <c r="E19" s="38">
        <v>712</v>
      </c>
      <c r="F19" s="37" t="s">
        <v>213</v>
      </c>
      <c r="G19" s="38">
        <v>514</v>
      </c>
      <c r="H19" s="9" t="str">
        <f>IF($B19="N/A","N/A",IF(G19&gt;15,"No",IF(G19&lt;-15,"No","Yes")))</f>
        <v>N/A</v>
      </c>
      <c r="I19" s="10">
        <v>282.8</v>
      </c>
      <c r="J19" s="10">
        <v>-27.8</v>
      </c>
      <c r="K19" s="9" t="str">
        <f t="shared" si="0"/>
        <v>Yes</v>
      </c>
    </row>
    <row r="20" spans="1:11" x14ac:dyDescent="0.2">
      <c r="A20" s="3" t="s">
        <v>346</v>
      </c>
      <c r="B20" s="37" t="s">
        <v>213</v>
      </c>
      <c r="C20" s="8" t="s">
        <v>213</v>
      </c>
      <c r="D20" s="37" t="s">
        <v>213</v>
      </c>
      <c r="E20" s="8">
        <v>0.47956462</v>
      </c>
      <c r="F20" s="37" t="s">
        <v>213</v>
      </c>
      <c r="G20" s="8">
        <v>0.33958100720000001</v>
      </c>
      <c r="H20" s="9" t="str">
        <f>IF($B20="N/A","N/A",IF(G20&gt;15,"No",IF(G20&lt;-15,"No","Yes")))</f>
        <v>N/A</v>
      </c>
      <c r="I20" s="10" t="s">
        <v>213</v>
      </c>
      <c r="J20" s="10">
        <v>-29.2</v>
      </c>
      <c r="K20" s="9" t="str">
        <f t="shared" si="0"/>
        <v>Yes</v>
      </c>
    </row>
    <row r="21" spans="1:11" ht="25.5" x14ac:dyDescent="0.2">
      <c r="A21" s="3" t="s">
        <v>820</v>
      </c>
      <c r="B21" s="37" t="s">
        <v>213</v>
      </c>
      <c r="C21" s="39">
        <v>4502.3333333</v>
      </c>
      <c r="D21" s="9" t="str">
        <f>IF($B21="N/A","N/A",IF(C21&gt;60,"No",IF(C21&lt;15,"No","Yes")))</f>
        <v>N/A</v>
      </c>
      <c r="E21" s="39">
        <v>7778.7654493999999</v>
      </c>
      <c r="F21" s="9" t="str">
        <f>IF($B21="N/A","N/A",IF(E21&gt;60,"No",IF(E21&lt;15,"No","Yes")))</f>
        <v>N/A</v>
      </c>
      <c r="G21" s="39">
        <v>7583.0350195000001</v>
      </c>
      <c r="H21" s="9" t="str">
        <f>IF($B21="N/A","N/A",IF(G21&gt;60,"No",IF(G21&lt;15,"No","Yes")))</f>
        <v>N/A</v>
      </c>
      <c r="I21" s="10">
        <v>72.77</v>
      </c>
      <c r="J21" s="10">
        <v>-2.52</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50</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108719</v>
      </c>
      <c r="D6" s="9" t="str">
        <f>IF($B6="N/A","N/A",IF(C6&gt;15,"No",IF(C6&lt;-15,"No","Yes")))</f>
        <v>N/A</v>
      </c>
      <c r="E6" s="38">
        <v>108586</v>
      </c>
      <c r="F6" s="9" t="str">
        <f>IF($B6="N/A","N/A",IF(E6&gt;15,"No",IF(E6&lt;-15,"No","Yes")))</f>
        <v>N/A</v>
      </c>
      <c r="G6" s="38">
        <v>93942</v>
      </c>
      <c r="H6" s="9" t="str">
        <f>IF($B6="N/A","N/A",IF(G6&gt;15,"No",IF(G6&lt;-15,"No","Yes")))</f>
        <v>N/A</v>
      </c>
      <c r="I6" s="10">
        <v>-0.122</v>
      </c>
      <c r="J6" s="10">
        <v>-13.5</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5464.6396673999998</v>
      </c>
      <c r="D9" s="9" t="str">
        <f>IF($B9="N/A","N/A",IF(C9&gt;7000,"No",IF(C9&lt;2000,"No","Yes")))</f>
        <v>Yes</v>
      </c>
      <c r="E9" s="98">
        <v>5665.1011640999996</v>
      </c>
      <c r="F9" s="9" t="str">
        <f>IF($B9="N/A","N/A",IF(E9&gt;7000,"No",IF(E9&lt;2000,"No","Yes")))</f>
        <v>Yes</v>
      </c>
      <c r="G9" s="98">
        <v>6170.6662728000001</v>
      </c>
      <c r="H9" s="9" t="str">
        <f>IF($B9="N/A","N/A",IF(G9&gt;7000,"No",IF(G9&lt;2000,"No","Yes")))</f>
        <v>Yes</v>
      </c>
      <c r="I9" s="10">
        <v>3.6680000000000001</v>
      </c>
      <c r="J9" s="10">
        <v>8.9239999999999995</v>
      </c>
      <c r="K9" s="9" t="str">
        <f t="shared" si="0"/>
        <v>Yes</v>
      </c>
    </row>
    <row r="10" spans="1:11" x14ac:dyDescent="0.2">
      <c r="A10" s="112" t="s">
        <v>825</v>
      </c>
      <c r="B10" s="37" t="s">
        <v>213</v>
      </c>
      <c r="C10" s="98">
        <v>1229.8647036</v>
      </c>
      <c r="D10" s="9" t="str">
        <f>IF($B10="N/A","N/A",IF(C10&gt;15,"No",IF(C10&lt;-15,"No","Yes")))</f>
        <v>N/A</v>
      </c>
      <c r="E10" s="98">
        <v>1261.4003554999999</v>
      </c>
      <c r="F10" s="9" t="str">
        <f>IF($B10="N/A","N/A",IF(E10&gt;15,"No",IF(E10&lt;-15,"No","Yes")))</f>
        <v>N/A</v>
      </c>
      <c r="G10" s="98">
        <v>1306.8866167000001</v>
      </c>
      <c r="H10" s="9" t="str">
        <f>IF($B10="N/A","N/A",IF(G10&gt;15,"No",IF(G10&lt;-15,"No","Yes")))</f>
        <v>N/A</v>
      </c>
      <c r="I10" s="10">
        <v>2.5640000000000001</v>
      </c>
      <c r="J10" s="10">
        <v>3.6059999999999999</v>
      </c>
      <c r="K10" s="9" t="str">
        <f t="shared" si="0"/>
        <v>Yes</v>
      </c>
    </row>
    <row r="11" spans="1:11" x14ac:dyDescent="0.2">
      <c r="A11" s="112" t="s">
        <v>309</v>
      </c>
      <c r="B11" s="37" t="s">
        <v>219</v>
      </c>
      <c r="C11" s="9">
        <v>1.1387154039</v>
      </c>
      <c r="D11" s="9" t="str">
        <f>IF($B11="N/A","N/A",IF(C11&gt;10,"No",IF(C11&lt;=0,"No","Yes")))</f>
        <v>Yes</v>
      </c>
      <c r="E11" s="9">
        <v>1.2054961045000001</v>
      </c>
      <c r="F11" s="9" t="str">
        <f>IF($B11="N/A","N/A",IF(E11&gt;10,"No",IF(E11&lt;=0,"No","Yes")))</f>
        <v>Yes</v>
      </c>
      <c r="G11" s="9">
        <v>1.1869025569</v>
      </c>
      <c r="H11" s="9" t="str">
        <f>IF($B11="N/A","N/A",IF(G11&gt;10,"No",IF(G11&lt;=0,"No","Yes")))</f>
        <v>Yes</v>
      </c>
      <c r="I11" s="10">
        <v>5.8650000000000002</v>
      </c>
      <c r="J11" s="10">
        <v>-1.54</v>
      </c>
      <c r="K11" s="9" t="str">
        <f t="shared" si="0"/>
        <v>Yes</v>
      </c>
    </row>
    <row r="12" spans="1:11" x14ac:dyDescent="0.2">
      <c r="A12" s="112" t="s">
        <v>826</v>
      </c>
      <c r="B12" s="37" t="s">
        <v>213</v>
      </c>
      <c r="C12" s="98">
        <v>3229.9151858</v>
      </c>
      <c r="D12" s="9" t="str">
        <f>IF($B12="N/A","N/A",IF(C12&gt;15,"No",IF(C12&lt;-15,"No","Yes")))</f>
        <v>N/A</v>
      </c>
      <c r="E12" s="98">
        <v>3481.2956454999999</v>
      </c>
      <c r="F12" s="9" t="str">
        <f>IF($B12="N/A","N/A",IF(E12&gt;15,"No",IF(E12&lt;-15,"No","Yes")))</f>
        <v>N/A</v>
      </c>
      <c r="G12" s="98">
        <v>3298.1309417000002</v>
      </c>
      <c r="H12" s="9" t="str">
        <f>IF($B12="N/A","N/A",IF(G12&gt;15,"No",IF(G12&lt;-15,"No","Yes")))</f>
        <v>N/A</v>
      </c>
      <c r="I12" s="10">
        <v>7.7830000000000004</v>
      </c>
      <c r="J12" s="10">
        <v>-5.26</v>
      </c>
      <c r="K12" s="9" t="str">
        <f t="shared" si="0"/>
        <v>Yes</v>
      </c>
    </row>
    <row r="13" spans="1:11" x14ac:dyDescent="0.2">
      <c r="A13" s="112" t="s">
        <v>310</v>
      </c>
      <c r="B13" s="37" t="s">
        <v>214</v>
      </c>
      <c r="C13" s="8">
        <v>99.853751414000001</v>
      </c>
      <c r="D13" s="9" t="str">
        <f>IF($B13="N/A","N/A",IF(C13&gt;100,"No",IF(C13&lt;95,"No","Yes")))</f>
        <v>Yes</v>
      </c>
      <c r="E13" s="8">
        <v>99.960400051999997</v>
      </c>
      <c r="F13" s="9" t="str">
        <f>IF($B13="N/A","N/A",IF(E13&gt;100,"No",IF(E13&lt;95,"No","Yes")))</f>
        <v>Yes</v>
      </c>
      <c r="G13" s="8">
        <v>99.951033616000004</v>
      </c>
      <c r="H13" s="9" t="str">
        <f>IF($B13="N/A","N/A",IF(G13&gt;100,"No",IF(G13&lt;95,"No","Yes")))</f>
        <v>Yes</v>
      </c>
      <c r="I13" s="10">
        <v>0.10680000000000001</v>
      </c>
      <c r="J13" s="10">
        <v>-8.9999999999999993E-3</v>
      </c>
      <c r="K13" s="9" t="str">
        <f t="shared" si="0"/>
        <v>Yes</v>
      </c>
    </row>
    <row r="14" spans="1:11" x14ac:dyDescent="0.2">
      <c r="A14" s="112" t="s">
        <v>827</v>
      </c>
      <c r="B14" s="37" t="s">
        <v>220</v>
      </c>
      <c r="C14" s="8">
        <v>1.1498986735000001</v>
      </c>
      <c r="D14" s="9" t="str">
        <f>IF($B14="N/A","N/A",IF(C14&gt;1,"Yes","No"))</f>
        <v>Yes</v>
      </c>
      <c r="E14" s="8">
        <v>1.1609408253</v>
      </c>
      <c r="F14" s="9" t="str">
        <f>IF($B14="N/A","N/A",IF(E14&gt;1,"Yes","No"))</f>
        <v>Yes</v>
      </c>
      <c r="G14" s="8">
        <v>1.166311664</v>
      </c>
      <c r="H14" s="9" t="str">
        <f>IF($B14="N/A","N/A",IF(G14&gt;1,"Yes","No"))</f>
        <v>Yes</v>
      </c>
      <c r="I14" s="10">
        <v>0.96030000000000004</v>
      </c>
      <c r="J14" s="10">
        <v>0.46260000000000001</v>
      </c>
      <c r="K14" s="9" t="str">
        <f t="shared" si="0"/>
        <v>Yes</v>
      </c>
    </row>
    <row r="15" spans="1:11" x14ac:dyDescent="0.2">
      <c r="A15" s="112" t="s">
        <v>311</v>
      </c>
      <c r="B15" s="37" t="s">
        <v>214</v>
      </c>
      <c r="C15" s="8">
        <v>95.652093930000007</v>
      </c>
      <c r="D15" s="9" t="str">
        <f>IF($B15="N/A","N/A",IF(C15&gt;100,"No",IF(C15&lt;95,"No","Yes")))</f>
        <v>Yes</v>
      </c>
      <c r="E15" s="8">
        <v>95.794117104999998</v>
      </c>
      <c r="F15" s="9" t="str">
        <f>IF($B15="N/A","N/A",IF(E15&gt;100,"No",IF(E15&lt;95,"No","Yes")))</f>
        <v>Yes</v>
      </c>
      <c r="G15" s="8">
        <v>95.862340592999999</v>
      </c>
      <c r="H15" s="9" t="str">
        <f>IF($B15="N/A","N/A",IF(G15&gt;100,"No",IF(G15&lt;95,"No","Yes")))</f>
        <v>Yes</v>
      </c>
      <c r="I15" s="10">
        <v>0.14849999999999999</v>
      </c>
      <c r="J15" s="10">
        <v>7.1199999999999999E-2</v>
      </c>
      <c r="K15" s="9" t="str">
        <f t="shared" si="0"/>
        <v>Yes</v>
      </c>
    </row>
    <row r="16" spans="1:11" x14ac:dyDescent="0.2">
      <c r="A16" s="112" t="s">
        <v>828</v>
      </c>
      <c r="B16" s="37" t="s">
        <v>221</v>
      </c>
      <c r="C16" s="8">
        <v>9.9054927302000007</v>
      </c>
      <c r="D16" s="9" t="str">
        <f>IF($B16="N/A","N/A",IF(C16&gt;3,"Yes","No"))</f>
        <v>Yes</v>
      </c>
      <c r="E16" s="8">
        <v>9.8787625337999998</v>
      </c>
      <c r="F16" s="9" t="str">
        <f>IF($B16="N/A","N/A",IF(E16&gt;3,"Yes","No"))</f>
        <v>Yes</v>
      </c>
      <c r="G16" s="8">
        <v>9.9693631669999991</v>
      </c>
      <c r="H16" s="9" t="str">
        <f>IF($B16="N/A","N/A",IF(G16&gt;3,"Yes","No"))</f>
        <v>Yes</v>
      </c>
      <c r="I16" s="10">
        <v>-0.27</v>
      </c>
      <c r="J16" s="10">
        <v>0.91710000000000003</v>
      </c>
      <c r="K16" s="9" t="str">
        <f t="shared" si="0"/>
        <v>Yes</v>
      </c>
    </row>
    <row r="17" spans="1:11" x14ac:dyDescent="0.2">
      <c r="A17" s="112" t="s">
        <v>829</v>
      </c>
      <c r="B17" s="37" t="s">
        <v>222</v>
      </c>
      <c r="C17" s="8">
        <v>4.3980972884999998</v>
      </c>
      <c r="D17" s="9" t="str">
        <f>IF($B17="N/A","N/A",IF(C17&gt;=8,"No",IF(C17&lt;2,"No","Yes")))</f>
        <v>Yes</v>
      </c>
      <c r="E17" s="8">
        <v>4.4621286080000004</v>
      </c>
      <c r="F17" s="9" t="str">
        <f>IF($B17="N/A","N/A",IF(E17&gt;=8,"No",IF(E17&lt;2,"No","Yes")))</f>
        <v>Yes</v>
      </c>
      <c r="G17" s="8">
        <v>4.6725431957000003</v>
      </c>
      <c r="H17" s="9" t="str">
        <f>IF($B17="N/A","N/A",IF(G17&gt;=8,"No",IF(G17&lt;2,"No","Yes")))</f>
        <v>Yes</v>
      </c>
      <c r="I17" s="10">
        <v>1.456</v>
      </c>
      <c r="J17" s="10">
        <v>4.7160000000000002</v>
      </c>
      <c r="K17" s="9" t="str">
        <f t="shared" si="0"/>
        <v>Yes</v>
      </c>
    </row>
    <row r="18" spans="1:11" x14ac:dyDescent="0.2">
      <c r="A18" s="112" t="s">
        <v>830</v>
      </c>
      <c r="B18" s="37" t="s">
        <v>222</v>
      </c>
      <c r="C18" s="8">
        <v>4.4591260754000004</v>
      </c>
      <c r="D18" s="9" t="str">
        <f>IF($B18="N/A","N/A",IF(C18&gt;=8,"No",IF(C18&lt;2,"No","Yes")))</f>
        <v>Yes</v>
      </c>
      <c r="E18" s="8">
        <v>4.5064920465</v>
      </c>
      <c r="F18" s="9" t="str">
        <f>IF($B18="N/A","N/A",IF(E18&gt;=8,"No",IF(E18&lt;2,"No","Yes")))</f>
        <v>Yes</v>
      </c>
      <c r="G18" s="8">
        <v>4.7189966634999996</v>
      </c>
      <c r="H18" s="9" t="str">
        <f>IF($B18="N/A","N/A",IF(G18&gt;=8,"No",IF(G18&lt;2,"No","Yes")))</f>
        <v>Yes</v>
      </c>
      <c r="I18" s="10">
        <v>1.0620000000000001</v>
      </c>
      <c r="J18" s="10">
        <v>4.7160000000000002</v>
      </c>
      <c r="K18" s="9" t="str">
        <f t="shared" si="0"/>
        <v>Yes</v>
      </c>
    </row>
    <row r="19" spans="1:11" x14ac:dyDescent="0.2">
      <c r="A19" s="112" t="s">
        <v>312</v>
      </c>
      <c r="B19" s="37" t="s">
        <v>223</v>
      </c>
      <c r="C19" s="8">
        <v>99.877666277000003</v>
      </c>
      <c r="D19" s="9" t="str">
        <f>IF(OR($B19="N/A",$C19="N/A"),"N/A",IF(C19&gt;100,"No",IF(C19&lt;98,"No","Yes")))</f>
        <v>Yes</v>
      </c>
      <c r="E19" s="8">
        <v>99.877516439000004</v>
      </c>
      <c r="F19" s="9" t="str">
        <f>IF(OR($B19="N/A",$E19="N/A"),"N/A",IF(E19&gt;100,"No",IF(E19&lt;98,"No","Yes")))</f>
        <v>Yes</v>
      </c>
      <c r="G19" s="8">
        <v>99.893551340000002</v>
      </c>
      <c r="H19" s="9" t="str">
        <f>IF($B19="N/A","N/A",IF(G19&gt;100,"No",IF(G19&lt;98,"No","Yes")))</f>
        <v>Yes</v>
      </c>
      <c r="I19" s="10">
        <v>0</v>
      </c>
      <c r="J19" s="10">
        <v>1.61E-2</v>
      </c>
      <c r="K19" s="9" t="str">
        <f t="shared" si="0"/>
        <v>Yes</v>
      </c>
    </row>
    <row r="20" spans="1:11" x14ac:dyDescent="0.2">
      <c r="A20" s="112" t="s">
        <v>31</v>
      </c>
      <c r="B20" s="62" t="s">
        <v>214</v>
      </c>
      <c r="C20" s="8">
        <v>99.283473909999998</v>
      </c>
      <c r="D20" s="9" t="str">
        <f>IF($B20="N/A","N/A",IF(C20&gt;100,"No",IF(C20&lt;95,"No","Yes")))</f>
        <v>Yes</v>
      </c>
      <c r="E20" s="8">
        <v>99.510065753999996</v>
      </c>
      <c r="F20" s="9" t="str">
        <f>IF($B20="N/A","N/A",IF(E20&gt;100,"No",IF(E20&lt;95,"No","Yes")))</f>
        <v>Yes</v>
      </c>
      <c r="G20" s="8">
        <v>99.567818441</v>
      </c>
      <c r="H20" s="9" t="str">
        <f>IF($B20="N/A","N/A",IF(G20&gt;100,"No",IF(G20&lt;95,"No","Yes")))</f>
        <v>Yes</v>
      </c>
      <c r="I20" s="10">
        <v>0.22819999999999999</v>
      </c>
      <c r="J20" s="10">
        <v>5.8000000000000003E-2</v>
      </c>
      <c r="K20" s="9" t="str">
        <f t="shared" si="0"/>
        <v>Yes</v>
      </c>
    </row>
    <row r="21" spans="1:11" x14ac:dyDescent="0.2">
      <c r="A21" s="112" t="s">
        <v>313</v>
      </c>
      <c r="B21" s="37" t="s">
        <v>214</v>
      </c>
      <c r="C21" s="8">
        <v>98.082211940999997</v>
      </c>
      <c r="D21" s="9" t="str">
        <f>IF($B21="N/A","N/A",IF(C21&gt;100,"No",IF(C21&lt;95,"No","Yes")))</f>
        <v>Yes</v>
      </c>
      <c r="E21" s="8">
        <v>98.169193082000007</v>
      </c>
      <c r="F21" s="9" t="str">
        <f>IF($B21="N/A","N/A",IF(E21&gt;100,"No",IF(E21&lt;95,"No","Yes")))</f>
        <v>Yes</v>
      </c>
      <c r="G21" s="8">
        <v>98.221242895000003</v>
      </c>
      <c r="H21" s="9" t="str">
        <f>IF($B21="N/A","N/A",IF(G21&gt;100,"No",IF(G21&lt;95,"No","Yes")))</f>
        <v>Yes</v>
      </c>
      <c r="I21" s="10">
        <v>8.8700000000000001E-2</v>
      </c>
      <c r="J21" s="10">
        <v>5.2999999999999999E-2</v>
      </c>
      <c r="K21" s="9" t="str">
        <f t="shared" si="0"/>
        <v>Yes</v>
      </c>
    </row>
    <row r="22" spans="1:11" x14ac:dyDescent="0.2">
      <c r="A22" s="112" t="s">
        <v>1709</v>
      </c>
      <c r="B22" s="37" t="s">
        <v>224</v>
      </c>
      <c r="C22" s="8">
        <v>5.0432767042000002</v>
      </c>
      <c r="D22" s="9" t="str">
        <f>IF($B22="N/A","N/A",IF(C22&gt;5,"No",IF(C22&lt;=0,"No","Yes")))</f>
        <v>No</v>
      </c>
      <c r="E22" s="8">
        <v>3.8089624814</v>
      </c>
      <c r="F22" s="9" t="str">
        <f>IF($B22="N/A","N/A",IF(E22&gt;5,"No",IF(E22&lt;=0,"No","Yes")))</f>
        <v>Yes</v>
      </c>
      <c r="G22" s="8">
        <v>4.7720934193</v>
      </c>
      <c r="H22" s="9" t="str">
        <f>IF($B22="N/A","N/A",IF(G22&gt;5,"No",IF(G22&lt;=0,"No","Yes")))</f>
        <v>Yes</v>
      </c>
      <c r="I22" s="10">
        <v>-24.5</v>
      </c>
      <c r="J22" s="10">
        <v>25.29</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5.4866398698000003</v>
      </c>
      <c r="D24" s="9" t="str">
        <f>IF($B24="N/A","N/A",IF(C24&gt;=2,"Yes","No"))</f>
        <v>Yes</v>
      </c>
      <c r="E24" s="8">
        <v>5.5869541192999996</v>
      </c>
      <c r="F24" s="9" t="str">
        <f>IF($B24="N/A","N/A",IF(E24&gt;=2,"Yes","No"))</f>
        <v>Yes</v>
      </c>
      <c r="G24" s="8">
        <v>5.7261608225999998</v>
      </c>
      <c r="H24" s="9" t="str">
        <f>IF($B24="N/A","N/A",IF(G24&gt;=2,"Yes","No"))</f>
        <v>Yes</v>
      </c>
      <c r="I24" s="10">
        <v>1.8280000000000001</v>
      </c>
      <c r="J24" s="10">
        <v>2.492</v>
      </c>
      <c r="K24" s="9" t="str">
        <f t="shared" si="0"/>
        <v>Yes</v>
      </c>
    </row>
    <row r="25" spans="1:11" x14ac:dyDescent="0.2">
      <c r="A25" s="112" t="s">
        <v>832</v>
      </c>
      <c r="B25" s="37" t="s">
        <v>226</v>
      </c>
      <c r="C25" s="8">
        <v>2.7023795288999999</v>
      </c>
      <c r="D25" s="9" t="str">
        <f>IF($B25="N/A","N/A",IF(C25&gt;30,"No",IF(C25&lt;5,"No","Yes")))</f>
        <v>No</v>
      </c>
      <c r="E25" s="8">
        <v>2.2083878216000001</v>
      </c>
      <c r="F25" s="9" t="str">
        <f>IF($B25="N/A","N/A",IF(E25&gt;30,"No",IF(E25&lt;5,"No","Yes")))</f>
        <v>No</v>
      </c>
      <c r="G25" s="8">
        <v>2.3067424581</v>
      </c>
      <c r="H25" s="9" t="str">
        <f>IF($B25="N/A","N/A",IF(G25&gt;30,"No",IF(G25&lt;5,"No","Yes")))</f>
        <v>No</v>
      </c>
      <c r="I25" s="10">
        <v>-18.3</v>
      </c>
      <c r="J25" s="10">
        <v>4.4539999999999997</v>
      </c>
      <c r="K25" s="9" t="str">
        <f t="shared" si="0"/>
        <v>Yes</v>
      </c>
    </row>
    <row r="26" spans="1:11" x14ac:dyDescent="0.2">
      <c r="A26" s="112" t="s">
        <v>833</v>
      </c>
      <c r="B26" s="37" t="s">
        <v>227</v>
      </c>
      <c r="C26" s="8">
        <v>59.385204057999999</v>
      </c>
      <c r="D26" s="9" t="str">
        <f>IF($B26="N/A","N/A",IF(C26&gt;75,"No",IF(C26&lt;15,"No","Yes")))</f>
        <v>Yes</v>
      </c>
      <c r="E26" s="8">
        <v>59.154955518999998</v>
      </c>
      <c r="F26" s="9" t="str">
        <f>IF($B26="N/A","N/A",IF(E26&gt;75,"No",IF(E26&lt;15,"No","Yes")))</f>
        <v>Yes</v>
      </c>
      <c r="G26" s="8">
        <v>58.727725618000001</v>
      </c>
      <c r="H26" s="9" t="str">
        <f>IF($B26="N/A","N/A",IF(G26&gt;75,"No",IF(G26&lt;15,"No","Yes")))</f>
        <v>Yes</v>
      </c>
      <c r="I26" s="10">
        <v>-0.38800000000000001</v>
      </c>
      <c r="J26" s="10">
        <v>-0.72199999999999998</v>
      </c>
      <c r="K26" s="9" t="str">
        <f t="shared" si="0"/>
        <v>Yes</v>
      </c>
    </row>
    <row r="27" spans="1:11" x14ac:dyDescent="0.2">
      <c r="A27" s="112" t="s">
        <v>834</v>
      </c>
      <c r="B27" s="37" t="s">
        <v>228</v>
      </c>
      <c r="C27" s="8">
        <v>37.912416413000003</v>
      </c>
      <c r="D27" s="9" t="str">
        <f>IF($B27="N/A","N/A",IF(C27&gt;70,"No",IF(C27&lt;25,"No","Yes")))</f>
        <v>Yes</v>
      </c>
      <c r="E27" s="8">
        <v>38.636656659000003</v>
      </c>
      <c r="F27" s="9" t="str">
        <f>IF($B27="N/A","N/A",IF(E27&gt;70,"No",IF(E27&lt;25,"No","Yes")))</f>
        <v>Yes</v>
      </c>
      <c r="G27" s="8">
        <v>38.965531923999997</v>
      </c>
      <c r="H27" s="9" t="str">
        <f>IF($B27="N/A","N/A",IF(G27&gt;70,"No",IF(G27&lt;25,"No","Yes")))</f>
        <v>Yes</v>
      </c>
      <c r="I27" s="10">
        <v>1.91</v>
      </c>
      <c r="J27" s="10">
        <v>0.85119999999999996</v>
      </c>
      <c r="K27" s="9" t="str">
        <f t="shared" si="0"/>
        <v>Yes</v>
      </c>
    </row>
    <row r="28" spans="1:11" x14ac:dyDescent="0.2">
      <c r="A28" s="112" t="s">
        <v>318</v>
      </c>
      <c r="B28" s="37" t="s">
        <v>229</v>
      </c>
      <c r="C28" s="8">
        <v>47.155510995999997</v>
      </c>
      <c r="D28" s="9" t="str">
        <f>IF($B28="N/A","N/A",IF(C28&gt;70,"No",IF(C28&lt;35,"No","Yes")))</f>
        <v>Yes</v>
      </c>
      <c r="E28" s="8">
        <v>47.984086345999998</v>
      </c>
      <c r="F28" s="9" t="str">
        <f>IF($B28="N/A","N/A",IF(E28&gt;70,"No",IF(E28&lt;35,"No","Yes")))</f>
        <v>Yes</v>
      </c>
      <c r="G28" s="8">
        <v>46.376487619999999</v>
      </c>
      <c r="H28" s="9" t="str">
        <f>IF($B28="N/A","N/A",IF(G28&gt;70,"No",IF(G28&lt;35,"No","Yes")))</f>
        <v>Yes</v>
      </c>
      <c r="I28" s="10">
        <v>1.7569999999999999</v>
      </c>
      <c r="J28" s="10">
        <v>-3.35</v>
      </c>
      <c r="K28" s="9" t="str">
        <f t="shared" si="0"/>
        <v>Yes</v>
      </c>
    </row>
    <row r="29" spans="1:11" x14ac:dyDescent="0.2">
      <c r="A29" s="112" t="s">
        <v>835</v>
      </c>
      <c r="B29" s="37" t="s">
        <v>220</v>
      </c>
      <c r="C29" s="8">
        <v>1.9747790976999999</v>
      </c>
      <c r="D29" s="9" t="str">
        <f>IF($B29="N/A","N/A",IF(C29&gt;1,"Yes","No"))</f>
        <v>Yes</v>
      </c>
      <c r="E29" s="8">
        <v>1.9629970828000001</v>
      </c>
      <c r="F29" s="9" t="str">
        <f>IF($B29="N/A","N/A",IF(E29&gt;1,"Yes","No"))</f>
        <v>Yes</v>
      </c>
      <c r="G29" s="8">
        <v>1.9833819175</v>
      </c>
      <c r="H29" s="9" t="str">
        <f>IF($B29="N/A","N/A",IF(G29&gt;1,"Yes","No"))</f>
        <v>Yes</v>
      </c>
      <c r="I29" s="10">
        <v>-0.59699999999999998</v>
      </c>
      <c r="J29" s="10">
        <v>1.038</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98.763337039000007</v>
      </c>
      <c r="D31" s="9" t="str">
        <f>IF($B31="N/A","N/A",IF(C31&gt;15,"No",IF(C31&lt;-15,"No","Yes")))</f>
        <v>N/A</v>
      </c>
      <c r="E31" s="8">
        <v>99.053815446000002</v>
      </c>
      <c r="F31" s="9" t="str">
        <f>IF($B31="N/A","N/A",IF(E31&gt;15,"No",IF(E31&lt;-15,"No","Yes")))</f>
        <v>N/A</v>
      </c>
      <c r="G31" s="8">
        <v>99.074987949999993</v>
      </c>
      <c r="H31" s="9" t="str">
        <f>IF($B31="N/A","N/A",IF(G31&gt;15,"No",IF(G31&lt;-15,"No","Yes")))</f>
        <v>N/A</v>
      </c>
      <c r="I31" s="10">
        <v>0.29409999999999997</v>
      </c>
      <c r="J31" s="10">
        <v>2.1399999999999999E-2</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95.590467168000004</v>
      </c>
      <c r="D34" s="9" t="str">
        <f>IF($B34="N/A","N/A",IF(C34&gt;=90,"Yes","No"))</f>
        <v>Yes</v>
      </c>
      <c r="E34" s="8">
        <v>95.780303169999996</v>
      </c>
      <c r="F34" s="9" t="str">
        <f>IF($B34="N/A","N/A",IF(E34&gt;=90,"Yes","No"))</f>
        <v>Yes</v>
      </c>
      <c r="G34" s="8">
        <v>95.952821954000001</v>
      </c>
      <c r="H34" s="9" t="str">
        <f>IF($B34="N/A","N/A",IF(G34&gt;=90,"Yes","No"))</f>
        <v>Yes</v>
      </c>
      <c r="I34" s="10">
        <v>0.1986</v>
      </c>
      <c r="J34" s="10">
        <v>0.18010000000000001</v>
      </c>
      <c r="K34" s="9" t="str">
        <f t="shared" si="0"/>
        <v>Yes</v>
      </c>
    </row>
    <row r="35" spans="1:11" x14ac:dyDescent="0.2">
      <c r="A35" s="112" t="s">
        <v>323</v>
      </c>
      <c r="B35" s="37" t="s">
        <v>213</v>
      </c>
      <c r="C35" s="8">
        <v>20.188743458000001</v>
      </c>
      <c r="D35" s="9" t="str">
        <f>IF($B35="N/A","N/A",IF(C35&gt;15,"No",IF(C35&lt;-15,"No","Yes")))</f>
        <v>N/A</v>
      </c>
      <c r="E35" s="8">
        <v>19.798132356</v>
      </c>
      <c r="F35" s="9" t="str">
        <f>IF($B35="N/A","N/A",IF(E35&gt;15,"No",IF(E35&lt;-15,"No","Yes")))</f>
        <v>N/A</v>
      </c>
      <c r="G35" s="8">
        <v>19.008537183000001</v>
      </c>
      <c r="H35" s="9" t="str">
        <f>IF($B35="N/A","N/A",IF(G35&gt;15,"No",IF(G35&lt;-15,"No","Yes")))</f>
        <v>N/A</v>
      </c>
      <c r="I35" s="10">
        <v>-1.93</v>
      </c>
      <c r="J35" s="10">
        <v>-3.99</v>
      </c>
      <c r="K35" s="9" t="str">
        <f t="shared" si="0"/>
        <v>Yes</v>
      </c>
    </row>
    <row r="36" spans="1:11" ht="25.5" x14ac:dyDescent="0.2">
      <c r="A36" s="112" t="s">
        <v>369</v>
      </c>
      <c r="B36" s="37" t="s">
        <v>213</v>
      </c>
      <c r="C36" s="8">
        <v>17.250894507999998</v>
      </c>
      <c r="D36" s="9" t="str">
        <f>IF($B36="N/A","N/A",IF(C36&gt;15,"No",IF(C36&lt;-15,"No","Yes")))</f>
        <v>N/A</v>
      </c>
      <c r="E36" s="8">
        <v>19.601053542999999</v>
      </c>
      <c r="F36" s="9" t="str">
        <f>IF($B36="N/A","N/A",IF(E36&gt;15,"No",IF(E36&lt;-15,"No","Yes")))</f>
        <v>N/A</v>
      </c>
      <c r="G36" s="8">
        <v>19.10008303</v>
      </c>
      <c r="H36" s="9" t="str">
        <f>IF($B36="N/A","N/A",IF(G36&gt;15,"No",IF(G36&lt;-15,"No","Yes")))</f>
        <v>N/A</v>
      </c>
      <c r="I36" s="10">
        <v>13.62</v>
      </c>
      <c r="J36" s="10">
        <v>-2.56</v>
      </c>
      <c r="K36" s="9" t="str">
        <f t="shared" si="0"/>
        <v>Yes</v>
      </c>
    </row>
    <row r="37" spans="1:11" x14ac:dyDescent="0.2">
      <c r="A37" s="112" t="s">
        <v>374</v>
      </c>
      <c r="B37" s="37" t="s">
        <v>231</v>
      </c>
      <c r="C37" s="8">
        <v>88.164902178999995</v>
      </c>
      <c r="D37" s="9" t="str">
        <f>IF($B37="N/A","N/A",IF(C37&gt;90,"No",IF(C37&lt;75,"No","Yes")))</f>
        <v>Yes</v>
      </c>
      <c r="E37" s="8">
        <v>87.496546515999995</v>
      </c>
      <c r="F37" s="9" t="str">
        <f>IF($B37="N/A","N/A",IF(E37&gt;90,"No",IF(E37&lt;75,"No","Yes")))</f>
        <v>Yes</v>
      </c>
      <c r="G37" s="8">
        <v>87.026037341999995</v>
      </c>
      <c r="H37" s="9" t="str">
        <f>IF($B37="N/A","N/A",IF(G37&gt;90,"No",IF(G37&lt;75,"No","Yes")))</f>
        <v>Yes</v>
      </c>
      <c r="I37" s="10">
        <v>-0.75800000000000001</v>
      </c>
      <c r="J37" s="10">
        <v>-0.53800000000000003</v>
      </c>
      <c r="K37" s="9" t="str">
        <f>IF(J37="Div by 0", "N/A", IF(J37="N/A","N/A", IF(J37&gt;30, "No", IF(J37&lt;-30, "No", "Yes"))))</f>
        <v>Yes</v>
      </c>
    </row>
    <row r="38" spans="1:11" x14ac:dyDescent="0.2">
      <c r="A38" s="112" t="s">
        <v>375</v>
      </c>
      <c r="B38" s="37" t="s">
        <v>232</v>
      </c>
      <c r="C38" s="8">
        <v>9.5089174844999995</v>
      </c>
      <c r="D38" s="9" t="str">
        <f>IF($B38="N/A","N/A",IF(C38&gt;10,"No",IF(C38&lt;1,"No","Yes")))</f>
        <v>Yes</v>
      </c>
      <c r="E38" s="8">
        <v>10.112721713999999</v>
      </c>
      <c r="F38" s="9" t="str">
        <f>IF($B38="N/A","N/A",IF(E38&gt;10,"No",IF(E38&lt;1,"No","Yes")))</f>
        <v>No</v>
      </c>
      <c r="G38" s="8">
        <v>10.703412744</v>
      </c>
      <c r="H38" s="9" t="str">
        <f>IF($B38="N/A","N/A",IF(G38&gt;10,"No",IF(G38&lt;1,"No","Yes")))</f>
        <v>No</v>
      </c>
      <c r="I38" s="10">
        <v>6.35</v>
      </c>
      <c r="J38" s="10">
        <v>5.8410000000000002</v>
      </c>
      <c r="K38" s="9" t="str">
        <f>IF(J38="Div by 0", "N/A", IF(J38="N/A","N/A", IF(J38&gt;30, "No", IF(J38&lt;-30, "No", "Yes"))))</f>
        <v>Yes</v>
      </c>
    </row>
    <row r="39" spans="1:11" x14ac:dyDescent="0.2">
      <c r="A39" s="112" t="s">
        <v>376</v>
      </c>
      <c r="B39" s="37" t="s">
        <v>233</v>
      </c>
      <c r="C39" s="8">
        <v>0.1352109567</v>
      </c>
      <c r="D39" s="9" t="str">
        <f>IF($B39="N/A","N/A",IF(C39&gt;2,"No",IF(C39&lt;=0,"No","Yes")))</f>
        <v>Yes</v>
      </c>
      <c r="E39" s="8">
        <v>0.19155323890000001</v>
      </c>
      <c r="F39" s="9" t="str">
        <f>IF($B39="N/A","N/A",IF(E39&gt;2,"No",IF(E39&lt;=0,"No","Yes")))</f>
        <v>Yes</v>
      </c>
      <c r="G39" s="8">
        <v>0.26399267630000001</v>
      </c>
      <c r="H39" s="9" t="str">
        <f>IF($B39="N/A","N/A",IF(G39&gt;2,"No",IF(G39&lt;=0,"No","Yes")))</f>
        <v>Yes</v>
      </c>
      <c r="I39" s="10">
        <v>41.67</v>
      </c>
      <c r="J39" s="10">
        <v>37.82</v>
      </c>
      <c r="K39" s="9" t="str">
        <f>IF(J39="Div by 0", "N/A", IF(J39="N/A","N/A", IF(J39&gt;30, "No", IF(J39&lt;-30, "No", "Yes"))))</f>
        <v>No</v>
      </c>
    </row>
    <row r="40" spans="1:11" x14ac:dyDescent="0.2">
      <c r="A40" s="112" t="s">
        <v>377</v>
      </c>
      <c r="B40" s="37" t="s">
        <v>234</v>
      </c>
      <c r="C40" s="8">
        <v>0.86185487360000002</v>
      </c>
      <c r="D40" s="9" t="str">
        <f>IF($B40="N/A","N/A",IF(C40&gt;3,"No",IF(C40&lt;=0,"No","Yes")))</f>
        <v>Yes</v>
      </c>
      <c r="E40" s="8">
        <v>0.89514302030000004</v>
      </c>
      <c r="F40" s="9" t="str">
        <f>IF($B40="N/A","N/A",IF(E40&gt;3,"No",IF(E40&lt;=0,"No","Yes")))</f>
        <v>Yes</v>
      </c>
      <c r="G40" s="8">
        <v>0.98252113009999997</v>
      </c>
      <c r="H40" s="9" t="str">
        <f>IF($B40="N/A","N/A",IF(G40&gt;3,"No",IF(G40&lt;=0,"No","Yes")))</f>
        <v>Yes</v>
      </c>
      <c r="I40" s="10">
        <v>3.8620000000000001</v>
      </c>
      <c r="J40" s="10">
        <v>9.7609999999999992</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14175</v>
      </c>
      <c r="D6" s="9" t="str">
        <f>IF($B6="N/A","N/A",IF(C6&gt;15,"No",IF(C6&lt;-15,"No","Yes")))</f>
        <v>N/A</v>
      </c>
      <c r="E6" s="38">
        <v>16175</v>
      </c>
      <c r="F6" s="9" t="str">
        <f>IF($B6="N/A","N/A",IF(E6&gt;15,"No",IF(E6&lt;-15,"No","Yes")))</f>
        <v>N/A</v>
      </c>
      <c r="G6" s="38">
        <v>15041</v>
      </c>
      <c r="H6" s="9" t="str">
        <f>IF($B6="N/A","N/A",IF(G6&gt;15,"No",IF(G6&lt;-15,"No","Yes")))</f>
        <v>N/A</v>
      </c>
      <c r="I6" s="10">
        <v>14.11</v>
      </c>
      <c r="J6" s="10">
        <v>-7.01</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1808.3675485000001</v>
      </c>
      <c r="D9" s="9" t="str">
        <f>IF($B9="N/A","N/A",IF(C9&gt;15,"No",IF(C9&lt;-15,"No","Yes")))</f>
        <v>N/A</v>
      </c>
      <c r="E9" s="98">
        <v>1583.4317774000001</v>
      </c>
      <c r="F9" s="9" t="str">
        <f>IF($B9="N/A","N/A",IF(E9&gt;15,"No",IF(E9&lt;-15,"No","Yes")))</f>
        <v>N/A</v>
      </c>
      <c r="G9" s="98">
        <v>1459.6702347</v>
      </c>
      <c r="H9" s="9" t="str">
        <f>IF($B9="N/A","N/A",IF(G9&gt;15,"No",IF(G9&lt;-15,"No","Yes")))</f>
        <v>N/A</v>
      </c>
      <c r="I9" s="10">
        <v>-12.4</v>
      </c>
      <c r="J9" s="10">
        <v>-7.82</v>
      </c>
      <c r="K9" s="9" t="str">
        <f t="shared" si="0"/>
        <v>Yes</v>
      </c>
    </row>
    <row r="10" spans="1:11" x14ac:dyDescent="0.2">
      <c r="A10" s="112" t="s">
        <v>309</v>
      </c>
      <c r="B10" s="37" t="s">
        <v>213</v>
      </c>
      <c r="C10" s="8">
        <v>0.27513227509999999</v>
      </c>
      <c r="D10" s="9" t="str">
        <f>IF($B10="N/A","N/A",IF(C10&gt;15,"No",IF(C10&lt;-15,"No","Yes")))</f>
        <v>N/A</v>
      </c>
      <c r="E10" s="8">
        <v>0.24729520869999999</v>
      </c>
      <c r="F10" s="9" t="str">
        <f>IF($B10="N/A","N/A",IF(E10&gt;15,"No",IF(E10&lt;-15,"No","Yes")))</f>
        <v>N/A</v>
      </c>
      <c r="G10" s="8">
        <v>0.34572169400000002</v>
      </c>
      <c r="H10" s="9" t="str">
        <f>IF($B10="N/A","N/A",IF(G10&gt;15,"No",IF(G10&lt;-15,"No","Yes")))</f>
        <v>N/A</v>
      </c>
      <c r="I10" s="10">
        <v>-10.1</v>
      </c>
      <c r="J10" s="10">
        <v>39.799999999999997</v>
      </c>
      <c r="K10" s="9" t="str">
        <f t="shared" si="0"/>
        <v>No</v>
      </c>
    </row>
    <row r="11" spans="1:11" x14ac:dyDescent="0.2">
      <c r="A11" s="112" t="s">
        <v>826</v>
      </c>
      <c r="B11" s="37" t="s">
        <v>213</v>
      </c>
      <c r="C11" s="98">
        <v>1342.2051282</v>
      </c>
      <c r="D11" s="9" t="str">
        <f>IF($B11="N/A","N/A",IF(C11&gt;15,"No",IF(C11&lt;-15,"No","Yes")))</f>
        <v>N/A</v>
      </c>
      <c r="E11" s="98">
        <v>1306.2249999999999</v>
      </c>
      <c r="F11" s="9" t="str">
        <f>IF($B11="N/A","N/A",IF(E11&gt;15,"No",IF(E11&lt;-15,"No","Yes")))</f>
        <v>N/A</v>
      </c>
      <c r="G11" s="98">
        <v>866.17307691999997</v>
      </c>
      <c r="H11" s="9" t="str">
        <f>IF($B11="N/A","N/A",IF(G11&gt;15,"No",IF(G11&lt;-15,"No","Yes")))</f>
        <v>N/A</v>
      </c>
      <c r="I11" s="10">
        <v>-2.68</v>
      </c>
      <c r="J11" s="10">
        <v>-33.700000000000003</v>
      </c>
      <c r="K11" s="9" t="str">
        <f t="shared" si="0"/>
        <v>No</v>
      </c>
    </row>
    <row r="12" spans="1:11" x14ac:dyDescent="0.2">
      <c r="A12" s="112" t="s">
        <v>310</v>
      </c>
      <c r="B12" s="37" t="s">
        <v>214</v>
      </c>
      <c r="C12" s="8">
        <v>89.192239858999997</v>
      </c>
      <c r="D12" s="9" t="str">
        <f>IF($B12="N/A","N/A",IF(C12&gt;100,"No",IF(C12&lt;95,"No","Yes")))</f>
        <v>No</v>
      </c>
      <c r="E12" s="8">
        <v>92.933539413000005</v>
      </c>
      <c r="F12" s="9" t="str">
        <f>IF($B12="N/A","N/A",IF(E12&gt;100,"No",IF(E12&lt;95,"No","Yes")))</f>
        <v>No</v>
      </c>
      <c r="G12" s="8">
        <v>94.747689648000005</v>
      </c>
      <c r="H12" s="9" t="str">
        <f>IF($B12="N/A","N/A",IF(G12&gt;100,"No",IF(G12&lt;95,"No","Yes")))</f>
        <v>No</v>
      </c>
      <c r="I12" s="10">
        <v>4.1950000000000003</v>
      </c>
      <c r="J12" s="10">
        <v>1.952</v>
      </c>
      <c r="K12" s="9" t="str">
        <f t="shared" si="0"/>
        <v>Yes</v>
      </c>
    </row>
    <row r="13" spans="1:11" x14ac:dyDescent="0.2">
      <c r="A13" s="112" t="s">
        <v>827</v>
      </c>
      <c r="B13" s="37" t="s">
        <v>220</v>
      </c>
      <c r="C13" s="8">
        <v>1.175433046</v>
      </c>
      <c r="D13" s="9" t="str">
        <f>IF($B13="N/A","N/A",IF(C13&gt;1,"Yes","No"))</f>
        <v>Yes</v>
      </c>
      <c r="E13" s="8">
        <v>1.166311868</v>
      </c>
      <c r="F13" s="9" t="str">
        <f>IF($B13="N/A","N/A",IF(E13&gt;1,"Yes","No"))</f>
        <v>Yes</v>
      </c>
      <c r="G13" s="8">
        <v>1.1569012701000001</v>
      </c>
      <c r="H13" s="9" t="str">
        <f>IF($B13="N/A","N/A",IF(G13&gt;1,"Yes","No"))</f>
        <v>Yes</v>
      </c>
      <c r="I13" s="10">
        <v>-0.77600000000000002</v>
      </c>
      <c r="J13" s="10">
        <v>-0.80700000000000005</v>
      </c>
      <c r="K13" s="9" t="str">
        <f t="shared" si="0"/>
        <v>Yes</v>
      </c>
    </row>
    <row r="14" spans="1:11" x14ac:dyDescent="0.2">
      <c r="A14" s="112" t="s">
        <v>311</v>
      </c>
      <c r="B14" s="37" t="s">
        <v>214</v>
      </c>
      <c r="C14" s="8">
        <v>91.619047619</v>
      </c>
      <c r="D14" s="9" t="str">
        <f>IF($B14="N/A","N/A",IF(C14&gt;100,"No",IF(C14&lt;95,"No","Yes")))</f>
        <v>No</v>
      </c>
      <c r="E14" s="8">
        <v>94.627511592000005</v>
      </c>
      <c r="F14" s="9" t="str">
        <f>IF($B14="N/A","N/A",IF(E14&gt;100,"No",IF(E14&lt;95,"No","Yes")))</f>
        <v>No</v>
      </c>
      <c r="G14" s="8">
        <v>96.310085766</v>
      </c>
      <c r="H14" s="9" t="str">
        <f>IF($B14="N/A","N/A",IF(G14&gt;100,"No",IF(G14&lt;95,"No","Yes")))</f>
        <v>Yes</v>
      </c>
      <c r="I14" s="10">
        <v>3.2839999999999998</v>
      </c>
      <c r="J14" s="10">
        <v>1.778</v>
      </c>
      <c r="K14" s="9" t="str">
        <f t="shared" si="0"/>
        <v>Yes</v>
      </c>
    </row>
    <row r="15" spans="1:11" x14ac:dyDescent="0.2">
      <c r="A15" s="112" t="s">
        <v>828</v>
      </c>
      <c r="B15" s="37" t="s">
        <v>221</v>
      </c>
      <c r="C15" s="8">
        <v>11.053438053000001</v>
      </c>
      <c r="D15" s="9" t="str">
        <f>IF($B15="N/A","N/A",IF(C15&gt;3,"Yes","No"))</f>
        <v>Yes</v>
      </c>
      <c r="E15" s="8">
        <v>11.258983405</v>
      </c>
      <c r="F15" s="9" t="str">
        <f>IF($B15="N/A","N/A",IF(E15&gt;3,"Yes","No"))</f>
        <v>Yes</v>
      </c>
      <c r="G15" s="8">
        <v>11.260527406</v>
      </c>
      <c r="H15" s="9" t="str">
        <f>IF($B15="N/A","N/A",IF(G15&gt;3,"Yes","No"))</f>
        <v>Yes</v>
      </c>
      <c r="I15" s="10">
        <v>1.86</v>
      </c>
      <c r="J15" s="10">
        <v>1.37E-2</v>
      </c>
      <c r="K15" s="9" t="str">
        <f t="shared" si="0"/>
        <v>Yes</v>
      </c>
    </row>
    <row r="16" spans="1:11" x14ac:dyDescent="0.2">
      <c r="A16" s="112" t="s">
        <v>829</v>
      </c>
      <c r="B16" s="37" t="s">
        <v>222</v>
      </c>
      <c r="C16" s="8">
        <v>4.6270300805</v>
      </c>
      <c r="D16" s="9" t="str">
        <f>IF($B16="N/A","N/A",IF(C16&gt;=8,"No",IF(C16&lt;2,"No","Yes")))</f>
        <v>Yes</v>
      </c>
      <c r="E16" s="8">
        <v>4.4708173612</v>
      </c>
      <c r="F16" s="9" t="str">
        <f>IF($B16="N/A","N/A",IF(E16&gt;=8,"No",IF(E16&lt;2,"No","Yes")))</f>
        <v>Yes</v>
      </c>
      <c r="G16" s="8">
        <v>4.4685421654999997</v>
      </c>
      <c r="H16" s="9" t="str">
        <f>IF($B16="N/A","N/A",IF(G16&gt;=8,"No",IF(G16&lt;2,"No","Yes")))</f>
        <v>Yes</v>
      </c>
      <c r="I16" s="10">
        <v>-3.38</v>
      </c>
      <c r="J16" s="10">
        <v>-5.0999999999999997E-2</v>
      </c>
      <c r="K16" s="9" t="str">
        <f t="shared" si="0"/>
        <v>Yes</v>
      </c>
    </row>
    <row r="17" spans="1:11" x14ac:dyDescent="0.2">
      <c r="A17" s="112" t="s">
        <v>312</v>
      </c>
      <c r="B17" s="37" t="s">
        <v>223</v>
      </c>
      <c r="C17" s="8">
        <v>99.971781304999993</v>
      </c>
      <c r="D17" s="9" t="str">
        <f>IF(OR($B17="N/A",$C17="N/A"),"N/A",IF(C17&gt;100,"No",IF(C17&lt;98,"No","Yes")))</f>
        <v>Yes</v>
      </c>
      <c r="E17" s="8">
        <v>99.938176197999994</v>
      </c>
      <c r="F17" s="9" t="str">
        <f>IF(OR($B17="N/A",$E17="N/A"),"N/A",IF(E17&gt;100,"No",IF(E17&lt;98,"No","Yes")))</f>
        <v>Yes</v>
      </c>
      <c r="G17" s="8">
        <v>99.913569576</v>
      </c>
      <c r="H17" s="9" t="str">
        <f>IF($B17="N/A","N/A",IF(G17&gt;100,"No",IF(G17&lt;98,"No","Yes")))</f>
        <v>Yes</v>
      </c>
      <c r="I17" s="10">
        <v>-3.4000000000000002E-2</v>
      </c>
      <c r="J17" s="10">
        <v>-2.5000000000000001E-2</v>
      </c>
      <c r="K17" s="9" t="str">
        <f t="shared" si="0"/>
        <v>Yes</v>
      </c>
    </row>
    <row r="18" spans="1:11" x14ac:dyDescent="0.2">
      <c r="A18" s="112" t="s">
        <v>31</v>
      </c>
      <c r="B18" s="37" t="s">
        <v>214</v>
      </c>
      <c r="C18" s="8">
        <v>94.751322751000004</v>
      </c>
      <c r="D18" s="9" t="str">
        <f>IF($B18="N/A","N/A",IF(C18&gt;100,"No",IF(C18&lt;95,"No","Yes")))</f>
        <v>No</v>
      </c>
      <c r="E18" s="8">
        <v>95.925811436999993</v>
      </c>
      <c r="F18" s="9" t="str">
        <f>IF($B18="N/A","N/A",IF(E18&gt;100,"No",IF(E18&lt;95,"No","Yes")))</f>
        <v>Yes</v>
      </c>
      <c r="G18" s="8">
        <v>96.835316801000005</v>
      </c>
      <c r="H18" s="9" t="str">
        <f>IF($B18="N/A","N/A",IF(G18&gt;100,"No",IF(G18&lt;95,"No","Yes")))</f>
        <v>Yes</v>
      </c>
      <c r="I18" s="10">
        <v>1.24</v>
      </c>
      <c r="J18" s="10">
        <v>0.94810000000000005</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99.986703012000007</v>
      </c>
      <c r="H19" s="9" t="str">
        <f>IF($B19="N/A","N/A",IF(G19&gt;100,"No",IF(G19&lt;95,"No","Yes")))</f>
        <v>Yes</v>
      </c>
      <c r="I19" s="10">
        <v>0</v>
      </c>
      <c r="J19" s="10">
        <v>-1.2999999999999999E-2</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7.7576719577000004</v>
      </c>
      <c r="D21" s="9" t="str">
        <f>IF($B21="N/A","N/A",IF(C21&gt;=2,"Yes","No"))</f>
        <v>Yes</v>
      </c>
      <c r="E21" s="8">
        <v>7.9317465224000001</v>
      </c>
      <c r="F21" s="9" t="str">
        <f>IF($B21="N/A","N/A",IF(E21&gt;=2,"Yes","No"))</f>
        <v>Yes</v>
      </c>
      <c r="G21" s="8">
        <v>8.0002659398000002</v>
      </c>
      <c r="H21" s="9" t="str">
        <f>IF($B21="N/A","N/A",IF(G21&gt;=2,"Yes","No"))</f>
        <v>Yes</v>
      </c>
      <c r="I21" s="10">
        <v>2.2440000000000002</v>
      </c>
      <c r="J21" s="10">
        <v>0.8639</v>
      </c>
      <c r="K21" s="9" t="str">
        <f t="shared" si="0"/>
        <v>Yes</v>
      </c>
    </row>
    <row r="22" spans="1:11" x14ac:dyDescent="0.2">
      <c r="A22" s="112" t="s">
        <v>832</v>
      </c>
      <c r="B22" s="37" t="s">
        <v>226</v>
      </c>
      <c r="C22" s="8">
        <v>1.7566137566</v>
      </c>
      <c r="D22" s="9" t="str">
        <f>IF($B22="N/A","N/A",IF(C22&gt;30,"No",IF(C22&lt;5,"No","Yes")))</f>
        <v>No</v>
      </c>
      <c r="E22" s="8">
        <v>1.6630602781999999</v>
      </c>
      <c r="F22" s="9" t="str">
        <f>IF($B22="N/A","N/A",IF(E22&gt;30,"No",IF(E22&lt;5,"No","Yes")))</f>
        <v>No</v>
      </c>
      <c r="G22" s="8">
        <v>1.6820690114000001</v>
      </c>
      <c r="H22" s="9" t="str">
        <f>IF($B22="N/A","N/A",IF(G22&gt;30,"No",IF(G22&lt;5,"No","Yes")))</f>
        <v>No</v>
      </c>
      <c r="I22" s="10">
        <v>-5.33</v>
      </c>
      <c r="J22" s="10">
        <v>1.143</v>
      </c>
      <c r="K22" s="9" t="str">
        <f t="shared" si="0"/>
        <v>Yes</v>
      </c>
    </row>
    <row r="23" spans="1:11" x14ac:dyDescent="0.2">
      <c r="A23" s="112" t="s">
        <v>833</v>
      </c>
      <c r="B23" s="37" t="s">
        <v>227</v>
      </c>
      <c r="C23" s="8">
        <v>52.148148147999997</v>
      </c>
      <c r="D23" s="9" t="str">
        <f>IF($B23="N/A","N/A",IF(C23&gt;75,"No",IF(C23&lt;15,"No","Yes")))</f>
        <v>Yes</v>
      </c>
      <c r="E23" s="8">
        <v>52.389489953999998</v>
      </c>
      <c r="F23" s="9" t="str">
        <f>IF($B23="N/A","N/A",IF(E23&gt;75,"No",IF(E23&lt;15,"No","Yes")))</f>
        <v>Yes</v>
      </c>
      <c r="G23" s="8">
        <v>52.044411941</v>
      </c>
      <c r="H23" s="9" t="str">
        <f>IF($B23="N/A","N/A",IF(G23&gt;75,"No",IF(G23&lt;15,"No","Yes")))</f>
        <v>Yes</v>
      </c>
      <c r="I23" s="10">
        <v>0.46279999999999999</v>
      </c>
      <c r="J23" s="10">
        <v>-0.65900000000000003</v>
      </c>
      <c r="K23" s="9" t="str">
        <f t="shared" si="0"/>
        <v>Yes</v>
      </c>
    </row>
    <row r="24" spans="1:11" x14ac:dyDescent="0.2">
      <c r="A24" s="112" t="s">
        <v>834</v>
      </c>
      <c r="B24" s="37" t="s">
        <v>228</v>
      </c>
      <c r="C24" s="8">
        <v>46.095238094999999</v>
      </c>
      <c r="D24" s="9" t="str">
        <f>IF($B24="N/A","N/A",IF(C24&gt;70,"No",IF(C24&lt;25,"No","Yes")))</f>
        <v>Yes</v>
      </c>
      <c r="E24" s="8">
        <v>45.947449767999998</v>
      </c>
      <c r="F24" s="9" t="str">
        <f>IF($B24="N/A","N/A",IF(E24&gt;70,"No",IF(E24&lt;25,"No","Yes")))</f>
        <v>Yes</v>
      </c>
      <c r="G24" s="8">
        <v>46.273519047999997</v>
      </c>
      <c r="H24" s="9" t="str">
        <f>IF($B24="N/A","N/A",IF(G24&gt;70,"No",IF(G24&lt;25,"No","Yes")))</f>
        <v>Yes</v>
      </c>
      <c r="I24" s="10">
        <v>-0.32100000000000001</v>
      </c>
      <c r="J24" s="10">
        <v>0.7097</v>
      </c>
      <c r="K24" s="9" t="str">
        <f t="shared" si="0"/>
        <v>Yes</v>
      </c>
    </row>
    <row r="25" spans="1:11" x14ac:dyDescent="0.2">
      <c r="A25" s="112" t="s">
        <v>318</v>
      </c>
      <c r="B25" s="37" t="s">
        <v>229</v>
      </c>
      <c r="C25" s="8">
        <v>35.654320988000002</v>
      </c>
      <c r="D25" s="9" t="str">
        <f>IF($B25="N/A","N/A",IF(C25&gt;70,"No",IF(C25&lt;35,"No","Yes")))</f>
        <v>Yes</v>
      </c>
      <c r="E25" s="8">
        <v>36.797527047999999</v>
      </c>
      <c r="F25" s="9" t="str">
        <f>IF($B25="N/A","N/A",IF(E25&gt;70,"No",IF(E25&lt;35,"No","Yes")))</f>
        <v>Yes</v>
      </c>
      <c r="G25" s="8">
        <v>29.898278040000001</v>
      </c>
      <c r="H25" s="9" t="str">
        <f>IF($B25="N/A","N/A",IF(G25&gt;70,"No",IF(G25&lt;35,"No","Yes")))</f>
        <v>No</v>
      </c>
      <c r="I25" s="10">
        <v>3.206</v>
      </c>
      <c r="J25" s="10">
        <v>-18.7</v>
      </c>
      <c r="K25" s="9" t="str">
        <f t="shared" si="0"/>
        <v>Yes</v>
      </c>
    </row>
    <row r="26" spans="1:11" x14ac:dyDescent="0.2">
      <c r="A26" s="112" t="s">
        <v>835</v>
      </c>
      <c r="B26" s="37" t="s">
        <v>220</v>
      </c>
      <c r="C26" s="8">
        <v>2.2661258409</v>
      </c>
      <c r="D26" s="9" t="str">
        <f>IF($B26="N/A","N/A",IF(C26&gt;1,"Yes","No"))</f>
        <v>Yes</v>
      </c>
      <c r="E26" s="8">
        <v>2.0934139785000001</v>
      </c>
      <c r="F26" s="9" t="str">
        <f>IF($B26="N/A","N/A",IF(E26&gt;1,"Yes","No"))</f>
        <v>Yes</v>
      </c>
      <c r="G26" s="8">
        <v>1.9919946631000001</v>
      </c>
      <c r="H26" s="9" t="str">
        <f>IF($B26="N/A","N/A",IF(G26&gt;1,"Yes","No"))</f>
        <v>Yes</v>
      </c>
      <c r="I26" s="10">
        <v>-7.62</v>
      </c>
      <c r="J26" s="10">
        <v>-4.84</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91.986545311</v>
      </c>
      <c r="D28" s="9" t="str">
        <f>IF($B28="N/A","N/A",IF(C28&gt;15,"No",IF(C28&lt;-15,"No","Yes")))</f>
        <v>N/A</v>
      </c>
      <c r="E28" s="8">
        <v>92.708333332999999</v>
      </c>
      <c r="F28" s="9" t="str">
        <f>IF($B28="N/A","N/A",IF(E28&gt;15,"No",IF(E28&lt;-15,"No","Yes")))</f>
        <v>N/A</v>
      </c>
      <c r="G28" s="8">
        <v>95.241271959000002</v>
      </c>
      <c r="H28" s="9" t="str">
        <f>IF($B28="N/A","N/A",IF(G28&gt;15,"No",IF(G28&lt;-15,"No","Yes")))</f>
        <v>N/A</v>
      </c>
      <c r="I28" s="10">
        <v>0.78469999999999995</v>
      </c>
      <c r="J28" s="10">
        <v>2.7320000000000002</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58.977072309999997</v>
      </c>
      <c r="D31" s="9" t="str">
        <f>IF($B31="N/A","N/A",IF(C31&gt;=90,"Yes","No"))</f>
        <v>No</v>
      </c>
      <c r="E31" s="8">
        <v>65.749613600999993</v>
      </c>
      <c r="F31" s="9" t="str">
        <f>IF($B31="N/A","N/A",IF(E31&gt;=90,"Yes","No"))</f>
        <v>No</v>
      </c>
      <c r="G31" s="8">
        <v>69.104447843000003</v>
      </c>
      <c r="H31" s="9" t="str">
        <f>IF($B31="N/A","N/A",IF(G31&gt;=90,"Yes","No"))</f>
        <v>No</v>
      </c>
      <c r="I31" s="10">
        <v>11.48</v>
      </c>
      <c r="J31" s="10">
        <v>5.1020000000000003</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28090</v>
      </c>
      <c r="D6" s="9" t="str">
        <f>IF(OR($B6="N/A",$C6="N/A"),"N/A",IF(C6&lt;0,"No","Yes"))</f>
        <v>N/A</v>
      </c>
      <c r="E6" s="38">
        <v>23707</v>
      </c>
      <c r="F6" s="9" t="str">
        <f>IF($B6="N/A","N/A",IF(E6&lt;0,"No","Yes"))</f>
        <v>N/A</v>
      </c>
      <c r="G6" s="38">
        <v>42380</v>
      </c>
      <c r="H6" s="9" t="str">
        <f>IF($B6="N/A","N/A",IF(G6&lt;0,"No","Yes"))</f>
        <v>N/A</v>
      </c>
      <c r="I6" s="10">
        <v>-15.6</v>
      </c>
      <c r="J6" s="10">
        <v>78.77</v>
      </c>
      <c r="K6" s="9" t="str">
        <f t="shared" ref="K6:K35" si="0">IF(J6="Div by 0", "N/A", IF(J6="N/A","N/A", IF(J6&gt;30, "No", IF(J6&lt;-30, "No", "Yes"))))</f>
        <v>No</v>
      </c>
    </row>
    <row r="7" spans="1:11" x14ac:dyDescent="0.2">
      <c r="A7" s="112" t="s">
        <v>438</v>
      </c>
      <c r="B7" s="107" t="s">
        <v>213</v>
      </c>
      <c r="C7" s="9">
        <v>4.7419010324000004</v>
      </c>
      <c r="D7" s="9" t="str">
        <f t="shared" ref="D7:D17" si="1">IF(OR($B7="N/A",$C7="N/A"),"N/A",IF(C7&lt;0,"No","Yes"))</f>
        <v>N/A</v>
      </c>
      <c r="E7" s="9">
        <v>5.2558316108999996</v>
      </c>
      <c r="F7" s="9" t="str">
        <f t="shared" ref="F7:F17" si="2">IF($B7="N/A","N/A",IF(E7&lt;0,"No","Yes"))</f>
        <v>N/A</v>
      </c>
      <c r="G7" s="9">
        <v>6.8428504010999998</v>
      </c>
      <c r="H7" s="9" t="str">
        <f t="shared" ref="H7:H17" si="3">IF($B7="N/A","N/A",IF(G7&lt;0,"No","Yes"))</f>
        <v>N/A</v>
      </c>
      <c r="I7" s="10">
        <v>10.84</v>
      </c>
      <c r="J7" s="10">
        <v>30.2</v>
      </c>
      <c r="K7" s="9" t="str">
        <f t="shared" si="0"/>
        <v>No</v>
      </c>
    </row>
    <row r="8" spans="1:11" x14ac:dyDescent="0.2">
      <c r="A8" s="112" t="s">
        <v>439</v>
      </c>
      <c r="B8" s="107" t="s">
        <v>213</v>
      </c>
      <c r="C8" s="9">
        <v>34.752580989999998</v>
      </c>
      <c r="D8" s="9" t="str">
        <f t="shared" si="1"/>
        <v>N/A</v>
      </c>
      <c r="E8" s="9">
        <v>36.322605138</v>
      </c>
      <c r="F8" s="9" t="str">
        <f t="shared" si="2"/>
        <v>N/A</v>
      </c>
      <c r="G8" s="9">
        <v>35.198206700999997</v>
      </c>
      <c r="H8" s="9" t="str">
        <f t="shared" si="3"/>
        <v>N/A</v>
      </c>
      <c r="I8" s="10">
        <v>4.5179999999999998</v>
      </c>
      <c r="J8" s="10">
        <v>-3.1</v>
      </c>
      <c r="K8" s="9" t="str">
        <f t="shared" si="0"/>
        <v>Yes</v>
      </c>
    </row>
    <row r="9" spans="1:11" x14ac:dyDescent="0.2">
      <c r="A9" s="112" t="s">
        <v>440</v>
      </c>
      <c r="B9" s="107" t="s">
        <v>213</v>
      </c>
      <c r="C9" s="9">
        <v>21.740833037000002</v>
      </c>
      <c r="D9" s="9" t="str">
        <f t="shared" si="1"/>
        <v>N/A</v>
      </c>
      <c r="E9" s="9">
        <v>20.563546632000001</v>
      </c>
      <c r="F9" s="9" t="str">
        <f t="shared" si="2"/>
        <v>N/A</v>
      </c>
      <c r="G9" s="9">
        <v>25.965077867000002</v>
      </c>
      <c r="H9" s="9" t="str">
        <f t="shared" si="3"/>
        <v>N/A</v>
      </c>
      <c r="I9" s="10">
        <v>-5.42</v>
      </c>
      <c r="J9" s="10">
        <v>26.27</v>
      </c>
      <c r="K9" s="9" t="str">
        <f t="shared" si="0"/>
        <v>Yes</v>
      </c>
    </row>
    <row r="10" spans="1:11" x14ac:dyDescent="0.2">
      <c r="A10" s="112" t="s">
        <v>441</v>
      </c>
      <c r="B10" s="107" t="s">
        <v>213</v>
      </c>
      <c r="C10" s="9">
        <v>38.145247419</v>
      </c>
      <c r="D10" s="9" t="str">
        <f t="shared" si="1"/>
        <v>N/A</v>
      </c>
      <c r="E10" s="9">
        <v>37.132492513000003</v>
      </c>
      <c r="F10" s="9" t="str">
        <f t="shared" si="2"/>
        <v>N/A</v>
      </c>
      <c r="G10" s="9">
        <v>31.403964133999999</v>
      </c>
      <c r="H10" s="9" t="str">
        <f t="shared" si="3"/>
        <v>N/A</v>
      </c>
      <c r="I10" s="10">
        <v>-2.65</v>
      </c>
      <c r="J10" s="10">
        <v>-15.4</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99.359202562999997</v>
      </c>
      <c r="D12" s="9" t="str">
        <f t="shared" si="1"/>
        <v>N/A</v>
      </c>
      <c r="E12" s="9">
        <v>99.654110599999996</v>
      </c>
      <c r="F12" s="9" t="str">
        <f t="shared" si="2"/>
        <v>N/A</v>
      </c>
      <c r="G12" s="9">
        <v>85.176970268999995</v>
      </c>
      <c r="H12" s="9" t="str">
        <f t="shared" si="3"/>
        <v>N/A</v>
      </c>
      <c r="I12" s="10">
        <v>0.29680000000000001</v>
      </c>
      <c r="J12" s="10">
        <v>-14.5</v>
      </c>
      <c r="K12" s="9" t="str">
        <f t="shared" si="0"/>
        <v>Yes</v>
      </c>
    </row>
    <row r="13" spans="1:11" x14ac:dyDescent="0.2">
      <c r="A13" s="28" t="s">
        <v>827</v>
      </c>
      <c r="B13" s="107" t="s">
        <v>213</v>
      </c>
      <c r="C13" s="9">
        <v>1.0105338587999999</v>
      </c>
      <c r="D13" s="9" t="str">
        <f t="shared" si="1"/>
        <v>N/A</v>
      </c>
      <c r="E13" s="9">
        <v>1.0173121693</v>
      </c>
      <c r="F13" s="9" t="str">
        <f t="shared" si="2"/>
        <v>N/A</v>
      </c>
      <c r="G13" s="9">
        <v>1.0417474652000001</v>
      </c>
      <c r="H13" s="9" t="str">
        <f t="shared" si="3"/>
        <v>N/A</v>
      </c>
      <c r="I13" s="10">
        <v>0.67079999999999995</v>
      </c>
      <c r="J13" s="10">
        <v>2.4020000000000001</v>
      </c>
      <c r="K13" s="9" t="str">
        <f t="shared" si="0"/>
        <v>Yes</v>
      </c>
    </row>
    <row r="14" spans="1:11" x14ac:dyDescent="0.2">
      <c r="A14" s="28" t="s">
        <v>311</v>
      </c>
      <c r="B14" s="107" t="s">
        <v>213</v>
      </c>
      <c r="C14" s="9">
        <v>0.4877180491</v>
      </c>
      <c r="D14" s="9" t="str">
        <f t="shared" si="1"/>
        <v>N/A</v>
      </c>
      <c r="E14" s="9">
        <v>0.89003247990000001</v>
      </c>
      <c r="F14" s="9" t="str">
        <f t="shared" si="2"/>
        <v>N/A</v>
      </c>
      <c r="G14" s="9">
        <v>41.337895234000001</v>
      </c>
      <c r="H14" s="9" t="str">
        <f t="shared" si="3"/>
        <v>N/A</v>
      </c>
      <c r="I14" s="10">
        <v>82.49</v>
      </c>
      <c r="J14" s="10">
        <v>4545</v>
      </c>
      <c r="K14" s="9" t="str">
        <f t="shared" si="0"/>
        <v>No</v>
      </c>
    </row>
    <row r="15" spans="1:11" x14ac:dyDescent="0.2">
      <c r="A15" s="28" t="s">
        <v>828</v>
      </c>
      <c r="B15" s="107" t="s">
        <v>213</v>
      </c>
      <c r="C15" s="9">
        <v>1.8759124088000001</v>
      </c>
      <c r="D15" s="9" t="str">
        <f t="shared" si="1"/>
        <v>N/A</v>
      </c>
      <c r="E15" s="9">
        <v>6.3270142180000004</v>
      </c>
      <c r="F15" s="9" t="str">
        <f t="shared" si="2"/>
        <v>N/A</v>
      </c>
      <c r="G15" s="9">
        <v>8.4770820251999996</v>
      </c>
      <c r="H15" s="9" t="str">
        <f t="shared" si="3"/>
        <v>N/A</v>
      </c>
      <c r="I15" s="10">
        <v>237.3</v>
      </c>
      <c r="J15" s="10">
        <v>33.979999999999997</v>
      </c>
      <c r="K15" s="9" t="str">
        <f t="shared" si="0"/>
        <v>No</v>
      </c>
    </row>
    <row r="16" spans="1:11" x14ac:dyDescent="0.2">
      <c r="A16" s="28" t="s">
        <v>837</v>
      </c>
      <c r="B16" s="107" t="s">
        <v>213</v>
      </c>
      <c r="C16" s="9">
        <v>3.8605197579000001</v>
      </c>
      <c r="D16" s="9" t="str">
        <f t="shared" si="1"/>
        <v>N/A</v>
      </c>
      <c r="E16" s="9">
        <v>3.9484745763000002</v>
      </c>
      <c r="F16" s="9" t="str">
        <f t="shared" si="2"/>
        <v>N/A</v>
      </c>
      <c r="G16" s="9">
        <v>3.6379420613</v>
      </c>
      <c r="H16" s="9" t="str">
        <f t="shared" si="3"/>
        <v>N/A</v>
      </c>
      <c r="I16" s="10">
        <v>2.278</v>
      </c>
      <c r="J16" s="10">
        <v>-7.86</v>
      </c>
      <c r="K16" s="9" t="str">
        <f t="shared" si="0"/>
        <v>Yes</v>
      </c>
    </row>
    <row r="17" spans="1:11" x14ac:dyDescent="0.2">
      <c r="A17" s="28" t="s">
        <v>830</v>
      </c>
      <c r="B17" s="107" t="s">
        <v>213</v>
      </c>
      <c r="C17" s="9">
        <v>5.1459081200999996</v>
      </c>
      <c r="D17" s="9" t="str">
        <f t="shared" si="1"/>
        <v>N/A</v>
      </c>
      <c r="E17" s="9">
        <v>5.3024078572000004</v>
      </c>
      <c r="F17" s="9" t="str">
        <f t="shared" si="2"/>
        <v>N/A</v>
      </c>
      <c r="G17" s="9">
        <v>6.4391953673</v>
      </c>
      <c r="H17" s="9" t="str">
        <f t="shared" si="3"/>
        <v>N/A</v>
      </c>
      <c r="I17" s="10">
        <v>3.0409999999999999</v>
      </c>
      <c r="J17" s="10">
        <v>21.44</v>
      </c>
      <c r="K17" s="9" t="str">
        <f t="shared" si="0"/>
        <v>Yes</v>
      </c>
    </row>
    <row r="18" spans="1:11" x14ac:dyDescent="0.2">
      <c r="A18" s="112" t="s">
        <v>312</v>
      </c>
      <c r="B18" s="37" t="s">
        <v>223</v>
      </c>
      <c r="C18" s="9">
        <v>100</v>
      </c>
      <c r="D18" s="9" t="str">
        <f>IF(OR($B18="N/A",$C18="N/A"),"N/A",IF(C18&gt;100,"No",IF(C18&lt;98,"No","Yes")))</f>
        <v>Yes</v>
      </c>
      <c r="E18" s="9">
        <v>99.949382039</v>
      </c>
      <c r="F18" s="9" t="str">
        <f>IF(OR($B18="N/A",$E18="N/A"),"N/A",IF(E18&gt;100,"No",IF(E18&lt;98,"No","Yes")))</f>
        <v>Yes</v>
      </c>
      <c r="G18" s="9">
        <v>93.081642283999997</v>
      </c>
      <c r="H18" s="9" t="str">
        <f>IF($B18="N/A","N/A",IF(G18&gt;100,"No",IF(G18&lt;98,"No","Yes")))</f>
        <v>No</v>
      </c>
      <c r="I18" s="10">
        <v>-5.0999999999999997E-2</v>
      </c>
      <c r="J18" s="10">
        <v>-6.87</v>
      </c>
      <c r="K18" s="9" t="str">
        <f t="shared" si="0"/>
        <v>Yes</v>
      </c>
    </row>
    <row r="19" spans="1:11" x14ac:dyDescent="0.2">
      <c r="A19" s="112" t="s">
        <v>31</v>
      </c>
      <c r="B19" s="37" t="s">
        <v>214</v>
      </c>
      <c r="C19" s="9">
        <v>76.546813813</v>
      </c>
      <c r="D19" s="9" t="str">
        <f>IF(OR($B19="N/A",$C19="N/A"),"N/A",IF(C19&gt;100,"No",IF(C19&lt;95,"No","Yes")))</f>
        <v>No</v>
      </c>
      <c r="E19" s="9">
        <v>78.116168220000006</v>
      </c>
      <c r="F19" s="9" t="str">
        <f>IF(OR($B19="N/A",$E19="N/A"),"N/A",IF(E19&gt;100,"No",IF(E19&lt;98,"No","Yes")))</f>
        <v>No</v>
      </c>
      <c r="G19" s="9">
        <v>80.235960359000003</v>
      </c>
      <c r="H19" s="9" t="str">
        <f>IF($B19="N/A","N/A",IF(G19&gt;100,"No",IF(G19&lt;95,"No","Yes")))</f>
        <v>No</v>
      </c>
      <c r="I19" s="10">
        <v>2.0499999999999998</v>
      </c>
      <c r="J19" s="10">
        <v>2.714</v>
      </c>
      <c r="K19" s="9" t="str">
        <f t="shared" si="0"/>
        <v>Yes</v>
      </c>
    </row>
    <row r="20" spans="1:11" x14ac:dyDescent="0.2">
      <c r="A20" s="28" t="s">
        <v>313</v>
      </c>
      <c r="B20" s="107" t="s">
        <v>213</v>
      </c>
      <c r="C20" s="9">
        <v>97.586329655</v>
      </c>
      <c r="D20" s="9" t="str">
        <f t="shared" ref="D20:D35" si="4">IF(OR($B20="N/A",$C20="N/A"),"N/A",IF(C20&lt;0,"No","Yes"))</f>
        <v>N/A</v>
      </c>
      <c r="E20" s="9">
        <v>97.916227274999997</v>
      </c>
      <c r="F20" s="9" t="str">
        <f t="shared" ref="F20:F34" si="5">IF($B20="N/A","N/A",IF(E20&lt;0,"No","Yes"))</f>
        <v>N/A</v>
      </c>
      <c r="G20" s="9">
        <v>91.007550730999995</v>
      </c>
      <c r="H20" s="9" t="str">
        <f t="shared" ref="H20:H35" si="6">IF($B20="N/A","N/A",IF(G20&lt;0,"No","Yes"))</f>
        <v>N/A</v>
      </c>
      <c r="I20" s="10">
        <v>0.33810000000000001</v>
      </c>
      <c r="J20" s="10">
        <v>-7.06</v>
      </c>
      <c r="K20" s="9" t="str">
        <f t="shared" si="0"/>
        <v>Yes</v>
      </c>
    </row>
    <row r="21" spans="1:11" x14ac:dyDescent="0.2">
      <c r="A21" s="28" t="s">
        <v>838</v>
      </c>
      <c r="B21" s="107" t="s">
        <v>213</v>
      </c>
      <c r="C21" s="9">
        <v>7.1591313635000002</v>
      </c>
      <c r="D21" s="9" t="str">
        <f t="shared" si="4"/>
        <v>N/A</v>
      </c>
      <c r="E21" s="9">
        <v>6.9726241194999998</v>
      </c>
      <c r="F21" s="9" t="str">
        <f t="shared" si="5"/>
        <v>N/A</v>
      </c>
      <c r="G21" s="9">
        <v>5.6866446437000002</v>
      </c>
      <c r="H21" s="9" t="str">
        <f t="shared" si="6"/>
        <v>N/A</v>
      </c>
      <c r="I21" s="10">
        <v>-2.61</v>
      </c>
      <c r="J21" s="10">
        <v>-18.399999999999999</v>
      </c>
      <c r="K21" s="9" t="str">
        <f t="shared" si="0"/>
        <v>Yes</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6.25749377</v>
      </c>
      <c r="D23" s="9" t="str">
        <f t="shared" si="4"/>
        <v>N/A</v>
      </c>
      <c r="E23" s="9">
        <v>6.5172733791999997</v>
      </c>
      <c r="F23" s="9" t="str">
        <f t="shared" si="5"/>
        <v>N/A</v>
      </c>
      <c r="G23" s="9">
        <v>6.3827277017000004</v>
      </c>
      <c r="H23" s="9" t="str">
        <f t="shared" si="6"/>
        <v>N/A</v>
      </c>
      <c r="I23" s="10">
        <v>4.1509999999999998</v>
      </c>
      <c r="J23" s="10">
        <v>-2.06</v>
      </c>
      <c r="K23" s="9" t="str">
        <f t="shared" si="0"/>
        <v>Yes</v>
      </c>
    </row>
    <row r="24" spans="1:11" x14ac:dyDescent="0.2">
      <c r="A24" s="28" t="s">
        <v>315</v>
      </c>
      <c r="B24" s="107" t="s">
        <v>213</v>
      </c>
      <c r="C24" s="9">
        <v>2.6735493057999999</v>
      </c>
      <c r="D24" s="9" t="str">
        <f t="shared" si="4"/>
        <v>N/A</v>
      </c>
      <c r="E24" s="9">
        <v>2.4127894715</v>
      </c>
      <c r="F24" s="9" t="str">
        <f t="shared" si="5"/>
        <v>N/A</v>
      </c>
      <c r="G24" s="9">
        <v>6.5620575742999998</v>
      </c>
      <c r="H24" s="9" t="str">
        <f t="shared" si="6"/>
        <v>N/A</v>
      </c>
      <c r="I24" s="10">
        <v>-9.75</v>
      </c>
      <c r="J24" s="10">
        <v>172</v>
      </c>
      <c r="K24" s="9" t="str">
        <f t="shared" si="0"/>
        <v>No</v>
      </c>
    </row>
    <row r="25" spans="1:11" x14ac:dyDescent="0.2">
      <c r="A25" s="28" t="s">
        <v>316</v>
      </c>
      <c r="B25" s="107" t="s">
        <v>213</v>
      </c>
      <c r="C25" s="9">
        <v>72.452830188999997</v>
      </c>
      <c r="D25" s="9" t="str">
        <f t="shared" si="4"/>
        <v>N/A</v>
      </c>
      <c r="E25" s="9">
        <v>72.472265575999998</v>
      </c>
      <c r="F25" s="9" t="str">
        <f t="shared" si="5"/>
        <v>N/A</v>
      </c>
      <c r="G25" s="9">
        <v>63.515809343999997</v>
      </c>
      <c r="H25" s="9" t="str">
        <f t="shared" si="6"/>
        <v>N/A</v>
      </c>
      <c r="I25" s="10">
        <v>2.6800000000000001E-2</v>
      </c>
      <c r="J25" s="10">
        <v>-12.4</v>
      </c>
      <c r="K25" s="9" t="str">
        <f t="shared" si="0"/>
        <v>Yes</v>
      </c>
    </row>
    <row r="26" spans="1:11" x14ac:dyDescent="0.2">
      <c r="A26" s="28" t="s">
        <v>317</v>
      </c>
      <c r="B26" s="107" t="s">
        <v>213</v>
      </c>
      <c r="C26" s="9">
        <v>24.873620506000002</v>
      </c>
      <c r="D26" s="9" t="str">
        <f t="shared" si="4"/>
        <v>N/A</v>
      </c>
      <c r="E26" s="9">
        <v>25.114944952999998</v>
      </c>
      <c r="F26" s="9" t="str">
        <f t="shared" si="5"/>
        <v>N/A</v>
      </c>
      <c r="G26" s="9">
        <v>29.922133081999998</v>
      </c>
      <c r="H26" s="9" t="str">
        <f t="shared" si="6"/>
        <v>N/A</v>
      </c>
      <c r="I26" s="10">
        <v>0.97019999999999995</v>
      </c>
      <c r="J26" s="10">
        <v>19.14</v>
      </c>
      <c r="K26" s="9" t="str">
        <f t="shared" si="0"/>
        <v>Yes</v>
      </c>
    </row>
    <row r="27" spans="1:11" x14ac:dyDescent="0.2">
      <c r="A27" s="28" t="s">
        <v>318</v>
      </c>
      <c r="B27" s="107" t="s">
        <v>213</v>
      </c>
      <c r="C27" s="9">
        <v>59.953720185000002</v>
      </c>
      <c r="D27" s="9" t="str">
        <f t="shared" si="4"/>
        <v>N/A</v>
      </c>
      <c r="E27" s="9">
        <v>61.585185809999999</v>
      </c>
      <c r="F27" s="9" t="str">
        <f t="shared" si="5"/>
        <v>N/A</v>
      </c>
      <c r="G27" s="9">
        <v>42.796130249999997</v>
      </c>
      <c r="H27" s="9" t="str">
        <f t="shared" si="6"/>
        <v>N/A</v>
      </c>
      <c r="I27" s="10">
        <v>2.7210000000000001</v>
      </c>
      <c r="J27" s="10">
        <v>-30.5</v>
      </c>
      <c r="K27" s="9" t="str">
        <f t="shared" si="0"/>
        <v>No</v>
      </c>
    </row>
    <row r="28" spans="1:11" x14ac:dyDescent="0.2">
      <c r="A28" s="28" t="s">
        <v>835</v>
      </c>
      <c r="B28" s="107" t="s">
        <v>213</v>
      </c>
      <c r="C28" s="9">
        <v>1.9612849592999999</v>
      </c>
      <c r="D28" s="9" t="str">
        <f t="shared" si="4"/>
        <v>N/A</v>
      </c>
      <c r="E28" s="9">
        <v>2.0351369863</v>
      </c>
      <c r="F28" s="9" t="str">
        <f t="shared" si="5"/>
        <v>N/A</v>
      </c>
      <c r="G28" s="9">
        <v>2.0865633787000002</v>
      </c>
      <c r="H28" s="9" t="str">
        <f t="shared" si="6"/>
        <v>N/A</v>
      </c>
      <c r="I28" s="10">
        <v>3.7650000000000001</v>
      </c>
      <c r="J28" s="10">
        <v>2.5270000000000001</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75.084614927999993</v>
      </c>
      <c r="D30" s="9" t="str">
        <f t="shared" si="4"/>
        <v>N/A</v>
      </c>
      <c r="E30" s="9">
        <v>76.780821918000001</v>
      </c>
      <c r="F30" s="9" t="str">
        <f t="shared" si="5"/>
        <v>N/A</v>
      </c>
      <c r="G30" s="9">
        <v>44.472625020999999</v>
      </c>
      <c r="H30" s="9" t="str">
        <f t="shared" si="6"/>
        <v>N/A</v>
      </c>
      <c r="I30" s="10">
        <v>2.2589999999999999</v>
      </c>
      <c r="J30" s="10">
        <v>-42.1</v>
      </c>
      <c r="K30" s="9" t="str">
        <f t="shared" si="0"/>
        <v>No</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32.014951940000003</v>
      </c>
      <c r="D34" s="9" t="str">
        <f t="shared" si="4"/>
        <v>N/A</v>
      </c>
      <c r="E34" s="9">
        <v>30.307504113</v>
      </c>
      <c r="F34" s="9" t="str">
        <f t="shared" si="5"/>
        <v>N/A</v>
      </c>
      <c r="G34" s="9">
        <v>24.070316187</v>
      </c>
      <c r="H34" s="9" t="str">
        <f t="shared" si="6"/>
        <v>N/A</v>
      </c>
      <c r="I34" s="10">
        <v>-5.33</v>
      </c>
      <c r="J34" s="10">
        <v>-20.6</v>
      </c>
      <c r="K34" s="9" t="str">
        <f t="shared" si="0"/>
        <v>Yes</v>
      </c>
    </row>
    <row r="35" spans="1:11" ht="25.5" x14ac:dyDescent="0.2">
      <c r="A35" s="28" t="s">
        <v>370</v>
      </c>
      <c r="B35" s="107" t="s">
        <v>213</v>
      </c>
      <c r="C35" s="9">
        <v>4.4250622998000004</v>
      </c>
      <c r="D35" s="9" t="str">
        <f t="shared" si="4"/>
        <v>N/A</v>
      </c>
      <c r="E35" s="9">
        <v>4.9858691526000003</v>
      </c>
      <c r="F35" s="9" t="str">
        <f>IF($B35="N/A","N/A",IF(E35&lt;0,"No","Yes"))</f>
        <v>N/A</v>
      </c>
      <c r="G35" s="9">
        <v>10.759792355</v>
      </c>
      <c r="H35" s="9" t="str">
        <f t="shared" si="6"/>
        <v>N/A</v>
      </c>
      <c r="I35" s="10">
        <v>12.67</v>
      </c>
      <c r="J35" s="10">
        <v>115.8</v>
      </c>
      <c r="K35" s="9" t="str">
        <f t="shared" si="0"/>
        <v>No</v>
      </c>
    </row>
    <row r="36" spans="1:11" x14ac:dyDescent="0.2">
      <c r="A36" s="31" t="s">
        <v>374</v>
      </c>
      <c r="B36" s="1" t="s">
        <v>213</v>
      </c>
      <c r="C36" s="8">
        <v>85.913136347000005</v>
      </c>
      <c r="D36" s="9" t="str">
        <f t="shared" ref="D36:D39" si="7">IF($B36="N/A","N/A",IF(C36&lt;0,"No","Yes"))</f>
        <v>N/A</v>
      </c>
      <c r="E36" s="8">
        <v>84.253595984</v>
      </c>
      <c r="F36" s="9" t="str">
        <f t="shared" ref="F36:F39" si="8">IF($B36="N/A","N/A",IF(E36&lt;0,"No","Yes"))</f>
        <v>N/A</v>
      </c>
      <c r="G36" s="8">
        <v>86.474752241999994</v>
      </c>
      <c r="H36" s="9" t="str">
        <f t="shared" ref="H36:H39" si="9">IF($B36="N/A","N/A",IF(G36&lt;0,"No","Yes"))</f>
        <v>N/A</v>
      </c>
      <c r="I36" s="10">
        <v>-1.93</v>
      </c>
      <c r="J36" s="10">
        <v>2.6360000000000001</v>
      </c>
      <c r="K36" s="9" t="str">
        <f>IF(J36="Div by 0", "N/A", IF(J36="N/A","N/A", IF(J36&gt;30, "No", IF(J36&lt;-30, "No", "Yes"))))</f>
        <v>Yes</v>
      </c>
    </row>
    <row r="37" spans="1:11" x14ac:dyDescent="0.2">
      <c r="A37" s="31" t="s">
        <v>375</v>
      </c>
      <c r="B37" s="1" t="s">
        <v>213</v>
      </c>
      <c r="C37" s="8">
        <v>11.619793521</v>
      </c>
      <c r="D37" s="9" t="str">
        <f t="shared" si="7"/>
        <v>N/A</v>
      </c>
      <c r="E37" s="8">
        <v>12.928670857</v>
      </c>
      <c r="F37" s="9" t="str">
        <f t="shared" si="8"/>
        <v>N/A</v>
      </c>
      <c r="G37" s="8">
        <v>11.08541765</v>
      </c>
      <c r="H37" s="9" t="str">
        <f t="shared" si="9"/>
        <v>N/A</v>
      </c>
      <c r="I37" s="10">
        <v>11.26</v>
      </c>
      <c r="J37" s="10">
        <v>-14.3</v>
      </c>
      <c r="K37" s="9" t="str">
        <f>IF(J37="Div by 0", "N/A", IF(J37="N/A","N/A", IF(J37&gt;30, "No", IF(J37&lt;-30, "No", "Yes"))))</f>
        <v>Yes</v>
      </c>
    </row>
    <row r="38" spans="1:11" x14ac:dyDescent="0.2">
      <c r="A38" s="31" t="s">
        <v>376</v>
      </c>
      <c r="B38" s="1" t="s">
        <v>213</v>
      </c>
      <c r="C38" s="8">
        <v>0.16731933069999999</v>
      </c>
      <c r="D38" s="9" t="str">
        <f t="shared" si="7"/>
        <v>N/A</v>
      </c>
      <c r="E38" s="8">
        <v>0.40494368749999998</v>
      </c>
      <c r="F38" s="9" t="str">
        <f t="shared" si="8"/>
        <v>N/A</v>
      </c>
      <c r="G38" s="8">
        <v>0.148655026</v>
      </c>
      <c r="H38" s="9" t="str">
        <f t="shared" si="9"/>
        <v>N/A</v>
      </c>
      <c r="I38" s="10">
        <v>142</v>
      </c>
      <c r="J38" s="10">
        <v>-63.3</v>
      </c>
      <c r="K38" s="9" t="str">
        <f>IF(J38="Div by 0", "N/A", IF(J38="N/A","N/A", IF(J38&gt;30, "No", IF(J38&lt;-30, "No", "Yes"))))</f>
        <v>No</v>
      </c>
    </row>
    <row r="39" spans="1:11" x14ac:dyDescent="0.2">
      <c r="A39" s="31" t="s">
        <v>377</v>
      </c>
      <c r="B39" s="1" t="s">
        <v>213</v>
      </c>
      <c r="C39" s="8">
        <v>1.2139551442000001</v>
      </c>
      <c r="D39" s="9" t="str">
        <f t="shared" si="7"/>
        <v>N/A</v>
      </c>
      <c r="E39" s="8">
        <v>1.1389041210999999</v>
      </c>
      <c r="F39" s="9" t="str">
        <f t="shared" si="8"/>
        <v>N/A</v>
      </c>
      <c r="G39" s="8">
        <v>1.2364322794</v>
      </c>
      <c r="H39" s="9" t="str">
        <f t="shared" si="9"/>
        <v>N/A</v>
      </c>
      <c r="I39" s="10">
        <v>-6.18</v>
      </c>
      <c r="J39" s="10">
        <v>8.5630000000000006</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363372</v>
      </c>
      <c r="D7" s="34" t="str">
        <f>IF($B7="N/A","N/A",IF(C7&gt;15,"No",IF(C7&lt;-15,"No","Yes")))</f>
        <v>N/A</v>
      </c>
      <c r="E7" s="33">
        <v>359697</v>
      </c>
      <c r="F7" s="34" t="str">
        <f>IF($B7="N/A","N/A",IF(E7&gt;15,"No",IF(E7&lt;-15,"No","Yes")))</f>
        <v>N/A</v>
      </c>
      <c r="G7" s="33">
        <v>389770</v>
      </c>
      <c r="H7" s="34" t="str">
        <f>IF($B7="N/A","N/A",IF(G7&gt;15,"No",IF(G7&lt;-15,"No","Yes")))</f>
        <v>N/A</v>
      </c>
      <c r="I7" s="35">
        <v>-1.01</v>
      </c>
      <c r="J7" s="35">
        <v>8.3610000000000007</v>
      </c>
      <c r="K7" s="34" t="str">
        <f t="shared" ref="K7:K24" si="0">IF(J7="Div by 0", "N/A", IF(J7="N/A","N/A", IF(J7&gt;30, "No", IF(J7&lt;-30, "No", "Yes"))))</f>
        <v>Yes</v>
      </c>
    </row>
    <row r="8" spans="1:11" x14ac:dyDescent="0.2">
      <c r="A8" s="109" t="s">
        <v>362</v>
      </c>
      <c r="B8" s="32" t="s">
        <v>213</v>
      </c>
      <c r="C8" s="36" t="s">
        <v>213</v>
      </c>
      <c r="D8" s="34" t="str">
        <f>IF($B8="N/A","N/A",IF(C8&gt;15,"No",IF(C8&lt;-15,"No","Yes")))</f>
        <v>N/A</v>
      </c>
      <c r="E8" s="36">
        <v>99.993883741000005</v>
      </c>
      <c r="F8" s="34" t="str">
        <f>IF($B8="N/A","N/A",IF(E8&gt;15,"No",IF(E8&lt;-15,"No","Yes")))</f>
        <v>N/A</v>
      </c>
      <c r="G8" s="36">
        <v>99.001205838999994</v>
      </c>
      <c r="H8" s="34" t="str">
        <f>IF($B8="N/A","N/A",IF(G8&gt;15,"No",IF(G8&lt;-15,"No","Yes")))</f>
        <v>N/A</v>
      </c>
      <c r="I8" s="35" t="s">
        <v>213</v>
      </c>
      <c r="J8" s="35">
        <v>-0.99299999999999999</v>
      </c>
      <c r="K8" s="34" t="str">
        <f t="shared" si="0"/>
        <v>Yes</v>
      </c>
    </row>
    <row r="9" spans="1:11" x14ac:dyDescent="0.2">
      <c r="A9" s="109" t="s">
        <v>119</v>
      </c>
      <c r="B9" s="37" t="s">
        <v>213</v>
      </c>
      <c r="C9" s="8">
        <v>2.752001E-4</v>
      </c>
      <c r="D9" s="9" t="str">
        <f>IF($B9="N/A","N/A",IF(C9&gt;15,"No",IF(C9&lt;-15,"No","Yes")))</f>
        <v>N/A</v>
      </c>
      <c r="E9" s="8">
        <v>6.1162589999999998E-3</v>
      </c>
      <c r="F9" s="9" t="str">
        <f>IF($B9="N/A","N/A",IF(E9&gt;15,"No",IF(E9&lt;-15,"No","Yes")))</f>
        <v>N/A</v>
      </c>
      <c r="G9" s="8">
        <v>0.99879416070000004</v>
      </c>
      <c r="H9" s="9" t="str">
        <f>IF($B9="N/A","N/A",IF(G9&gt;15,"No",IF(G9&lt;-15,"No","Yes")))</f>
        <v>N/A</v>
      </c>
      <c r="I9" s="10">
        <v>2122</v>
      </c>
      <c r="J9" s="10">
        <v>16230</v>
      </c>
      <c r="K9" s="9" t="str">
        <f t="shared" si="0"/>
        <v>No</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9" t="s">
        <v>13</v>
      </c>
      <c r="B14" s="37" t="s">
        <v>213</v>
      </c>
      <c r="C14" s="38">
        <v>363371</v>
      </c>
      <c r="D14" s="9" t="str">
        <f>IF($B14="N/A","N/A",IF(C14&gt;15,"No",IF(C14&lt;-15,"No","Yes")))</f>
        <v>N/A</v>
      </c>
      <c r="E14" s="38">
        <v>359675</v>
      </c>
      <c r="F14" s="9" t="str">
        <f>IF($B14="N/A","N/A",IF(E14&gt;15,"No",IF(E14&lt;-15,"No","Yes")))</f>
        <v>N/A</v>
      </c>
      <c r="G14" s="38">
        <v>385877</v>
      </c>
      <c r="H14" s="9" t="str">
        <f>IF($B14="N/A","N/A",IF(G14&gt;15,"No",IF(G14&lt;-15,"No","Yes")))</f>
        <v>N/A</v>
      </c>
      <c r="I14" s="10">
        <v>-1.02</v>
      </c>
      <c r="J14" s="10">
        <v>7.2850000000000001</v>
      </c>
      <c r="K14" s="9" t="str">
        <f t="shared" si="0"/>
        <v>Yes</v>
      </c>
    </row>
    <row r="15" spans="1:11" x14ac:dyDescent="0.2">
      <c r="A15" s="109" t="s">
        <v>442</v>
      </c>
      <c r="B15" s="37" t="s">
        <v>215</v>
      </c>
      <c r="C15" s="8">
        <v>1.0944736922</v>
      </c>
      <c r="D15" s="9" t="str">
        <f>IF($B15="N/A","N/A",IF(C15&gt;20,"No",IF(C15&lt;5,"No","Yes")))</f>
        <v>No</v>
      </c>
      <c r="E15" s="8">
        <v>1.1735594633999999</v>
      </c>
      <c r="F15" s="9" t="str">
        <f>IF($B15="N/A","N/A",IF(E15&gt;20,"No",IF(E15&lt;5,"No","Yes")))</f>
        <v>No</v>
      </c>
      <c r="G15" s="8">
        <v>1.0500755422000001</v>
      </c>
      <c r="H15" s="9" t="str">
        <f>IF($B15="N/A","N/A",IF(G15&gt;20,"No",IF(G15&lt;5,"No","Yes")))</f>
        <v>No</v>
      </c>
      <c r="I15" s="10">
        <v>7.226</v>
      </c>
      <c r="J15" s="10">
        <v>-10.5</v>
      </c>
      <c r="K15" s="9" t="str">
        <f t="shared" si="0"/>
        <v>Yes</v>
      </c>
    </row>
    <row r="16" spans="1:11" x14ac:dyDescent="0.2">
      <c r="A16" s="109" t="s">
        <v>443</v>
      </c>
      <c r="B16" s="32" t="s">
        <v>213</v>
      </c>
      <c r="C16" s="8" t="s">
        <v>213</v>
      </c>
      <c r="D16" s="9" t="str">
        <f>IF($B16="N/A","N/A",IF(C16&gt;15,"No",IF(C16&lt;-15,"No","Yes")))</f>
        <v>N/A</v>
      </c>
      <c r="E16" s="8">
        <v>98.826440536999996</v>
      </c>
      <c r="F16" s="9" t="str">
        <f>IF($B16="N/A","N/A",IF(E16&gt;15,"No",IF(E16&lt;-15,"No","Yes")))</f>
        <v>N/A</v>
      </c>
      <c r="G16" s="8">
        <v>98.949924457999998</v>
      </c>
      <c r="H16" s="9" t="str">
        <f>IF($B16="N/A","N/A",IF(G16&gt;15,"No",IF(G16&lt;-15,"No","Yes")))</f>
        <v>N/A</v>
      </c>
      <c r="I16" s="10" t="s">
        <v>213</v>
      </c>
      <c r="J16" s="10">
        <v>0.125</v>
      </c>
      <c r="K16" s="9" t="str">
        <f t="shared" si="0"/>
        <v>Yes</v>
      </c>
    </row>
    <row r="17" spans="1:11" x14ac:dyDescent="0.2">
      <c r="A17" s="109" t="s">
        <v>444</v>
      </c>
      <c r="B17" s="37" t="s">
        <v>235</v>
      </c>
      <c r="C17" s="8">
        <v>19.208192178000001</v>
      </c>
      <c r="D17" s="9" t="str">
        <f>IF($B17="N/A","N/A",IF(C17&gt;1,"Yes","No"))</f>
        <v>Yes</v>
      </c>
      <c r="E17" s="8">
        <v>27.889900605000001</v>
      </c>
      <c r="F17" s="9" t="str">
        <f>IF($B17="N/A","N/A",IF(E17&gt;1,"Yes","No"))</f>
        <v>Yes</v>
      </c>
      <c r="G17" s="8">
        <v>15.693083547000001</v>
      </c>
      <c r="H17" s="9" t="str">
        <f>IF($B17="N/A","N/A",IF(G17&gt;1,"Yes","No"))</f>
        <v>Yes</v>
      </c>
      <c r="I17" s="10">
        <v>45.2</v>
      </c>
      <c r="J17" s="10">
        <v>-43.7</v>
      </c>
      <c r="K17" s="9" t="str">
        <f t="shared" si="0"/>
        <v>No</v>
      </c>
    </row>
    <row r="18" spans="1:11" x14ac:dyDescent="0.2">
      <c r="A18" s="109" t="s">
        <v>862</v>
      </c>
      <c r="B18" s="37" t="s">
        <v>213</v>
      </c>
      <c r="C18" s="110">
        <v>2139.9217874999999</v>
      </c>
      <c r="D18" s="9" t="str">
        <f>IF($B18="N/A","N/A",IF(C18&gt;15,"No",IF(C18&lt;-15,"No","Yes")))</f>
        <v>N/A</v>
      </c>
      <c r="E18" s="110">
        <v>2649.0931882999998</v>
      </c>
      <c r="F18" s="9" t="str">
        <f>IF($B18="N/A","N/A",IF(E18&gt;15,"No",IF(E18&lt;-15,"No","Yes")))</f>
        <v>N/A</v>
      </c>
      <c r="G18" s="110">
        <v>1915.4610772999999</v>
      </c>
      <c r="H18" s="9" t="str">
        <f>IF($B18="N/A","N/A",IF(G18&gt;15,"No",IF(G18&lt;-15,"No","Yes")))</f>
        <v>N/A</v>
      </c>
      <c r="I18" s="10">
        <v>23.79</v>
      </c>
      <c r="J18" s="10">
        <v>-27.7</v>
      </c>
      <c r="K18" s="9" t="str">
        <f t="shared" si="0"/>
        <v>Yes</v>
      </c>
    </row>
    <row r="19" spans="1:11" x14ac:dyDescent="0.2">
      <c r="A19" s="3" t="s">
        <v>131</v>
      </c>
      <c r="B19" s="37" t="s">
        <v>213</v>
      </c>
      <c r="C19" s="38">
        <v>135</v>
      </c>
      <c r="D19" s="37" t="s">
        <v>213</v>
      </c>
      <c r="E19" s="38">
        <v>485</v>
      </c>
      <c r="F19" s="37" t="s">
        <v>213</v>
      </c>
      <c r="G19" s="38">
        <v>1564</v>
      </c>
      <c r="H19" s="9" t="str">
        <f>IF($B19="N/A","N/A",IF(G19&gt;15,"No",IF(G19&lt;-15,"No","Yes")))</f>
        <v>N/A</v>
      </c>
      <c r="I19" s="10">
        <v>259.3</v>
      </c>
      <c r="J19" s="10">
        <v>222.5</v>
      </c>
      <c r="K19" s="9" t="str">
        <f t="shared" si="0"/>
        <v>No</v>
      </c>
    </row>
    <row r="20" spans="1:11" x14ac:dyDescent="0.2">
      <c r="A20" s="3" t="s">
        <v>346</v>
      </c>
      <c r="B20" s="32" t="s">
        <v>213</v>
      </c>
      <c r="C20" s="8" t="s">
        <v>213</v>
      </c>
      <c r="D20" s="37" t="s">
        <v>213</v>
      </c>
      <c r="E20" s="8">
        <v>0.13483570889999999</v>
      </c>
      <c r="F20" s="37" t="s">
        <v>213</v>
      </c>
      <c r="G20" s="8">
        <v>0.40126228289999999</v>
      </c>
      <c r="H20" s="9" t="str">
        <f>IF($B20="N/A","N/A",IF(G20&gt;15,"No",IF(G20&lt;-15,"No","Yes")))</f>
        <v>N/A</v>
      </c>
      <c r="I20" s="10" t="s">
        <v>213</v>
      </c>
      <c r="J20" s="10">
        <v>197.6</v>
      </c>
      <c r="K20" s="9" t="str">
        <f t="shared" si="0"/>
        <v>No</v>
      </c>
    </row>
    <row r="21" spans="1:11" ht="25.5" x14ac:dyDescent="0.2">
      <c r="A21" s="3" t="s">
        <v>841</v>
      </c>
      <c r="B21" s="37" t="s">
        <v>213</v>
      </c>
      <c r="C21" s="110">
        <v>2975.2962963</v>
      </c>
      <c r="D21" s="9" t="str">
        <f>IF($B21="N/A","N/A",IF(C21&gt;60,"No",IF(C21&lt;15,"No","Yes")))</f>
        <v>N/A</v>
      </c>
      <c r="E21" s="110">
        <v>4161.9628866000003</v>
      </c>
      <c r="F21" s="9" t="str">
        <f>IF($B21="N/A","N/A",IF(E21&gt;60,"No",IF(E21&lt;15,"No","Yes")))</f>
        <v>N/A</v>
      </c>
      <c r="G21" s="110">
        <v>3018.7544757000001</v>
      </c>
      <c r="H21" s="9" t="str">
        <f>IF($B21="N/A","N/A",IF(G21&gt;60,"No",IF(G21&lt;15,"No","Yes")))</f>
        <v>N/A</v>
      </c>
      <c r="I21" s="10">
        <v>39.880000000000003</v>
      </c>
      <c r="J21" s="10">
        <v>-27.5</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359394</v>
      </c>
      <c r="D6" s="9" t="str">
        <f>IF($B6="N/A","N/A",IF(C6&gt;15,"No",IF(C6&lt;-15,"No","Yes")))</f>
        <v>N/A</v>
      </c>
      <c r="E6" s="38">
        <v>355454</v>
      </c>
      <c r="F6" s="9" t="str">
        <f>IF($B6="N/A","N/A",IF(E6&gt;15,"No",IF(E6&lt;-15,"No","Yes")))</f>
        <v>N/A</v>
      </c>
      <c r="G6" s="38">
        <v>381825</v>
      </c>
      <c r="H6" s="9" t="str">
        <f>IF($B6="N/A","N/A",IF(G6&gt;15,"No",IF(G6&lt;-15,"No","Yes")))</f>
        <v>N/A</v>
      </c>
      <c r="I6" s="10">
        <v>-1.1000000000000001</v>
      </c>
      <c r="J6" s="10">
        <v>7.4189999999999996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148.02778266999999</v>
      </c>
      <c r="D9" s="9" t="str">
        <f>IF($B9="N/A","N/A",IF(C9&gt;100,"No",IF(C9&lt;50,"No","Yes")))</f>
        <v>No</v>
      </c>
      <c r="E9" s="39">
        <v>153.76249437999999</v>
      </c>
      <c r="F9" s="9" t="str">
        <f>IF($B9="N/A","N/A",IF(E9&gt;100,"No",IF(E9&lt;50,"No","Yes")))</f>
        <v>No</v>
      </c>
      <c r="G9" s="39">
        <v>155.96618612</v>
      </c>
      <c r="H9" s="9" t="str">
        <f>IF($B9="N/A","N/A",IF(G9&gt;100,"No",IF(G9&lt;50,"No","Yes")))</f>
        <v>No</v>
      </c>
      <c r="I9" s="10">
        <v>3.8740000000000001</v>
      </c>
      <c r="J9" s="10">
        <v>1.4330000000000001</v>
      </c>
      <c r="K9" s="9" t="str">
        <f t="shared" si="0"/>
        <v>Yes</v>
      </c>
    </row>
    <row r="10" spans="1:11" ht="25.5" x14ac:dyDescent="0.2">
      <c r="A10" s="91" t="s">
        <v>844</v>
      </c>
      <c r="B10" s="37" t="s">
        <v>213</v>
      </c>
      <c r="C10" s="39">
        <v>595.06411088000004</v>
      </c>
      <c r="D10" s="9" t="str">
        <f>IF($B10="N/A","N/A",IF(C10&gt;15,"No",IF(C10&lt;-15,"No","Yes")))</f>
        <v>N/A</v>
      </c>
      <c r="E10" s="39">
        <v>629.49995703000002</v>
      </c>
      <c r="F10" s="9" t="str">
        <f>IF($B10="N/A","N/A",IF(E10&gt;15,"No",IF(E10&lt;-15,"No","Yes")))</f>
        <v>N/A</v>
      </c>
      <c r="G10" s="39">
        <v>689.38636311000005</v>
      </c>
      <c r="H10" s="9" t="str">
        <f>IF($B10="N/A","N/A",IF(G10&gt;15,"No",IF(G10&lt;-15,"No","Yes")))</f>
        <v>N/A</v>
      </c>
      <c r="I10" s="10">
        <v>5.7869999999999999</v>
      </c>
      <c r="J10" s="10">
        <v>9.5129999999999999</v>
      </c>
      <c r="K10" s="9" t="str">
        <f t="shared" si="0"/>
        <v>Yes</v>
      </c>
    </row>
    <row r="11" spans="1:11" ht="25.5" x14ac:dyDescent="0.2">
      <c r="A11" s="91" t="s">
        <v>845</v>
      </c>
      <c r="B11" s="37" t="s">
        <v>213</v>
      </c>
      <c r="C11" s="39">
        <v>585.03927203000001</v>
      </c>
      <c r="D11" s="9" t="str">
        <f>IF($B11="N/A","N/A",IF(C11&gt;15,"No",IF(C11&lt;-15,"No","Yes")))</f>
        <v>N/A</v>
      </c>
      <c r="E11" s="39">
        <v>589.10379841999998</v>
      </c>
      <c r="F11" s="9" t="str">
        <f>IF($B11="N/A","N/A",IF(E11&gt;15,"No",IF(E11&lt;-15,"No","Yes")))</f>
        <v>N/A</v>
      </c>
      <c r="G11" s="39">
        <v>604.54326701000002</v>
      </c>
      <c r="H11" s="9" t="str">
        <f>IF($B11="N/A","N/A",IF(G11&gt;15,"No",IF(G11&lt;-15,"No","Yes")))</f>
        <v>N/A</v>
      </c>
      <c r="I11" s="10">
        <v>0.69469999999999998</v>
      </c>
      <c r="J11" s="10">
        <v>2.621</v>
      </c>
      <c r="K11" s="9" t="str">
        <f t="shared" si="0"/>
        <v>Yes</v>
      </c>
    </row>
    <row r="12" spans="1:11" ht="25.5" x14ac:dyDescent="0.2">
      <c r="A12" s="91" t="s">
        <v>846</v>
      </c>
      <c r="B12" s="37" t="s">
        <v>213</v>
      </c>
      <c r="C12" s="39">
        <v>371.44372822000003</v>
      </c>
      <c r="D12" s="9" t="str">
        <f>IF($B12="N/A","N/A",IF(C12&gt;15,"No",IF(C12&lt;-15,"No","Yes")))</f>
        <v>N/A</v>
      </c>
      <c r="E12" s="39">
        <v>371.34556713000001</v>
      </c>
      <c r="F12" s="9" t="str">
        <f>IF($B12="N/A","N/A",IF(E12&gt;15,"No",IF(E12&lt;-15,"No","Yes")))</f>
        <v>N/A</v>
      </c>
      <c r="G12" s="39">
        <v>344.09164021999999</v>
      </c>
      <c r="H12" s="9" t="str">
        <f>IF($B12="N/A","N/A",IF(G12&gt;15,"No",IF(G12&lt;-15,"No","Yes")))</f>
        <v>N/A</v>
      </c>
      <c r="I12" s="10">
        <v>-2.5999999999999999E-2</v>
      </c>
      <c r="J12" s="10">
        <v>-7.34</v>
      </c>
      <c r="K12" s="9" t="str">
        <f t="shared" si="0"/>
        <v>Yes</v>
      </c>
    </row>
    <row r="13" spans="1:11" x14ac:dyDescent="0.2">
      <c r="A13" s="91" t="s">
        <v>655</v>
      </c>
      <c r="B13" s="37" t="s">
        <v>237</v>
      </c>
      <c r="C13" s="8">
        <v>84.746823820000003</v>
      </c>
      <c r="D13" s="9" t="str">
        <f>IF($B13="N/A","N/A",IF(C13&gt;99,"No",IF(C13&lt;75,"No","Yes")))</f>
        <v>Yes</v>
      </c>
      <c r="E13" s="8">
        <v>84.795782294999995</v>
      </c>
      <c r="F13" s="9" t="str">
        <f>IF($B13="N/A","N/A",IF(E13&gt;99,"No",IF(E13&lt;75,"No","Yes")))</f>
        <v>Yes</v>
      </c>
      <c r="G13" s="8">
        <v>87.852026452000004</v>
      </c>
      <c r="H13" s="9" t="str">
        <f>IF($B13="N/A","N/A",IF(G13&gt;99,"No",IF(G13&lt;75,"No","Yes")))</f>
        <v>Yes</v>
      </c>
      <c r="I13" s="10">
        <v>5.7799999999999997E-2</v>
      </c>
      <c r="J13" s="10">
        <v>3.6040000000000001</v>
      </c>
      <c r="K13" s="9" t="str">
        <f t="shared" ref="K13:K24" si="1">IF(J13="Div by 0", "N/A", IF(J13="N/A","N/A", IF(J13&gt;30, "No", IF(J13&lt;-30, "No", "Yes"))))</f>
        <v>Yes</v>
      </c>
    </row>
    <row r="14" spans="1:11" x14ac:dyDescent="0.2">
      <c r="A14" s="91" t="s">
        <v>495</v>
      </c>
      <c r="B14" s="37" t="s">
        <v>213</v>
      </c>
      <c r="C14" s="9">
        <v>64.543380119999995</v>
      </c>
      <c r="D14" s="9" t="str">
        <f>IF($B14="N/A","N/A",IF(C14&gt;15,"No",IF(C14&lt;-15,"No","Yes")))</f>
        <v>N/A</v>
      </c>
      <c r="E14" s="9">
        <v>60.670847019</v>
      </c>
      <c r="F14" s="9" t="str">
        <f>IF($B14="N/A","N/A",IF(E14&gt;15,"No",IF(E14&lt;-15,"No","Yes")))</f>
        <v>N/A</v>
      </c>
      <c r="G14" s="9">
        <v>52.216634222000003</v>
      </c>
      <c r="H14" s="9" t="str">
        <f>IF($B14="N/A","N/A",IF(G14&gt;15,"No",IF(G14&lt;-15,"No","Yes")))</f>
        <v>N/A</v>
      </c>
      <c r="I14" s="10">
        <v>-6</v>
      </c>
      <c r="J14" s="10">
        <v>-13.9</v>
      </c>
      <c r="K14" s="9" t="str">
        <f t="shared" si="1"/>
        <v>Yes</v>
      </c>
    </row>
    <row r="15" spans="1:11" x14ac:dyDescent="0.2">
      <c r="A15" s="91" t="s">
        <v>847</v>
      </c>
      <c r="B15" s="37" t="s">
        <v>213</v>
      </c>
      <c r="C15" s="38">
        <v>25.614290146999998</v>
      </c>
      <c r="D15" s="9" t="str">
        <f>IF($B15="N/A","N/A",IF(C15&gt;15,"No",IF(C15&lt;-15,"No","Yes")))</f>
        <v>N/A</v>
      </c>
      <c r="E15" s="10">
        <v>24.475217096000002</v>
      </c>
      <c r="F15" s="9" t="str">
        <f>IF($B15="N/A","N/A",IF(E15&gt;15,"No",IF(E15&lt;-15,"No","Yes")))</f>
        <v>N/A</v>
      </c>
      <c r="G15" s="10">
        <v>24.718273996000001</v>
      </c>
      <c r="H15" s="9" t="str">
        <f>IF($B15="N/A","N/A",IF(G15&gt;15,"No",IF(G15&lt;-15,"No","Yes")))</f>
        <v>N/A</v>
      </c>
      <c r="I15" s="10">
        <v>-4.45</v>
      </c>
      <c r="J15" s="10">
        <v>0.99309999999999998</v>
      </c>
      <c r="K15" s="9" t="str">
        <f t="shared" si="1"/>
        <v>Yes</v>
      </c>
    </row>
    <row r="16" spans="1:11" x14ac:dyDescent="0.2">
      <c r="A16" s="88" t="s">
        <v>656</v>
      </c>
      <c r="B16" s="62" t="s">
        <v>238</v>
      </c>
      <c r="C16" s="9">
        <v>9.1075532702000004</v>
      </c>
      <c r="D16" s="9" t="str">
        <f>IF($B16="N/A","N/A",IF(C16&gt;20,"No",IF(C16&lt;=0,"No","Yes")))</f>
        <v>Yes</v>
      </c>
      <c r="E16" s="9">
        <v>8.8936965121</v>
      </c>
      <c r="F16" s="9" t="str">
        <f>IF($B16="N/A","N/A",IF(E16&gt;20,"No",IF(E16&lt;=0,"No","Yes")))</f>
        <v>Yes</v>
      </c>
      <c r="G16" s="9">
        <v>6.8919007398999996</v>
      </c>
      <c r="H16" s="9" t="str">
        <f>IF($B16="N/A","N/A",IF(G16&gt;20,"No",IF(G16&lt;=0,"No","Yes")))</f>
        <v>Yes</v>
      </c>
      <c r="I16" s="10">
        <v>-2.35</v>
      </c>
      <c r="J16" s="10">
        <v>-22.5</v>
      </c>
      <c r="K16" s="9" t="str">
        <f t="shared" si="1"/>
        <v>Yes</v>
      </c>
    </row>
    <row r="17" spans="1:11" x14ac:dyDescent="0.2">
      <c r="A17" s="88" t="s">
        <v>371</v>
      </c>
      <c r="B17" s="37" t="s">
        <v>213</v>
      </c>
      <c r="C17" s="9">
        <v>24.584504460000002</v>
      </c>
      <c r="D17" s="9" t="str">
        <f>IF($B17="N/A","N/A",IF(C17&gt;15,"No",IF(C17&lt;-15,"No","Yes")))</f>
        <v>N/A</v>
      </c>
      <c r="E17" s="9">
        <v>24.705026412999999</v>
      </c>
      <c r="F17" s="9" t="str">
        <f>IF($B17="N/A","N/A",IF(E17&gt;15,"No",IF(E17&lt;-15,"No","Yes")))</f>
        <v>N/A</v>
      </c>
      <c r="G17" s="9">
        <v>29.025270758000001</v>
      </c>
      <c r="H17" s="9" t="str">
        <f>IF($B17="N/A","N/A",IF(G17&gt;15,"No",IF(G17&lt;-15,"No","Yes")))</f>
        <v>N/A</v>
      </c>
      <c r="I17" s="10">
        <v>0.49020000000000002</v>
      </c>
      <c r="J17" s="10">
        <v>17.489999999999998</v>
      </c>
      <c r="K17" s="9" t="str">
        <f t="shared" si="1"/>
        <v>Yes</v>
      </c>
    </row>
    <row r="18" spans="1:11" x14ac:dyDescent="0.2">
      <c r="A18" s="88" t="s">
        <v>848</v>
      </c>
      <c r="B18" s="37" t="s">
        <v>213</v>
      </c>
      <c r="C18" s="10">
        <v>22.612899216999999</v>
      </c>
      <c r="D18" s="9" t="str">
        <f>IF($B18="N/A","N/A",IF(C18&gt;15,"No",IF(C18&lt;-15,"No","Yes")))</f>
        <v>N/A</v>
      </c>
      <c r="E18" s="10">
        <v>23.836107554000002</v>
      </c>
      <c r="F18" s="9" t="str">
        <f>IF($B18="N/A","N/A",IF(E18&gt;15,"No",IF(E18&lt;-15,"No","Yes")))</f>
        <v>N/A</v>
      </c>
      <c r="G18" s="10">
        <v>22.819062582000001</v>
      </c>
      <c r="H18" s="9" t="str">
        <f>IF($B18="N/A","N/A",IF(G18&gt;15,"No",IF(G18&lt;-15,"No","Yes")))</f>
        <v>N/A</v>
      </c>
      <c r="I18" s="10">
        <v>5.4089999999999998</v>
      </c>
      <c r="J18" s="10">
        <v>-4.2699999999999996</v>
      </c>
      <c r="K18" s="9" t="str">
        <f t="shared" si="1"/>
        <v>Yes</v>
      </c>
    </row>
    <row r="19" spans="1:11" x14ac:dyDescent="0.2">
      <c r="A19" s="91" t="s">
        <v>657</v>
      </c>
      <c r="B19" s="62" t="s">
        <v>239</v>
      </c>
      <c r="C19" s="9">
        <v>4.2015169999999998E-2</v>
      </c>
      <c r="D19" s="9" t="str">
        <f>IF($B19="N/A","N/A",IF(C19&gt;10,"No",IF(C19&lt;=0,"No","Yes")))</f>
        <v>Yes</v>
      </c>
      <c r="E19" s="9">
        <v>5.40154282E-2</v>
      </c>
      <c r="F19" s="9" t="str">
        <f>IF($B19="N/A","N/A",IF(E19&gt;10,"No",IF(E19&lt;=0,"No","Yes")))</f>
        <v>Yes</v>
      </c>
      <c r="G19" s="9">
        <v>4.8975315899999997E-2</v>
      </c>
      <c r="H19" s="9" t="str">
        <f>IF($B19="N/A","N/A",IF(G19&gt;10,"No",IF(G19&lt;=0,"No","Yes")))</f>
        <v>Yes</v>
      </c>
      <c r="I19" s="10">
        <v>28.56</v>
      </c>
      <c r="J19" s="10">
        <v>-9.33</v>
      </c>
      <c r="K19" s="9" t="str">
        <f t="shared" si="1"/>
        <v>Yes</v>
      </c>
    </row>
    <row r="20" spans="1:11" x14ac:dyDescent="0.2">
      <c r="A20" s="91" t="s">
        <v>129</v>
      </c>
      <c r="B20" s="37" t="s">
        <v>213</v>
      </c>
      <c r="C20" s="9">
        <v>96.026490065999994</v>
      </c>
      <c r="D20" s="9" t="str">
        <f>IF($B20="N/A","N/A",IF(C20&gt;15,"No",IF(C20&lt;-15,"No","Yes")))</f>
        <v>N/A</v>
      </c>
      <c r="E20" s="9">
        <v>98.4375</v>
      </c>
      <c r="F20" s="9" t="str">
        <f>IF($B20="N/A","N/A",IF(E20&gt;15,"No",IF(E20&lt;-15,"No","Yes")))</f>
        <v>N/A</v>
      </c>
      <c r="G20" s="9">
        <v>83.957219250999998</v>
      </c>
      <c r="H20" s="9" t="str">
        <f>IF($B20="N/A","N/A",IF(G20&gt;15,"No",IF(G20&lt;-15,"No","Yes")))</f>
        <v>N/A</v>
      </c>
      <c r="I20" s="10">
        <v>2.5110000000000001</v>
      </c>
      <c r="J20" s="10">
        <v>-14.7</v>
      </c>
      <c r="K20" s="9" t="str">
        <f t="shared" si="1"/>
        <v>Yes</v>
      </c>
    </row>
    <row r="21" spans="1:11" x14ac:dyDescent="0.2">
      <c r="A21" s="91" t="s">
        <v>849</v>
      </c>
      <c r="B21" s="37" t="s">
        <v>213</v>
      </c>
      <c r="C21" s="10">
        <v>14.4</v>
      </c>
      <c r="D21" s="9" t="str">
        <f>IF($B21="N/A","N/A",IF(C21&gt;15,"No",IF(C21&lt;-15,"No","Yes")))</f>
        <v>N/A</v>
      </c>
      <c r="E21" s="10">
        <v>14.068783069</v>
      </c>
      <c r="F21" s="9" t="str">
        <f>IF($B21="N/A","N/A",IF(E21&gt;15,"No",IF(E21&lt;-15,"No","Yes")))</f>
        <v>N/A</v>
      </c>
      <c r="G21" s="10">
        <v>13.76433121</v>
      </c>
      <c r="H21" s="9" t="str">
        <f>IF($B21="N/A","N/A",IF(G21&gt;15,"No",IF(G21&lt;-15,"No","Yes")))</f>
        <v>N/A</v>
      </c>
      <c r="I21" s="10">
        <v>-2.2999999999999998</v>
      </c>
      <c r="J21" s="10">
        <v>-2.16</v>
      </c>
      <c r="K21" s="9" t="str">
        <f t="shared" si="1"/>
        <v>Yes</v>
      </c>
    </row>
    <row r="22" spans="1:11" x14ac:dyDescent="0.2">
      <c r="A22" s="91" t="s">
        <v>1710</v>
      </c>
      <c r="B22" s="62" t="s">
        <v>224</v>
      </c>
      <c r="C22" s="9">
        <v>6.1036077397000001</v>
      </c>
      <c r="D22" s="9" t="str">
        <f>IF($B22="N/A","N/A",IF(C22&gt;5,"No",IF(C22&lt;=0,"No","Yes")))</f>
        <v>No</v>
      </c>
      <c r="E22" s="9">
        <v>6.2565057645</v>
      </c>
      <c r="F22" s="9" t="str">
        <f>IF($B22="N/A","N/A",IF(E22&gt;5,"No",IF(E22&lt;=0,"No","Yes")))</f>
        <v>No</v>
      </c>
      <c r="G22" s="9">
        <v>5.2070974923</v>
      </c>
      <c r="H22" s="9" t="str">
        <f>IF($B22="N/A","N/A",IF(G22&gt;5,"No",IF(G22&lt;=0,"No","Yes")))</f>
        <v>No</v>
      </c>
      <c r="I22" s="10">
        <v>2.5049999999999999</v>
      </c>
      <c r="J22" s="10">
        <v>-16.8</v>
      </c>
      <c r="K22" s="9" t="str">
        <f t="shared" si="1"/>
        <v>Yes</v>
      </c>
    </row>
    <row r="23" spans="1:11" x14ac:dyDescent="0.2">
      <c r="A23" s="91" t="s">
        <v>130</v>
      </c>
      <c r="B23" s="37" t="s">
        <v>213</v>
      </c>
      <c r="C23" s="9">
        <v>72.989606127000002</v>
      </c>
      <c r="D23" s="9" t="str">
        <f>IF($B23="N/A","N/A",IF(C23&gt;15,"No",IF(C23&lt;-15,"No","Yes")))</f>
        <v>N/A</v>
      </c>
      <c r="E23" s="9">
        <v>69.207248527000004</v>
      </c>
      <c r="F23" s="9" t="str">
        <f>IF($B23="N/A","N/A",IF(E23&gt;15,"No",IF(E23&lt;-15,"No","Yes")))</f>
        <v>N/A</v>
      </c>
      <c r="G23" s="9">
        <v>67.910672970999997</v>
      </c>
      <c r="H23" s="9" t="str">
        <f>IF($B23="N/A","N/A",IF(G23&gt;15,"No",IF(G23&lt;-15,"No","Yes")))</f>
        <v>N/A</v>
      </c>
      <c r="I23" s="10">
        <v>-5.18</v>
      </c>
      <c r="J23" s="10">
        <v>-1.87</v>
      </c>
      <c r="K23" s="9" t="str">
        <f t="shared" si="1"/>
        <v>Yes</v>
      </c>
    </row>
    <row r="24" spans="1:11" x14ac:dyDescent="0.2">
      <c r="A24" s="91" t="s">
        <v>850</v>
      </c>
      <c r="B24" s="37" t="s">
        <v>213</v>
      </c>
      <c r="C24" s="10">
        <v>7.8870776340999997</v>
      </c>
      <c r="D24" s="9" t="str">
        <f>IF($B24="N/A","N/A",IF(C24&gt;15,"No",IF(C24&lt;-15,"No","Yes")))</f>
        <v>N/A</v>
      </c>
      <c r="E24" s="10">
        <v>8.8976024949999992</v>
      </c>
      <c r="F24" s="9" t="str">
        <f>IF($B24="N/A","N/A",IF(E24&gt;15,"No",IF(E24&lt;-15,"No","Yes")))</f>
        <v>N/A</v>
      </c>
      <c r="G24" s="10">
        <v>9.1261294622999998</v>
      </c>
      <c r="H24" s="9" t="str">
        <f>IF($B24="N/A","N/A",IF(G24&gt;15,"No",IF(G24&lt;-15,"No","Yes")))</f>
        <v>N/A</v>
      </c>
      <c r="I24" s="10">
        <v>12.81</v>
      </c>
      <c r="J24" s="10">
        <v>2.5680000000000001</v>
      </c>
      <c r="K24" s="9" t="str">
        <f t="shared" si="1"/>
        <v>Yes</v>
      </c>
    </row>
    <row r="25" spans="1:11" x14ac:dyDescent="0.2">
      <c r="A25" s="91" t="s">
        <v>15</v>
      </c>
      <c r="B25" s="37" t="s">
        <v>240</v>
      </c>
      <c r="C25" s="9">
        <v>5.5643666839000003</v>
      </c>
      <c r="D25" s="9" t="str">
        <f>IF($B25="N/A","N/A",IF(C25&gt;20,"No",IF(C25&lt;1,"No","Yes")))</f>
        <v>Yes</v>
      </c>
      <c r="E25" s="9">
        <v>5.4583715473999996</v>
      </c>
      <c r="F25" s="9" t="str">
        <f>IF($B25="N/A","N/A",IF(E25&gt;20,"No",IF(E25&lt;1,"No","Yes")))</f>
        <v>Yes</v>
      </c>
      <c r="G25" s="9">
        <v>5.1513127742</v>
      </c>
      <c r="H25" s="9" t="str">
        <f>IF($B25="N/A","N/A",IF(G25&gt;20,"No",IF(G25&lt;1,"No","Yes")))</f>
        <v>Yes</v>
      </c>
      <c r="I25" s="10">
        <v>-1.9</v>
      </c>
      <c r="J25" s="10">
        <v>-5.63</v>
      </c>
      <c r="K25" s="9" t="str">
        <f t="shared" ref="K25:K34" si="2">IF(J25="Div by 0", "N/A", IF(J25="N/A","N/A", IF(J25&gt;30, "No", IF(J25&lt;-30, "No", "Yes"))))</f>
        <v>Yes</v>
      </c>
    </row>
    <row r="26" spans="1:11" x14ac:dyDescent="0.2">
      <c r="A26" s="91" t="s">
        <v>159</v>
      </c>
      <c r="B26" s="37" t="s">
        <v>214</v>
      </c>
      <c r="C26" s="9">
        <v>99.994991569000007</v>
      </c>
      <c r="D26" s="9" t="str">
        <f>IF($B26="N/A","N/A",IF(C26&gt;100,"No",IF(C26&lt;95,"No","Yes")))</f>
        <v>Yes</v>
      </c>
      <c r="E26" s="9">
        <v>99.999437338999996</v>
      </c>
      <c r="F26" s="9" t="str">
        <f>IF($B26="N/A","N/A",IF(E26&gt;100,"No",IF(E26&lt;95,"No","Yes")))</f>
        <v>Yes</v>
      </c>
      <c r="G26" s="9">
        <v>100</v>
      </c>
      <c r="H26" s="9" t="str">
        <f>IF($B26="N/A","N/A",IF(G26&gt;100,"No",IF(G26&lt;95,"No","Yes")))</f>
        <v>Yes</v>
      </c>
      <c r="I26" s="10">
        <v>4.4000000000000003E-3</v>
      </c>
      <c r="J26" s="10">
        <v>5.9999999999999995E-4</v>
      </c>
      <c r="K26" s="9" t="str">
        <f t="shared" si="2"/>
        <v>Yes</v>
      </c>
    </row>
    <row r="27" spans="1:11" x14ac:dyDescent="0.2">
      <c r="A27" s="91" t="s">
        <v>32</v>
      </c>
      <c r="B27" s="37" t="s">
        <v>214</v>
      </c>
      <c r="C27" s="9">
        <v>99.998608769000001</v>
      </c>
      <c r="D27" s="9" t="str">
        <f>IF($B27="N/A","N/A",IF(C27&gt;100,"No",IF(C27&lt;95,"No","Yes")))</f>
        <v>Yes</v>
      </c>
      <c r="E27" s="9">
        <v>100</v>
      </c>
      <c r="F27" s="9" t="str">
        <f>IF($B27="N/A","N/A",IF(E27&gt;100,"No",IF(E27&lt;95,"No","Yes")))</f>
        <v>Yes</v>
      </c>
      <c r="G27" s="9">
        <v>100</v>
      </c>
      <c r="H27" s="9" t="str">
        <f>IF($B27="N/A","N/A",IF(G27&gt;100,"No",IF(G27&lt;95,"No","Yes")))</f>
        <v>Yes</v>
      </c>
      <c r="I27" s="10">
        <v>1.4E-3</v>
      </c>
      <c r="J27" s="10">
        <v>0</v>
      </c>
      <c r="K27" s="9" t="str">
        <f t="shared" si="2"/>
        <v>Yes</v>
      </c>
    </row>
    <row r="28" spans="1:11" x14ac:dyDescent="0.2">
      <c r="A28" s="91" t="s">
        <v>851</v>
      </c>
      <c r="B28" s="37" t="s">
        <v>226</v>
      </c>
      <c r="C28" s="9">
        <v>9.0038927178999995</v>
      </c>
      <c r="D28" s="9" t="str">
        <f>IF($B28="N/A","N/A",IF(C28&gt;30,"No",IF(C28&lt;5,"No","Yes")))</f>
        <v>Yes</v>
      </c>
      <c r="E28" s="9">
        <v>9.1874054026999996</v>
      </c>
      <c r="F28" s="9" t="str">
        <f>IF($B28="N/A","N/A",IF(E28&gt;30,"No",IF(E28&lt;5,"No","Yes")))</f>
        <v>Yes</v>
      </c>
      <c r="G28" s="9">
        <v>8.7168205329999999</v>
      </c>
      <c r="H28" s="9" t="str">
        <f>IF($B28="N/A","N/A",IF(G28&gt;30,"No",IF(G28&lt;5,"No","Yes")))</f>
        <v>Yes</v>
      </c>
      <c r="I28" s="10">
        <v>2.0379999999999998</v>
      </c>
      <c r="J28" s="10">
        <v>-5.12</v>
      </c>
      <c r="K28" s="9" t="str">
        <f t="shared" si="2"/>
        <v>Yes</v>
      </c>
    </row>
    <row r="29" spans="1:11" x14ac:dyDescent="0.2">
      <c r="A29" s="91" t="s">
        <v>852</v>
      </c>
      <c r="B29" s="37" t="s">
        <v>227</v>
      </c>
      <c r="C29" s="9">
        <v>54.215070578000002</v>
      </c>
      <c r="D29" s="9" t="str">
        <f>IF($B29="N/A","N/A",IF(C29&gt;75,"No",IF(C29&lt;15,"No","Yes")))</f>
        <v>Yes</v>
      </c>
      <c r="E29" s="9">
        <v>53.848317926</v>
      </c>
      <c r="F29" s="9" t="str">
        <f>IF($B29="N/A","N/A",IF(E29&gt;75,"No",IF(E29&lt;15,"No","Yes")))</f>
        <v>Yes</v>
      </c>
      <c r="G29" s="9">
        <v>53.728278662000001</v>
      </c>
      <c r="H29" s="9" t="str">
        <f>IF($B29="N/A","N/A",IF(G29&gt;75,"No",IF(G29&lt;15,"No","Yes")))</f>
        <v>Yes</v>
      </c>
      <c r="I29" s="10">
        <v>-0.67600000000000005</v>
      </c>
      <c r="J29" s="10">
        <v>-0.223</v>
      </c>
      <c r="K29" s="9" t="str">
        <f t="shared" si="2"/>
        <v>Yes</v>
      </c>
    </row>
    <row r="30" spans="1:11" x14ac:dyDescent="0.2">
      <c r="A30" s="91" t="s">
        <v>853</v>
      </c>
      <c r="B30" s="37" t="s">
        <v>228</v>
      </c>
      <c r="C30" s="9">
        <v>36.781036704000002</v>
      </c>
      <c r="D30" s="9" t="str">
        <f>IF($B30="N/A","N/A",IF(C30&gt;70,"No",IF(C30&lt;25,"No","Yes")))</f>
        <v>Yes</v>
      </c>
      <c r="E30" s="9">
        <v>36.964276671999997</v>
      </c>
      <c r="F30" s="9" t="str">
        <f>IF($B30="N/A","N/A",IF(E30&gt;70,"No",IF(E30&lt;25,"No","Yes")))</f>
        <v>Yes</v>
      </c>
      <c r="G30" s="9">
        <v>37.554900805000003</v>
      </c>
      <c r="H30" s="9" t="str">
        <f>IF($B30="N/A","N/A",IF(G30&gt;70,"No",IF(G30&lt;25,"No","Yes")))</f>
        <v>Yes</v>
      </c>
      <c r="I30" s="10">
        <v>0.49819999999999998</v>
      </c>
      <c r="J30" s="10">
        <v>1.5980000000000001</v>
      </c>
      <c r="K30" s="9" t="str">
        <f t="shared" si="2"/>
        <v>Yes</v>
      </c>
    </row>
    <row r="31" spans="1:11" x14ac:dyDescent="0.2">
      <c r="A31" s="91" t="s">
        <v>160</v>
      </c>
      <c r="B31" s="37" t="s">
        <v>214</v>
      </c>
      <c r="C31" s="9">
        <v>99.956871844999995</v>
      </c>
      <c r="D31" s="9" t="str">
        <f>IF($B31="N/A","N/A",IF(C31&gt;100,"No",IF(C31&lt;95,"No","Yes")))</f>
        <v>Yes</v>
      </c>
      <c r="E31" s="9">
        <v>99.966521688</v>
      </c>
      <c r="F31" s="9" t="str">
        <f>IF($B31="N/A","N/A",IF(E31&gt;100,"No",IF(E31&lt;95,"No","Yes")))</f>
        <v>Yes</v>
      </c>
      <c r="G31" s="9">
        <v>99.992404898000004</v>
      </c>
      <c r="H31" s="9" t="str">
        <f>IF($B31="N/A","N/A",IF(G31&gt;100,"No",IF(G31&lt;95,"No","Yes")))</f>
        <v>Yes</v>
      </c>
      <c r="I31" s="10">
        <v>9.7000000000000003E-3</v>
      </c>
      <c r="J31" s="10">
        <v>2.5899999999999999E-2</v>
      </c>
      <c r="K31" s="9" t="str">
        <f t="shared" si="2"/>
        <v>Yes</v>
      </c>
    </row>
    <row r="32" spans="1:11" x14ac:dyDescent="0.2">
      <c r="A32" s="31" t="s">
        <v>374</v>
      </c>
      <c r="B32" s="37" t="s">
        <v>241</v>
      </c>
      <c r="C32" s="9">
        <v>2.0011463742000002</v>
      </c>
      <c r="D32" s="9" t="str">
        <f>IF($B32="N/A","N/A",IF(C32&gt;5,"No",IF(C32&lt;1,"No","Yes")))</f>
        <v>Yes</v>
      </c>
      <c r="E32" s="9">
        <v>2.1752463046999999</v>
      </c>
      <c r="F32" s="9" t="str">
        <f>IF($B32="N/A","N/A",IF(E32&gt;5,"No",IF(E32&lt;1,"No","Yes")))</f>
        <v>Yes</v>
      </c>
      <c r="G32" s="9">
        <v>2.3924572775000001</v>
      </c>
      <c r="H32" s="9" t="str">
        <f>IF($B32="N/A","N/A",IF(G32&gt;5,"No",IF(G32&lt;1,"No","Yes")))</f>
        <v>Yes</v>
      </c>
      <c r="I32" s="10">
        <v>8.6999999999999993</v>
      </c>
      <c r="J32" s="10">
        <v>9.9860000000000007</v>
      </c>
      <c r="K32" s="9" t="str">
        <f t="shared" si="2"/>
        <v>Yes</v>
      </c>
    </row>
    <row r="33" spans="1:11" x14ac:dyDescent="0.2">
      <c r="A33" s="31" t="s">
        <v>376</v>
      </c>
      <c r="B33" s="37" t="s">
        <v>242</v>
      </c>
      <c r="C33" s="9">
        <v>95.506602780999998</v>
      </c>
      <c r="D33" s="9" t="str">
        <f>IF($B33="N/A","N/A",IF(C33&gt;98,"No",IF(C33&lt;8,"No","Yes")))</f>
        <v>Yes</v>
      </c>
      <c r="E33" s="9">
        <v>95.494775695000001</v>
      </c>
      <c r="F33" s="9" t="str">
        <f>IF($B33="N/A","N/A",IF(E33&gt;98,"No",IF(E33&lt;8,"No","Yes")))</f>
        <v>Yes</v>
      </c>
      <c r="G33" s="9">
        <v>95.256203757999998</v>
      </c>
      <c r="H33" s="9" t="str">
        <f>IF($B33="N/A","N/A",IF(G33&gt;98,"No",IF(G33&lt;8,"No","Yes")))</f>
        <v>Yes</v>
      </c>
      <c r="I33" s="10">
        <v>-1.2E-2</v>
      </c>
      <c r="J33" s="10">
        <v>-0.25</v>
      </c>
      <c r="K33" s="9" t="str">
        <f t="shared" si="2"/>
        <v>Yes</v>
      </c>
    </row>
    <row r="34" spans="1:11" x14ac:dyDescent="0.2">
      <c r="A34" s="31" t="s">
        <v>377</v>
      </c>
      <c r="B34" s="62" t="s">
        <v>224</v>
      </c>
      <c r="C34" s="9">
        <v>0.64803530389999997</v>
      </c>
      <c r="D34" s="9" t="str">
        <f>IF($B34="N/A","N/A",IF(C34&gt;5,"No",IF(C34&lt;=0,"No","Yes")))</f>
        <v>Yes</v>
      </c>
      <c r="E34" s="9">
        <v>0.62708536130000003</v>
      </c>
      <c r="F34" s="9" t="str">
        <f>IF($B34="N/A","N/A",IF(E34&gt;5,"No",IF(E34&lt;=0,"No","Yes")))</f>
        <v>Yes</v>
      </c>
      <c r="G34" s="9">
        <v>0.62410790279999995</v>
      </c>
      <c r="H34" s="9" t="str">
        <f>IF($B34="N/A","N/A",IF(G34&gt;5,"No",IF(G34&lt;=0,"No","Yes")))</f>
        <v>Yes</v>
      </c>
      <c r="I34" s="10">
        <v>-3.23</v>
      </c>
      <c r="J34" s="10">
        <v>-0.47499999999999998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3977</v>
      </c>
      <c r="D6" s="9" t="str">
        <f>IF($B6="N/A","N/A",IF(C6&gt;15,"No",IF(C6&lt;-15,"No","Yes")))</f>
        <v>N/A</v>
      </c>
      <c r="E6" s="38">
        <v>4221</v>
      </c>
      <c r="F6" s="9" t="str">
        <f>IF($B6="N/A","N/A",IF(E6&gt;15,"No",IF(E6&lt;-15,"No","Yes")))</f>
        <v>N/A</v>
      </c>
      <c r="G6" s="38">
        <v>4052</v>
      </c>
      <c r="H6" s="9" t="str">
        <f>IF($B6="N/A","N/A",IF(G6&gt;15,"No",IF(G6&lt;-15,"No","Yes")))</f>
        <v>N/A</v>
      </c>
      <c r="I6" s="10">
        <v>6.1349999999999998</v>
      </c>
      <c r="J6" s="10">
        <v>-4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855.26552677999996</v>
      </c>
      <c r="D9" s="9" t="str">
        <f>IF($B9="N/A","N/A",IF(C9&gt;15,"No",IF(C9&lt;-15,"No","Yes")))</f>
        <v>N/A</v>
      </c>
      <c r="E9" s="39">
        <v>891.76853826000001</v>
      </c>
      <c r="F9" s="9" t="str">
        <f>IF($B9="N/A","N/A",IF(E9&gt;15,"No",IF(E9&lt;-15,"No","Yes")))</f>
        <v>N/A</v>
      </c>
      <c r="G9" s="39">
        <v>806.57601184999999</v>
      </c>
      <c r="H9" s="9" t="str">
        <f>IF($B9="N/A","N/A",IF(G9&gt;15,"No",IF(G9&lt;-15,"No","Yes")))</f>
        <v>N/A</v>
      </c>
      <c r="I9" s="10">
        <v>4.2679999999999998</v>
      </c>
      <c r="J9" s="10">
        <v>-9.5500000000000007</v>
      </c>
      <c r="K9" s="9" t="str">
        <f t="shared" si="0"/>
        <v>Yes</v>
      </c>
    </row>
    <row r="10" spans="1:11" x14ac:dyDescent="0.2">
      <c r="A10" s="91" t="s">
        <v>655</v>
      </c>
      <c r="B10" s="37" t="s">
        <v>237</v>
      </c>
      <c r="C10" s="8">
        <v>91.425697761999999</v>
      </c>
      <c r="D10" s="9" t="str">
        <f>IF($B10="N/A","N/A",IF(C10&gt;99,"No",IF(C10&lt;75,"No","Yes")))</f>
        <v>Yes</v>
      </c>
      <c r="E10" s="8">
        <v>91.352760008999994</v>
      </c>
      <c r="F10" s="9" t="str">
        <f>IF($B10="N/A","N/A",IF(E10&gt;99,"No",IF(E10&lt;75,"No","Yes")))</f>
        <v>Yes</v>
      </c>
      <c r="G10" s="8">
        <v>91.658440275999993</v>
      </c>
      <c r="H10" s="9" t="str">
        <f>IF($B10="N/A","N/A",IF(G10&gt;99,"No",IF(G10&lt;75,"No","Yes")))</f>
        <v>Yes</v>
      </c>
      <c r="I10" s="10">
        <v>-0.08</v>
      </c>
      <c r="J10" s="10">
        <v>0.33460000000000001</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8.1719889364</v>
      </c>
      <c r="D12" s="9" t="str">
        <f>IF($B12="N/A","N/A",IF(C12&gt;10,"No",IF(C12&lt;=0,"No","Yes")))</f>
        <v>Yes</v>
      </c>
      <c r="E12" s="9">
        <v>8.1497275526999999</v>
      </c>
      <c r="F12" s="9" t="str">
        <f>IF($B12="N/A","N/A",IF(E12&gt;10,"No",IF(E12&lt;=0,"No","Yes")))</f>
        <v>Yes</v>
      </c>
      <c r="G12" s="9">
        <v>7.9713721618999998</v>
      </c>
      <c r="H12" s="9" t="str">
        <f>IF($B12="N/A","N/A",IF(G12&gt;10,"No",IF(G12&lt;=0,"No","Yes")))</f>
        <v>Yes</v>
      </c>
      <c r="I12" s="10">
        <v>-0.27200000000000002</v>
      </c>
      <c r="J12" s="10">
        <v>-2.19</v>
      </c>
      <c r="K12" s="9" t="str">
        <f t="shared" si="0"/>
        <v>Yes</v>
      </c>
    </row>
    <row r="13" spans="1:11" x14ac:dyDescent="0.2">
      <c r="A13" s="91" t="s">
        <v>658</v>
      </c>
      <c r="B13" s="62" t="s">
        <v>224</v>
      </c>
      <c r="C13" s="9">
        <v>0.4023133015</v>
      </c>
      <c r="D13" s="9" t="str">
        <f>IF($B13="N/A","N/A",IF(C13&gt;5,"No",IF(C13&lt;=0,"No","Yes")))</f>
        <v>Yes</v>
      </c>
      <c r="E13" s="9">
        <v>0.49751243779999998</v>
      </c>
      <c r="F13" s="9" t="str">
        <f>IF($B13="N/A","N/A",IF(E13&gt;5,"No",IF(E13&lt;=0,"No","Yes")))</f>
        <v>Yes</v>
      </c>
      <c r="G13" s="9">
        <v>0.3701875617</v>
      </c>
      <c r="H13" s="9" t="str">
        <f>IF($B13="N/A","N/A",IF(G13&gt;5,"No",IF(G13&lt;=0,"No","Yes")))</f>
        <v>Yes</v>
      </c>
      <c r="I13" s="10">
        <v>23.66</v>
      </c>
      <c r="J13" s="10">
        <v>-25.6</v>
      </c>
      <c r="K13" s="9" t="str">
        <f t="shared" si="0"/>
        <v>Yes</v>
      </c>
    </row>
    <row r="14" spans="1:11" x14ac:dyDescent="0.2">
      <c r="A14" s="91" t="s">
        <v>159</v>
      </c>
      <c r="B14" s="37" t="s">
        <v>214</v>
      </c>
      <c r="C14" s="9">
        <v>99.874277093000003</v>
      </c>
      <c r="D14" s="9" t="str">
        <f>IF($B14="N/A","N/A",IF(C14&gt;100,"No",IF(C14&lt;95,"No","Yes")))</f>
        <v>Yes</v>
      </c>
      <c r="E14" s="9">
        <v>100</v>
      </c>
      <c r="F14" s="9" t="str">
        <f>IF($B14="N/A","N/A",IF(E14&gt;100,"No",IF(E14&lt;95,"No","Yes")))</f>
        <v>Yes</v>
      </c>
      <c r="G14" s="9">
        <v>100</v>
      </c>
      <c r="H14" s="9" t="str">
        <f>IF($B14="N/A","N/A",IF(G14&gt;100,"No",IF(G14&lt;95,"No","Yes")))</f>
        <v>Yes</v>
      </c>
      <c r="I14" s="10">
        <v>0.12590000000000001</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6.5124465677999996</v>
      </c>
      <c r="D16" s="9" t="str">
        <f>IF($B16="N/A","N/A",IF(C16&gt;30,"No",IF(C16&lt;5,"No","Yes")))</f>
        <v>Yes</v>
      </c>
      <c r="E16" s="9">
        <v>6.0886045960999997</v>
      </c>
      <c r="F16" s="9" t="str">
        <f>IF($B16="N/A","N/A",IF(E16&gt;30,"No",IF(E16&lt;5,"No","Yes")))</f>
        <v>Yes</v>
      </c>
      <c r="G16" s="9">
        <v>5.1579466930000004</v>
      </c>
      <c r="H16" s="9" t="str">
        <f>IF($B16="N/A","N/A",IF(G16&gt;30,"No",IF(G16&lt;5,"No","Yes")))</f>
        <v>Yes</v>
      </c>
      <c r="I16" s="10">
        <v>-6.51</v>
      </c>
      <c r="J16" s="10">
        <v>-15.3</v>
      </c>
      <c r="K16" s="9" t="str">
        <f t="shared" si="0"/>
        <v>Yes</v>
      </c>
    </row>
    <row r="17" spans="1:11" x14ac:dyDescent="0.2">
      <c r="A17" s="91" t="s">
        <v>852</v>
      </c>
      <c r="B17" s="37" t="s">
        <v>227</v>
      </c>
      <c r="C17" s="9">
        <v>50.037716871999997</v>
      </c>
      <c r="D17" s="9" t="str">
        <f>IF($B17="N/A","N/A",IF(C17&gt;75,"No",IF(C17&lt;15,"No","Yes")))</f>
        <v>Yes</v>
      </c>
      <c r="E17" s="9">
        <v>51.457000710999999</v>
      </c>
      <c r="F17" s="9" t="str">
        <f>IF($B17="N/A","N/A",IF(E17&gt;75,"No",IF(E17&lt;15,"No","Yes")))</f>
        <v>Yes</v>
      </c>
      <c r="G17" s="9">
        <v>50.172754195000003</v>
      </c>
      <c r="H17" s="9" t="str">
        <f>IF($B17="N/A","N/A",IF(G17&gt;75,"No",IF(G17&lt;15,"No","Yes")))</f>
        <v>Yes</v>
      </c>
      <c r="I17" s="10">
        <v>2.8359999999999999</v>
      </c>
      <c r="J17" s="10">
        <v>-2.5</v>
      </c>
      <c r="K17" s="9" t="str">
        <f t="shared" si="0"/>
        <v>Yes</v>
      </c>
    </row>
    <row r="18" spans="1:11" x14ac:dyDescent="0.2">
      <c r="A18" s="91" t="s">
        <v>853</v>
      </c>
      <c r="B18" s="37" t="s">
        <v>228</v>
      </c>
      <c r="C18" s="9">
        <v>43.449836560000001</v>
      </c>
      <c r="D18" s="9" t="str">
        <f>IF($B18="N/A","N/A",IF(C18&gt;70,"No",IF(C18&lt;25,"No","Yes")))</f>
        <v>Yes</v>
      </c>
      <c r="E18" s="9">
        <v>42.454394692999998</v>
      </c>
      <c r="F18" s="9" t="str">
        <f>IF($B18="N/A","N/A",IF(E18&gt;70,"No",IF(E18&lt;25,"No","Yes")))</f>
        <v>Yes</v>
      </c>
      <c r="G18" s="9">
        <v>44.669299111999997</v>
      </c>
      <c r="H18" s="9" t="str">
        <f>IF($B18="N/A","N/A",IF(G18&gt;70,"No",IF(G18&lt;25,"No","Yes")))</f>
        <v>Yes</v>
      </c>
      <c r="I18" s="10">
        <v>-2.29</v>
      </c>
      <c r="J18" s="10">
        <v>5.2169999999999996</v>
      </c>
      <c r="K18" s="9" t="str">
        <f t="shared" si="0"/>
        <v>Yes</v>
      </c>
    </row>
    <row r="19" spans="1:11" x14ac:dyDescent="0.2">
      <c r="A19" s="91" t="s">
        <v>160</v>
      </c>
      <c r="B19" s="37" t="s">
        <v>214</v>
      </c>
      <c r="C19" s="9">
        <v>99.723409605000001</v>
      </c>
      <c r="D19" s="9" t="str">
        <f>IF($B19="N/A","N/A",IF(C19&gt;100,"No",IF(C19&lt;95,"No","Yes")))</f>
        <v>Yes</v>
      </c>
      <c r="E19" s="9">
        <v>99.786780383999997</v>
      </c>
      <c r="F19" s="9" t="str">
        <f>IF($B19="N/A","N/A",IF(E19&gt;100,"No",IF(E19&lt;95,"No","Yes")))</f>
        <v>Yes</v>
      </c>
      <c r="G19" s="9">
        <v>99.901283316999994</v>
      </c>
      <c r="H19" s="9" t="str">
        <f>IF($B19="N/A","N/A",IF(G19&gt;100,"No",IF(G19&lt;95,"No","Yes")))</f>
        <v>Yes</v>
      </c>
      <c r="I19" s="10">
        <v>6.3500000000000001E-2</v>
      </c>
      <c r="J19" s="10">
        <v>0.1147</v>
      </c>
      <c r="K19" s="9" t="str">
        <f t="shared" si="0"/>
        <v>Yes</v>
      </c>
    </row>
    <row r="20" spans="1:11" x14ac:dyDescent="0.2">
      <c r="A20" s="31" t="s">
        <v>374</v>
      </c>
      <c r="B20" s="37" t="s">
        <v>241</v>
      </c>
      <c r="C20" s="9">
        <v>20.266532561999998</v>
      </c>
      <c r="D20" s="9" t="str">
        <f>IF($B20="N/A","N/A",IF(C20&gt;5,"No",IF(C20&lt;1,"No","Yes")))</f>
        <v>No</v>
      </c>
      <c r="E20" s="9">
        <v>19.639895759000002</v>
      </c>
      <c r="F20" s="9" t="str">
        <f>IF($B20="N/A","N/A",IF(E20&gt;5,"No",IF(E20&lt;1,"No","Yes")))</f>
        <v>No</v>
      </c>
      <c r="G20" s="9">
        <v>21.964461994000001</v>
      </c>
      <c r="H20" s="9" t="str">
        <f>IF($B20="N/A","N/A",IF(G20&gt;5,"No",IF(G20&lt;1,"No","Yes")))</f>
        <v>No</v>
      </c>
      <c r="I20" s="10">
        <v>-3.09</v>
      </c>
      <c r="J20" s="10">
        <v>11.84</v>
      </c>
      <c r="K20" s="9" t="str">
        <f t="shared" si="0"/>
        <v>Yes</v>
      </c>
    </row>
    <row r="21" spans="1:11" x14ac:dyDescent="0.2">
      <c r="A21" s="31" t="s">
        <v>376</v>
      </c>
      <c r="B21" s="37" t="s">
        <v>242</v>
      </c>
      <c r="C21" s="9">
        <v>57.379934624000001</v>
      </c>
      <c r="D21" s="9" t="str">
        <f>IF($B21="N/A","N/A",IF(C21&gt;98,"No",IF(C21&lt;8,"No","Yes")))</f>
        <v>Yes</v>
      </c>
      <c r="E21" s="9">
        <v>56.811182184000003</v>
      </c>
      <c r="F21" s="9" t="str">
        <f>IF($B21="N/A","N/A",IF(E21&gt;98,"No",IF(E21&lt;8,"No","Yes")))</f>
        <v>Yes</v>
      </c>
      <c r="G21" s="9">
        <v>54.442250739999999</v>
      </c>
      <c r="H21" s="9" t="str">
        <f>IF($B21="N/A","N/A",IF(G21&gt;98,"No",IF(G21&lt;8,"No","Yes")))</f>
        <v>Yes</v>
      </c>
      <c r="I21" s="10">
        <v>-0.99099999999999999</v>
      </c>
      <c r="J21" s="10">
        <v>-4.17</v>
      </c>
      <c r="K21" s="9" t="str">
        <f t="shared" si="0"/>
        <v>Yes</v>
      </c>
    </row>
    <row r="22" spans="1:11" x14ac:dyDescent="0.2">
      <c r="A22" s="31" t="s">
        <v>377</v>
      </c>
      <c r="B22" s="62" t="s">
        <v>224</v>
      </c>
      <c r="C22" s="9">
        <v>1.9109881820000001</v>
      </c>
      <c r="D22" s="9" t="str">
        <f>IF($B22="N/A","N/A",IF(C22&gt;5,"No",IF(C22&lt;=0,"No","Yes")))</f>
        <v>Yes</v>
      </c>
      <c r="E22" s="9">
        <v>2.3691068466999998</v>
      </c>
      <c r="F22" s="9" t="str">
        <f>IF($B22="N/A","N/A",IF(E22&gt;5,"No",IF(E22&lt;=0,"No","Yes")))</f>
        <v>Yes</v>
      </c>
      <c r="G22" s="9">
        <v>2.2704837116999999</v>
      </c>
      <c r="H22" s="9" t="str">
        <f>IF($B22="N/A","N/A",IF(G22&gt;5,"No",IF(G22&lt;=0,"No","Yes")))</f>
        <v>Yes</v>
      </c>
      <c r="I22" s="10">
        <v>23.97</v>
      </c>
      <c r="J22" s="10">
        <v>-4.16</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2017-05-15T19:32:45Z</dcterms:modified>
  <dc:language>English</dc:language>
</cp:coreProperties>
</file>