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<sst xmlns="http://schemas.openxmlformats.org/spreadsheetml/2006/main" count="5681" uniqueCount="1026">
  <si>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</si>
  <si>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</si>
  <si>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</si>
  <si>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</si>
  <si>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</si>
  <si>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</si>
  <si>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</si>
  <si>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</si>
  <si>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</si>
  <si>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</si>
  <si>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</si>
  <si>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</si>
  <si>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</si>
  <si>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</si>
  <si>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</si>
  <si>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</si>
  <si>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</si>
  <si>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</si>
  <si>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</si>
  <si>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</si>
  <si>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</si>
  <si>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</si>
  <si>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</si>
  <si>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</si>
  <si>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</si>
  <si>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</si>
  <si>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</si>
  <si>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</si>
  <si>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</si>
  <si>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</si>
  <si>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</si>
  <si>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</si>
  <si>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</si>
  <si>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</si>
  <si>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</si>
  <si>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</si>
  <si>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</si>
  <si>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</si>
  <si>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</si>
  <si>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</si>
  <si>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</si>
  <si>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</si>
  <si>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</si>
  <si>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</si>
  <si>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</si>
  <si>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</si>
  <si>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</si>
  <si>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</si>
  <si>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</si>
  <si>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</si>
  <si>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</si>
  <si>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</si>
  <si>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</si>
  <si>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</si>
  <si>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</si>
  <si>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</si>
  <si>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</si>
  <si>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</si>
  <si>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</si>
  <si>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</si>
  <si>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</si>
  <si>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</si>
  <si>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</si>
  <si>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</si>
  <si>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</si>
  <si>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</si>
  <si>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</si>
  <si>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</si>
  <si>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</si>
  <si>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</si>
  <si>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</si>
  <si>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</si>
  <si>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</si>
  <si>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</si>
  <si>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</si>
  <si>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</si>
  <si>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</si>
  <si>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</si>
  <si>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</si>
  <si>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</si>
  <si>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</si>
  <si>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</si>
  <si>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</si>
  <si>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</si>
  <si>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</si>
  <si>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</si>
  <si>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</si>
  <si>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</si>
  <si>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</si>
  <si>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</si>
  <si>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</si>
  <si>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</si>
  <si>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</si>
  <si>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</si>
  <si>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</si>
  <si>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</si>
  <si>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</si>
  <si>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</si>
  <si>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</si>
  <si>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</si>
  <si>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</si>
  <si>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</si>
  <si>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</si>
  <si>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</si>
  <si>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</si>
  <si>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</si>
  <si>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</si>
  <si>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</si>
  <si>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</si>
  <si>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</si>
  <si>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</si>
  <si>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</si>
  <si>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</si>
  <si>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</si>
  <si>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</si>
  <si>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</si>
  <si>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</si>
  <si>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</si>
  <si>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</si>
  <si>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</si>
  <si>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</si>
  <si>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</si>
  <si>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</si>
  <si>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</si>
  <si>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</si>
  <si>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</si>
  <si>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</si>
  <si>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</si>
  <si>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</si>
  <si>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</si>
  <si>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</si>
  <si>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</si>
  <si>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</si>
  <si>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</si>
  <si>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</si>
  <si>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</si>
  <si>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</si>
  <si>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</si>
  <si>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</si>
  <si>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</si>
  <si>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</si>
  <si>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</si>
  <si>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</si>
  <si>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</si>
  <si>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</si>
  <si>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</si>
  <si>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</si>
  <si>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</si>
  <si>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</si>
  <si>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</si>
  <si>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</si>
  <si>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</si>
  <si>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</si>
  <si>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</si>
  <si>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</si>
  <si>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</si>
  <si>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</si>
  <si>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</si>
  <si>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</si>
  <si>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</si>
  <si>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</si>
  <si>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</si>
  <si>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</si>
  <si>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</si>
  <si>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</si>
  <si>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</si>
  <si>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</si>
  <si>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</si>
  <si>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</si>
  <si>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</si>
  <si>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</si>
  <si>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</si>
  <si>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</si>
  <si>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</si>
  <si>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</si>
  <si>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</si>
  <si>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</si>
  <si>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</si>
  <si>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</si>
  <si>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</si>
  <si>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</si>
  <si>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</si>
  <si>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</si>
  <si>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</si>
  <si>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</si>
  <si>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</si>
  <si>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</si>
  <si>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</si>
  <si>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</si>
  <si>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</si>
  <si>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</si>
  <si>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</si>
  <si>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</si>
  <si>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</si>
  <si>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</si>
  <si>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</si>
  <si>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</si>
  <si>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</si>
  <si>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</si>
  <si>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</si>
  <si>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</si>
  <si>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</si>
  <si>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</si>
  <si>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</si>
  <si>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</si>
  <si>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</si>
  <si>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</si>
  <si>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</si>
  <si>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</si>
  <si>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</si>
  <si>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</si>
  <si>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</si>
  <si>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</si>
  <si>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</si>
  <si>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</si>
  <si>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</si>
  <si>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</si>
  <si>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</si>
  <si>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</si>
  <si>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</si>
  <si>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</si>
  <si>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</si>
  <si>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</si>
  <si>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</si>
  <si>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</si>
  <si>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</si>
  <si>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</si>
  <si>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</si>
  <si>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</si>
  <si>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</si>
  <si>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</si>
  <si>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</si>
  <si>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</si>
  <si>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</si>
  <si>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</si>
  <si>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</si>
  <si>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</si>
  <si>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</si>
  <si>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</si>
  <si>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</si>
  <si>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</si>
  <si>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</si>
  <si>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</si>
  <si>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</si>
  <si>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</si>
  <si>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</si>
  <si>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</si>
  <si>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</si>
  <si>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</si>
  <si>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</si>
  <si>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</si>
  <si>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</si>
  <si>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</si>
  <si>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</si>
  <si>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</si>
  <si>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</si>
  <si>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</si>
  <si>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</si>
  <si>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</si>
  <si>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</si>
  <si>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</si>
  <si>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</si>
  <si>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</si>
  <si>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</si>
  <si>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</si>
  <si>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</si>
  <si>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</si>
  <si>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</si>
  <si>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</si>
  <si>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</si>
  <si>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</si>
  <si>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</si>
  <si>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</si>
  <si>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</si>
  <si>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</si>
  <si>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</si>
  <si>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</si>
  <si>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</si>
  <si>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</si>
  <si>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</si>
  <si>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</si>
  <si>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</si>
  <si>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</si>
  <si>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</si>
  <si>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</si>
  <si>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</si>
  <si>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</si>
  <si>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</si>
  <si>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</si>
  <si>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</si>
  <si>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</si>
  <si>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</si>
  <si>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</si>
  <si>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</si>
  <si>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</si>
  <si>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</si>
  <si>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</si>
  <si>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</si>
  <si>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</si>
  <si>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</si>
  <si>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</si>
  <si>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</si>
  <si>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</si>
  <si>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</si>
  <si>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</si>
  <si>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</si>
  <si>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</si>
  <si>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</si>
  <si>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</si>
  <si>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</si>
  <si>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</si>
  <si>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</si>
  <si>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</si>
  <si>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</si>
  <si>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</si>
  <si>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</si>
  <si>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</si>
  <si>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</si>
  <si>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</si>
  <si>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</si>
  <si>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</si>
  <si>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</si>
  <si>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</si>
  <si>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</si>
  <si>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</si>
  <si>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</si>
  <si>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</si>
  <si>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</si>
  <si>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</si>
  <si>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</si>
  <si>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</si>
  <si>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</si>
  <si>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</si>
  <si>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</si>
  <si>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</si>
  <si>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</si>
  <si>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</si>
  <si>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</si>
  <si>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</si>
  <si>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</si>
  <si>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</si>
  <si>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</si>
  <si>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</si>
  <si>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</si>
  <si>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</si>
  <si>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</si>
  <si>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</si>
  <si>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</si>
  <si>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</si>
  <si>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</si>
  <si>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</si>
  <si>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</si>
  <si>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</si>
  <si>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</si>
  <si>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</si>
  <si>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</si>
  <si>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</si>
  <si>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</si>
  <si>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</si>
  <si>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</si>
  <si>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</si>
  <si>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</si>
  <si>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</si>
  <si>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</si>
  <si>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</si>
  <si>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</si>
  <si>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</si>
  <si>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</si>
  <si>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</si>
  <si>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</si>
  <si>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</si>
  <si>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</si>
  <si>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</si>
  <si>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</si>
  <si>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</si>
  <si>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</si>
  <si>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</si>
  <si>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</si>
  <si>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</si>
  <si>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</si>
  <si>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</si>
  <si>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</si>
  <si>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</si>
  <si>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</si>
  <si>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</si>
  <si>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</si>
  <si>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</si>
  <si>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</si>
  <si>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</si>
  <si>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</si>
  <si>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</si>
  <si>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</si>
  <si>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</si>
  <si>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</si>
  <si>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</si>
  <si>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</si>
  <si>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</si>
  <si>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</si>
  <si>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</si>
  <si>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</si>
  <si>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</si>
  <si>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</si>
  <si>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</si>
  <si>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</si>
  <si>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</si>
  <si>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</si>
  <si>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</si>
  <si>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</si>
  <si>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</si>
  <si>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</si>
  <si>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</si>
  <si>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</si>
  <si>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</si>
  <si>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</si>
  <si>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</si>
  <si>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</si>
  <si>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</si>
  <si>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</si>
  <si>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</si>
  <si>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</si>
  <si>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</si>
  <si>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</si>
  <si>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</si>
  <si>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</si>
  <si>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</si>
  <si>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</si>
  <si>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</si>
  <si>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</si>
  <si>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</si>
  <si>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</si>
  <si>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</si>
  <si>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</si>
  <si>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</si>
  <si>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</si>
  <si>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</si>
  <si>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</si>
  <si>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</si>
  <si>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</si>
  <si>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</si>
  <si>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</si>
  <si>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</si>
  <si>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</si>
  <si>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</si>
  <si>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</si>
  <si>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</si>
  <si>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</si>
  <si>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</si>
  <si>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</si>
  <si>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</si>
  <si>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</si>
  <si>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</si>
  <si>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</si>
  <si>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</si>
  <si>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</si>
  <si>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</si>
  <si>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</si>
  <si>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</si>
  <si>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</si>
  <si>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</si>
  <si>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</si>
  <si>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</si>
  <si>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</si>
  <si>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</si>
  <si>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</si>
  <si>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</si>
  <si>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</si>
  <si>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</si>
  <si>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</si>
  <si>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</si>
  <si>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</si>
  <si>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</si>
  <si>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</si>
  <si>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</si>
  <si>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</si>
  <si>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</si>
  <si>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</si>
  <si>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</si>
  <si>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</si>
  <si>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</si>
  <si>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</si>
  <si>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</si>
  <si>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</si>
  <si>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</si>
  <si>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</si>
  <si>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</si>
  <si>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</si>
  <si>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</si>
  <si>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</si>
  <si>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</si>
  <si>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</si>
  <si>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</si>
  <si>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</si>
  <si>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</si>
  <si>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</si>
  <si>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</si>
  <si>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</si>
  <si>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</si>
  <si>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</si>
  <si>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</si>
  <si>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</si>
  <si>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</si>
  <si>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</si>
  <si>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</si>
  <si>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</si>
  <si>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</si>
  <si>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</si>
  <si>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</si>
  <si>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</si>
  <si>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</si>
  <si>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</si>
  <si>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</si>
  <si>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</si>
  <si>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</si>
  <si>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</si>
  <si>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</si>
  <si>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</si>
  <si>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</si>
  <si>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</si>
  <si>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</si>
  <si>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</si>
  <si>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</si>
  <si>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</si>
  <si>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</si>
  <si>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</si>
  <si>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</si>
  <si>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</si>
  <si>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</si>
  <si>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</si>
  <si>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</si>
  <si>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</si>
  <si>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</si>
  <si>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</si>
  <si>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</si>
  <si>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</si>
  <si>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</si>
  <si>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</si>
  <si>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</si>
  <si>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</si>
  <si>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</si>
  <si>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</si>
  <si>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</si>
  <si>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</si>
  <si>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</si>
  <si>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</si>
  <si>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</si>
  <si>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</si>
  <si>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</si>
  <si>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</si>
  <si>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</si>
  <si>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</si>
  <si>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</si>
  <si>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</si>
  <si>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</si>
  <si>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</si>
  <si>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</si>
  <si>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</si>
  <si>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</si>
  <si>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</si>
  <si>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</si>
  <si>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</si>
  <si>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</si>
  <si>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</si>
  <si>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</si>
  <si>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</si>
  <si>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</si>
  <si>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</si>
  <si>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</si>
  <si>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</si>
  <si>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</si>
  <si>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</si>
  <si>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</si>
  <si>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</si>
  <si>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</si>
  <si>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</si>
  <si>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</si>
  <si>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</si>
  <si>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</si>
  <si>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</si>
  <si>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</si>
  <si>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</si>
  <si>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</si>
  <si>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</si>
  <si>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</si>
  <si>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</si>
  <si>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</si>
  <si>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</si>
  <si>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</si>
  <si>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</si>
  <si>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</si>
  <si>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</si>
  <si>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</si>
  <si>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</si>
  <si>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</si>
  <si>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</si>
  <si>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</si>
  <si>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</si>
  <si>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</si>
  <si>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</si>
  <si>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</si>
  <si>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</si>
  <si>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</si>
  <si>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</si>
  <si>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</si>
  <si>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</si>
  <si>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</si>
  <si>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</si>
  <si>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</si>
  <si>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</si>
  <si>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</si>
  <si>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</si>
  <si>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</si>
  <si>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</si>
  <si>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</si>
  <si>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</si>
  <si>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</si>
  <si>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</si>
  <si>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</si>
  <si>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</si>
  <si>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</si>
  <si>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</si>
  <si>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</si>
  <si>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</si>
  <si>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</si>
  <si>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</si>
  <si>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</si>
  <si>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</si>
  <si>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</si>
  <si>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</si>
  <si>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</si>
  <si>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</si>
  <si>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</si>
  <si>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</si>
  <si>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</si>
  <si>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</si>
  <si>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</si>
  <si>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</si>
  <si>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</si>
  <si>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</si>
  <si>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</si>
  <si>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</si>
  <si>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</si>
  <si>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</si>
  <si>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</si>
  <si>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</si>
  <si>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</si>
  <si>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</si>
  <si>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</si>
  <si>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</si>
  <si>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</si>
  <si>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</si>
  <si>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</si>
  <si>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</si>
  <si>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</si>
  <si>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</si>
  <si>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</si>
  <si>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</si>
  <si>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</si>
  <si>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</si>
  <si>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</si>
  <si>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</si>
  <si>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</si>
  <si>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</si>
  <si>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</si>
  <si>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</si>
  <si>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</si>
  <si>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</si>
  <si>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</si>
  <si>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</si>
  <si>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</si>
  <si>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</si>
  <si>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</si>
  <si>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</si>
  <si>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</si>
  <si>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</si>
  <si>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</si>
  <si>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</si>
  <si>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</si>
  <si>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</si>
  <si>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</si>
  <si>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</si>
  <si>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</si>
  <si>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</si>
  <si>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</si>
  <si>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</si>
  <si>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</si>
  <si>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</si>
  <si>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</si>
  <si>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</si>
  <si>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</si>
  <si>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</si>
  <si>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</si>
  <si>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</si>
  <si>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</si>
  <si>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</si>
  <si>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</si>
  <si>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</si>
  <si>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</si>
  <si>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</si>
  <si>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</si>
  <si>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</si>
  <si>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</si>
  <si>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</si>
  <si>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</si>
  <si>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</si>
  <si>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</si>
  <si>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</si>
  <si>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</si>
  <si>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</si>
  <si>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</si>
  <si>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</si>
  <si>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</si>
  <si>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</si>
  <si>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</si>
  <si>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</si>
  <si>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</si>
  <si>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</si>
  <si>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</si>
  <si>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</si>
  <si>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</si>
  <si>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</si>
  <si>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</si>
  <si>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</si>
  <si>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</si>
  <si>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</si>
  <si>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</si>
  <si>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</si>
  <si>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</si>
  <si>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</si>
  <si>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</si>
  <si>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</si>
  <si>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</si>
  <si>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</si>
  <si>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</si>
  <si>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</si>
  <si>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</si>
  <si>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</si>
  <si>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</si>
  <si>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</si>
  <si>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</si>
  <si>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</si>
  <si>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</si>
  <si>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</si>
  <si>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</si>
  <si>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</si>
  <si>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</si>
  <si>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</si>
  <si>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</si>
  <si>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</si>
  <si>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</si>
  <si>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</si>
  <si>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</si>
  <si>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</si>
  <si>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</si>
  <si>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</si>
  <si>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</si>
  <si>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</si>
  <si>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</si>
  <si>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</si>
  <si>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</si>
  <si>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</si>
  <si>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</si>
  <si>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</si>
  <si>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</si>
  <si>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</si>
  <si>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</si>
  <si>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</si>
  <si>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</si>
  <si>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</si>
  <si>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</si>
  <si>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</si>
  <si>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</si>
  <si>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</si>
  <si>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</si>
  <si>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</si>
  <si>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</si>
  <si>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</si>
  <si>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</si>
  <si>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</si>
  <si>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</si>
  <si>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</si>
  <si>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</si>
  <si>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</si>
  <si>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</si>
  <si>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</si>
  <si>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</si>
  <si>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</si>
  <si>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</si>
  <si>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</si>
  <si>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</si>
  <si>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</si>
  <si>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</si>
  <si>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</si>
  <si>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</si>
  <si>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</si>
  <si>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</si>
  <si>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</si>
  <si>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</si>
  <si>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</si>
  <si>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</si>
  <si>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</si>
  <si>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</si>
  <si>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</si>
  <si>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</si>
  <si>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</si>
  <si>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</si>
  <si>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</si>
  <si>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</si>
  <si>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</si>
  <si>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</si>
  <si>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</si>
  <si>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</si>
  <si>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</si>
  <si>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</si>
  <si>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</si>
  <si>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</si>
  <si>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</si>
  <si>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</si>
  <si>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</si>
  <si>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</si>
  <si>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</si>
  <si>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</si>
  <si>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</si>
  <si>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</si>
  <si>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</si>
  <si>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</si>
  <si>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</si>
  <si>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</si>
  <si>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</si>
  <si>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</si>
  <si>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</si>
  <si>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</si>
  <si>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</si>
  <si>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</si>
  <si>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</si>
  <si>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</si>
  <si>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</si>
  <si>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</si>
  <si>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</si>
  <si>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</si>
  <si>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</si>
  <si>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</si>
  <si>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</si>
  <si>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</si>
  <si>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</si>
  <si>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</si>
  <si>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</si>
  <si>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</si>
  <si>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</si>
  <si>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</si>
  <si>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</si>
  <si>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</si>
  <si>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</si>
  <si>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</si>
  <si>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</si>
  <si>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</si>
  <si>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</si>
  <si>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</si>
  <si>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</si>
  <si>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</si>
  <si>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</si>
  <si>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</si>
  <si>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</si>
  <si>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</si>
  <si>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</si>
  <si>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</si>
  <si>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</si>
  <si>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</si>
  <si>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</si>
  <si>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</si>
  <si>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</si>
  <si>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</si>
  <si>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</si>
  <si>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</si>
  <si>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</si>
  <si>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</si>
  <si>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</si>
  <si>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</si>
  <si>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</si>
  <si>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</si>
  <si>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</si>
  <si>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</si>
  <si>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</si>
  <si>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</si>
  <si>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</si>
  <si>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</si>
  <si>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</si>
  <si>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</si>
  <si>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</si>
  <si>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</si>
  <si>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</si>
  <si>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</si>
  <si>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</si>
  <si>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</si>
  <si>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</si>
  <si>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</si>
  <si>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</si>
  <si>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</si>
  <si>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</si>
  <si>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</si>
  <si>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</si>
  <si>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</si>
  <si>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</si>
  <si>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</si>
  <si>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</si>
  <si>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</si>
  <si>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</si>
  <si>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</si>
  <si>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</si>
  <si>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</si>
  <si>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</si>
  <si>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</si>
  <si>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</si>
  <si>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</si>
  <si>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</si>
  <si>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</si>
  <si>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</si>
  <si>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</si>
  <si>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</si>
  <si>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</si>
  <si>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</si>
  <si>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</si>
  <si>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</si>
  <si>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</si>
  <si>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</si>
  <si>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</si>
  <si>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</si>
  <si>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</si>
  <si>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</si>
  <si>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</si>
  <si>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</si>
  <si>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</si>
  <si>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</si>
  <si>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</si>
  <si>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</si>
  <si>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</si>
  <si>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</si>
  <si>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</si>
  <si>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</si>
  <si>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</si>
  <si>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</si>
  <si>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</si>
  <si>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</si>
  <si>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</si>
  <si>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</si>
  <si>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</si>
  <si>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</si>
  <si>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</si>
  <si>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</si>
  <si>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</si>
  <si>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</si>
  <si>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</si>
  <si>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</si>
  <si>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</si>
  <si>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</si>
  <si>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</si>
  <si>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</si>
  <si>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</si>
  <si>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</si>
  <si>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</si>
  <si>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</si>
  <si>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</si>
  <si>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</si>
  <si>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</si>
  <si>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</si>
  <si>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</si>
  <si>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</si>
  <si>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</si>
  <si>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</si>
  <si>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</si>
  <si>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</si>
  <si>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</si>
  <si>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</si>
  <si>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</si>
  <si>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</si>
  <si>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</si>
  <si>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</si>
  <si>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</si>
  <si>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</si>
  <si>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</si>
  <si>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</si>
  <si>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</si>
  <si>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</si>
  <si>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</si>
  <si>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</si>
  <si>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</si>
  <si>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</si>
  <si>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</si>
  <si>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</si>
  <si>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</si>
  <si>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</si>
  <si>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</si>
  <si>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</si>
  <si>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</si>
  <si>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</si>
  <si>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KY</t>
  </si>
  <si>
    <t>Div by 0</t>
  </si>
  <si>
    <t>-24.6</t>
  </si>
  <si>
    <t>1.533</t>
  </si>
  <si>
    <t>-14.5</t>
  </si>
  <si>
    <t>-1.78</t>
  </si>
  <si>
    <t>-20.2</t>
  </si>
  <si>
    <t>-31.0</t>
  </si>
  <si>
    <t>42.60</t>
  </si>
  <si>
    <t>-3.70</t>
  </si>
  <si>
    <t>-17.8</t>
  </si>
  <si>
    <t>-27.3</t>
  </si>
  <si>
    <t>-10.4</t>
  </si>
  <si>
    <t>20.27</t>
  </si>
  <si>
    <t>18.36</t>
  </si>
  <si>
    <t>.8902</t>
  </si>
  <si>
    <t>5.681</t>
  </si>
  <si>
    <t>925.6</t>
  </si>
  <si>
    <t>50.92</t>
  </si>
  <si>
    <t>.5686</t>
  </si>
  <si>
    <t>-.162</t>
  </si>
  <si>
    <t>102.0</t>
  </si>
  <si>
    <t>9.497</t>
  </si>
  <si>
    <t>57.35</t>
  </si>
  <si>
    <t>-10.5</t>
  </si>
  <si>
    <t>6.535</t>
  </si>
  <si>
    <t>-69.3</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</si>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</sst>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6" width="10.85546875" style="14" customWidth="1"/>
    <col min="7" max="7" width="11.85546875" style="14" bestFit="1" customWidth="1"/>
    <col min="8"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120668</v>
      </c>
      <c r="D6" s="21" t="str">
        <f>IF($B6="N/A","N/A",IF(C6&gt;15,"No",IF(C6&lt;-15,"No","Yes")))</f>
        <v>N/A</v>
      </c>
      <c r="E6" s="20">
        <v>124318</v>
      </c>
      <c r="F6" s="21" t="str">
        <f>IF($B6="N/A","N/A",IF(E6&gt;15,"No",IF(E6&lt;-15,"No","Yes")))</f>
        <v>N/A</v>
      </c>
      <c r="G6" s="20">
        <v>120512</v>
      </c>
      <c r="H6" s="21" t="str">
        <f>IF($B6="N/A","N/A",IF(G6&gt;15,"No",IF(G6&lt;-15,"No","Yes")))</f>
        <v>N/A</v>
      </c>
      <c r="I6" s="22">
        <v>3.0249999999999999</v>
      </c>
      <c r="J6" s="22">
        <v>-3.06</v>
      </c>
      <c r="K6" s="21" t="str">
        <f>IF(J6="Div by 0", "N/A", IF(J6="N/A","N/A", IF(J6&gt;15, "No", IF(J6&lt;-15, "No", "Yes"))))</f>
        <v>Yes</v>
      </c>
    </row>
    <row r="7" spans="1:11">
      <c r="A7" s="157" t="s">
        <v>712</v>
      </c>
      <c r="B7" s="3" t="s">
        <v>51</v>
      </c>
      <c r="C7" s="23">
        <v>16.678821228</v>
      </c>
      <c r="D7" s="21" t="str">
        <f>IF($B7="N/A","N/A",IF(C7&gt;15,"No",IF(C7&lt;-15,"No","Yes")))</f>
        <v>N/A</v>
      </c>
      <c r="E7" s="23">
        <v>16.828616933999999</v>
      </c>
      <c r="F7" s="21" t="str">
        <f>IF($B7="N/A","N/A",IF(E7&gt;15,"No",IF(E7&lt;-15,"No","Yes")))</f>
        <v>N/A</v>
      </c>
      <c r="G7" s="23">
        <v>17.244755709</v>
      </c>
      <c r="H7" s="21" t="str">
        <f>IF($B7="N/A","N/A",IF(G7&gt;15,"No",IF(G7&lt;-15,"No","Yes")))</f>
        <v>N/A</v>
      </c>
      <c r="I7" s="22">
        <v>0.89810000000000001</v>
      </c>
      <c r="J7" s="22">
        <v>2.4729999999999999</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100542</v>
      </c>
      <c r="D9" s="21" t="str">
        <f>IF($B9="N/A","N/A",IF(C9&gt;15,"No",IF(C9&lt;-15,"No","Yes")))</f>
        <v>N/A</v>
      </c>
      <c r="E9" s="20">
        <v>103397</v>
      </c>
      <c r="F9" s="21" t="str">
        <f>IF($B9="N/A","N/A",IF(E9&gt;15,"No",IF(E9&lt;-15,"No","Yes")))</f>
        <v>N/A</v>
      </c>
      <c r="G9" s="20">
        <v>99730</v>
      </c>
      <c r="H9" s="21" t="str">
        <f>IF($B9="N/A","N/A",IF(G9&gt;15,"No",IF(G9&lt;-15,"No","Yes")))</f>
        <v>N/A</v>
      </c>
      <c r="I9" s="22">
        <v>2.84</v>
      </c>
      <c r="J9" s="22">
        <v>-3.55</v>
      </c>
      <c r="K9" s="21" t="str">
        <f t="shared" ref="K9:K18" si="0">IF(J9="Div by 0", "N/A", IF(J9="N/A","N/A", IF(J9&gt;15, "No", IF(J9&lt;-15, "No", "Yes"))))</f>
        <v>Yes</v>
      </c>
    </row>
    <row r="10" spans="1:11">
      <c r="A10" s="157" t="s">
        <v>714</v>
      </c>
      <c r="B10" s="3" t="s">
        <v>53</v>
      </c>
      <c r="C10" s="23">
        <v>8.1448548864999992</v>
      </c>
      <c r="D10" s="21" t="str">
        <f>IF($B10="N/A","N/A",IF(C10&gt;20,"No",IF(C10&lt;5,"No","Yes")))</f>
        <v>Yes</v>
      </c>
      <c r="E10" s="23">
        <v>10.178245017</v>
      </c>
      <c r="F10" s="21" t="str">
        <f>IF($B10="N/A","N/A",IF(E10&gt;20,"No",IF(E10&lt;5,"No","Yes")))</f>
        <v>Yes</v>
      </c>
      <c r="G10" s="23">
        <v>11.822921889</v>
      </c>
      <c r="H10" s="21" t="str">
        <f>IF($B10="N/A","N/A",IF(G10&gt;20,"No",IF(G10&lt;5,"No","Yes")))</f>
        <v>Yes</v>
      </c>
      <c r="I10" s="22">
        <v>24.97</v>
      </c>
      <c r="J10" s="22">
        <v>16.16</v>
      </c>
      <c r="K10" s="21" t="str">
        <f t="shared" si="0"/>
        <v>No</v>
      </c>
    </row>
    <row r="11" spans="1:11">
      <c r="A11" s="157" t="s">
        <v>715</v>
      </c>
      <c r="B11" s="3" t="s">
        <v>51</v>
      </c>
      <c r="C11" s="23">
        <v>4.2042131645999996</v>
      </c>
      <c r="D11" s="21" t="str">
        <f>IF($B11="N/A","N/A",IF(C11&gt;15,"No",IF(C11&lt;-15,"No","Yes")))</f>
        <v>N/A</v>
      </c>
      <c r="E11" s="23">
        <v>10.309776878999999</v>
      </c>
      <c r="F11" s="21" t="str">
        <f>IF($B11="N/A","N/A",IF(E11&gt;15,"No",IF(E11&lt;-15,"No","Yes")))</f>
        <v>N/A</v>
      </c>
      <c r="G11" s="23">
        <v>1.0728968214000001</v>
      </c>
      <c r="H11" s="21" t="str">
        <f>IF($B11="N/A","N/A",IF(G11&gt;15,"No",IF(G11&lt;-15,"No","Yes")))</f>
        <v>N/A</v>
      </c>
      <c r="I11" s="22">
        <v>145.19999999999999</v>
      </c>
      <c r="J11" s="22">
        <v>-89.6</v>
      </c>
      <c r="K11" s="21" t="str">
        <f t="shared" si="0"/>
        <v>No</v>
      </c>
    </row>
    <row r="12" spans="1:11">
      <c r="A12" s="157" t="s">
        <v>716</v>
      </c>
      <c r="B12" s="3" t="s">
        <v>183</v>
      </c>
      <c r="C12" s="23">
        <v>74.047788029000003</v>
      </c>
      <c r="D12" s="21" t="str">
        <f>IF($B12="N/A","N/A",IF(C12&gt;1,"Yes","No"))</f>
        <v>Yes</v>
      </c>
      <c r="E12" s="23">
        <v>95.028142588999998</v>
      </c>
      <c r="F12" s="21" t="str">
        <f>IF($B12="N/A","N/A",IF(E12&gt;1,"Yes","No"))</f>
        <v>Yes</v>
      </c>
      <c r="G12" s="23">
        <v>57.102803737999999</v>
      </c>
      <c r="H12" s="21" t="str">
        <f>IF($B12="N/A","N/A",IF(G12&gt;1,"Yes","No"))</f>
        <v>Yes</v>
      </c>
      <c r="I12" s="22">
        <v>28.33</v>
      </c>
      <c r="J12" s="22">
        <v>-39.9</v>
      </c>
      <c r="K12" s="21" t="str">
        <f t="shared" si="0"/>
        <v>No</v>
      </c>
    </row>
    <row r="13" spans="1:11">
      <c r="A13" s="157" t="s">
        <v>717</v>
      </c>
      <c r="B13" s="3" t="s">
        <v>51</v>
      </c>
      <c r="C13" s="194">
        <v>4037.4641590000001</v>
      </c>
      <c r="D13" s="21" t="str">
        <f>IF($B13="N/A","N/A",IF(C13&gt;15,"No",IF(C13&lt;-15,"No","Yes")))</f>
        <v>N/A</v>
      </c>
      <c r="E13" s="194">
        <v>4014.4696997999999</v>
      </c>
      <c r="F13" s="21" t="str">
        <f>IF($B13="N/A","N/A",IF(E13&gt;15,"No",IF(E13&lt;-15,"No","Yes")))</f>
        <v>N/A</v>
      </c>
      <c r="G13" s="194">
        <v>7161.7915887999998</v>
      </c>
      <c r="H13" s="21" t="str">
        <f>IF($B13="N/A","N/A",IF(G13&gt;15,"No",IF(G13&lt;-15,"No","Yes")))</f>
        <v>N/A</v>
      </c>
      <c r="I13" s="22">
        <v>-0.56999999999999995</v>
      </c>
      <c r="J13" s="22">
        <v>78.400000000000006</v>
      </c>
      <c r="K13" s="21" t="str">
        <f t="shared" si="0"/>
        <v>No</v>
      </c>
    </row>
    <row r="14" spans="1:11" ht="12.75" customHeight="1">
      <c r="A14" s="72" t="s">
        <v>865</v>
      </c>
      <c r="B14" s="70" t="s">
        <v>51</v>
      </c>
      <c r="C14" s="39">
        <v>1077</v>
      </c>
      <c r="D14" s="70" t="s">
        <v>51</v>
      </c>
      <c r="E14" s="39">
        <v>812</v>
      </c>
      <c r="F14" s="70" t="s">
        <v>51</v>
      </c>
      <c r="G14" s="39">
        <v>465</v>
      </c>
      <c r="H14" s="21" t="str">
        <f>IF($B14="N/A","N/A",IF(G14&gt;15,"No",IF(G14&lt;-15,"No","Yes")))</f>
        <v>N/A</v>
      </c>
      <c r="I14" s="70" t="s">
        <v>996</v>
      </c>
      <c r="J14" s="41">
        <v>-42.7</v>
      </c>
      <c r="K14" s="21" t="str">
        <f t="shared" si="0"/>
        <v>No</v>
      </c>
    </row>
    <row r="15" spans="1:11" ht="25.5">
      <c r="A15" s="2" t="s">
        <v>866</v>
      </c>
      <c r="B15" s="70" t="s">
        <v>51</v>
      </c>
      <c r="C15" s="31" t="s">
        <v>51</v>
      </c>
      <c r="D15" s="21" t="str">
        <f>IF($B15="N/A","N/A",IF(C15&gt;60,"No",IF(C15&lt;15,"No","Yes")))</f>
        <v>N/A</v>
      </c>
      <c r="E15" s="31">
        <v>9026.4802956000003</v>
      </c>
      <c r="F15" s="21" t="str">
        <f>IF($B15="N/A","N/A",IF(E15&gt;60,"No",IF(E15&lt;15,"No","Yes")))</f>
        <v>N/A</v>
      </c>
      <c r="G15" s="31">
        <v>8057.7290322999997</v>
      </c>
      <c r="H15" s="21" t="str">
        <f>IF($B15="N/A","N/A",IF(G15&gt;60,"No",IF(G15&lt;15,"No","Yes")))</f>
        <v>N/A</v>
      </c>
      <c r="I15" s="22" t="s">
        <v>51</v>
      </c>
      <c r="J15" s="22">
        <v>-10.7</v>
      </c>
      <c r="K15" s="21" t="str">
        <f t="shared" si="0"/>
        <v>Yes</v>
      </c>
    </row>
    <row r="16" spans="1:11">
      <c r="A16" s="2" t="s">
        <v>170</v>
      </c>
      <c r="B16" s="70" t="s">
        <v>132</v>
      </c>
      <c r="C16" s="39" t="s">
        <v>51</v>
      </c>
      <c r="D16" s="21" t="str">
        <f>IF($B16="N/A","N/A",IF(C16="N/A","N/A",IF(C16=0,"Yes","No")))</f>
        <v>N/A</v>
      </c>
      <c r="E16" s="39">
        <v>2</v>
      </c>
      <c r="F16" s="21" t="str">
        <f>IF($B16="N/A","N/A",IF(E16="N/A","N/A",IF(E16=0,"Yes","No")))</f>
        <v>No</v>
      </c>
      <c r="G16" s="39">
        <v>3</v>
      </c>
      <c r="H16" s="21" t="str">
        <f>IF($B16="N/A","N/A",IF(G16=0,"Yes","No"))</f>
        <v>No</v>
      </c>
      <c r="I16" s="70" t="s">
        <v>51</v>
      </c>
      <c r="J16" s="41">
        <v>50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6.3769583112000001</v>
      </c>
      <c r="H17" s="21" t="str">
        <f t="shared" ref="H17:H18" si="2">IF($B17="N/A","N/A",IF(G17=0,"Yes","No"))</f>
        <v>No</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33891382</v>
      </c>
      <c r="H18" s="21" t="str">
        <f t="shared" si="2"/>
        <v>No</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92353</v>
      </c>
      <c r="D20" s="21" t="str">
        <f>IF($B20="N/A","N/A",IF(C20&gt;15,"No",IF(C20&lt;-15,"No","Yes")))</f>
        <v>N/A</v>
      </c>
      <c r="E20" s="20">
        <v>92873</v>
      </c>
      <c r="F20" s="21" t="str">
        <f>IF($B20="N/A","N/A",IF(E20&gt;15,"No",IF(E20&lt;-15,"No","Yes")))</f>
        <v>N/A</v>
      </c>
      <c r="G20" s="20">
        <v>87939</v>
      </c>
      <c r="H20" s="21" t="str">
        <f>IF($B20="N/A","N/A",IF(G20&gt;15,"No",IF(G20&lt;-15,"No","Yes")))</f>
        <v>N/A</v>
      </c>
      <c r="I20" s="22">
        <v>0.56310000000000004</v>
      </c>
      <c r="J20" s="22">
        <v>-5.31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4454.1727068999999</v>
      </c>
      <c r="D23" s="21" t="str">
        <f>IF($B23="N/A","N/A",IF(C23&gt;7000,"No",IF(C23&lt;2000,"No","Yes")))</f>
        <v>Yes</v>
      </c>
      <c r="E23" s="194">
        <v>5125.3698922000003</v>
      </c>
      <c r="F23" s="21" t="str">
        <f>IF($B23="N/A","N/A",IF(E23&gt;7000,"No",IF(E23&lt;2000,"No","Yes")))</f>
        <v>Yes</v>
      </c>
      <c r="G23" s="194">
        <v>5640.3632631999999</v>
      </c>
      <c r="H23" s="21" t="str">
        <f>IF($B23="N/A","N/A",IF(G23&gt;7000,"No",IF(G23&lt;2000,"No","Yes")))</f>
        <v>Yes</v>
      </c>
      <c r="I23" s="22">
        <v>15.07</v>
      </c>
      <c r="J23" s="22">
        <v>10.050000000000001</v>
      </c>
      <c r="K23" s="21" t="str">
        <f t="shared" si="3"/>
        <v>Yes</v>
      </c>
    </row>
    <row r="24" spans="1:11">
      <c r="A24" s="19" t="s">
        <v>194</v>
      </c>
      <c r="B24" s="3" t="s">
        <v>51</v>
      </c>
      <c r="C24" s="194">
        <v>1004.7158883</v>
      </c>
      <c r="D24" s="21" t="str">
        <f>IF($B24="N/A","N/A",IF(C24&gt;15,"No",IF(C24&lt;-15,"No","Yes")))</f>
        <v>N/A</v>
      </c>
      <c r="E24" s="194">
        <v>1109.0098098000001</v>
      </c>
      <c r="F24" s="21" t="str">
        <f>IF($B24="N/A","N/A",IF(E24&gt;15,"No",IF(E24&lt;-15,"No","Yes")))</f>
        <v>N/A</v>
      </c>
      <c r="G24" s="194">
        <v>1161.4337198000001</v>
      </c>
      <c r="H24" s="21" t="str">
        <f>IF($B24="N/A","N/A",IF(G24&gt;15,"No",IF(G24&lt;-15,"No","Yes")))</f>
        <v>N/A</v>
      </c>
      <c r="I24" s="22">
        <v>10.38</v>
      </c>
      <c r="J24" s="22">
        <v>4.7270000000000003</v>
      </c>
      <c r="K24" s="21" t="str">
        <f t="shared" si="3"/>
        <v>Yes</v>
      </c>
    </row>
    <row r="25" spans="1:11">
      <c r="A25" s="19" t="s">
        <v>49</v>
      </c>
      <c r="B25" s="3" t="s">
        <v>15</v>
      </c>
      <c r="C25" s="23">
        <v>0.946368824</v>
      </c>
      <c r="D25" s="21" t="str">
        <f>IF($B25="N/A","N/A",IF(C25&gt;10,"No",IF(C25&lt;=0,"No","Yes")))</f>
        <v>Yes</v>
      </c>
      <c r="E25" s="23">
        <v>0.97983267470000002</v>
      </c>
      <c r="F25" s="21" t="str">
        <f>IF($B25="N/A","N/A",IF(E25&gt;10,"No",IF(E25&lt;=0,"No","Yes")))</f>
        <v>Yes</v>
      </c>
      <c r="G25" s="23">
        <v>0.9176815747</v>
      </c>
      <c r="H25" s="21" t="str">
        <f>IF($B25="N/A","N/A",IF(G25&gt;10,"No",IF(G25&lt;=0,"No","Yes")))</f>
        <v>Yes</v>
      </c>
      <c r="I25" s="22">
        <v>3.536</v>
      </c>
      <c r="J25" s="22">
        <v>-6.34</v>
      </c>
      <c r="K25" s="21" t="str">
        <f t="shared" si="3"/>
        <v>Yes</v>
      </c>
    </row>
    <row r="26" spans="1:11">
      <c r="A26" s="19" t="s">
        <v>195</v>
      </c>
      <c r="B26" s="3" t="s">
        <v>51</v>
      </c>
      <c r="C26" s="194">
        <v>3150.7036613</v>
      </c>
      <c r="D26" s="21" t="str">
        <f>IF($B26="N/A","N/A",IF(C26&gt;15,"No",IF(C26&lt;-15,"No","Yes")))</f>
        <v>N/A</v>
      </c>
      <c r="E26" s="194">
        <v>3398.7560440000002</v>
      </c>
      <c r="F26" s="21" t="str">
        <f>IF($B26="N/A","N/A",IF(E26&gt;15,"No",IF(E26&lt;-15,"No","Yes")))</f>
        <v>N/A</v>
      </c>
      <c r="G26" s="194">
        <v>3596.2936802999998</v>
      </c>
      <c r="H26" s="21" t="str">
        <f>IF($B26="N/A","N/A",IF(G26&gt;15,"No",IF(G26&lt;-15,"No","Yes")))</f>
        <v>N/A</v>
      </c>
      <c r="I26" s="22">
        <v>7.8730000000000002</v>
      </c>
      <c r="J26" s="22">
        <v>5.8120000000000003</v>
      </c>
      <c r="K26" s="21" t="str">
        <f t="shared" si="3"/>
        <v>Yes</v>
      </c>
    </row>
    <row r="27" spans="1:11">
      <c r="A27" s="19" t="s">
        <v>130</v>
      </c>
      <c r="B27" s="3" t="s">
        <v>54</v>
      </c>
      <c r="C27" s="22">
        <v>99.753121175999993</v>
      </c>
      <c r="D27" s="21" t="str">
        <f>IF($B27="N/A","N/A",IF(C27&gt;100,"No",IF(C27&lt;95,"No","Yes")))</f>
        <v>Yes</v>
      </c>
      <c r="E27" s="22">
        <v>99.582225188999999</v>
      </c>
      <c r="F27" s="21" t="str">
        <f>IF($B27="N/A","N/A",IF(E27&gt;100,"No",IF(E27&lt;95,"No","Yes")))</f>
        <v>Yes</v>
      </c>
      <c r="G27" s="22">
        <v>99.648620066000007</v>
      </c>
      <c r="H27" s="21" t="str">
        <f>IF($B27="N/A","N/A",IF(G27&gt;100,"No",IF(G27&lt;95,"No","Yes")))</f>
        <v>Yes</v>
      </c>
      <c r="I27" s="22">
        <v>-0.17100000000000001</v>
      </c>
      <c r="J27" s="22">
        <v>6.6699999999999995E-2</v>
      </c>
      <c r="K27" s="21" t="str">
        <f t="shared" si="3"/>
        <v>Yes</v>
      </c>
    </row>
    <row r="28" spans="1:11">
      <c r="A28" s="19" t="s">
        <v>196</v>
      </c>
      <c r="B28" s="3" t="s">
        <v>133</v>
      </c>
      <c r="C28" s="22">
        <v>1.1545074627</v>
      </c>
      <c r="D28" s="21" t="str">
        <f>IF($B28="N/A","N/A",IF(C28&gt;1,"Yes","No"))</f>
        <v>Yes</v>
      </c>
      <c r="E28" s="22">
        <v>1.1556792993</v>
      </c>
      <c r="F28" s="21" t="str">
        <f>IF($B28="N/A","N/A",IF(E28&gt;1,"Yes","No"))</f>
        <v>Yes</v>
      </c>
      <c r="G28" s="22">
        <v>1.1665753737</v>
      </c>
      <c r="H28" s="21" t="str">
        <f>IF($B28="N/A","N/A",IF(G28&gt;1,"Yes","No"))</f>
        <v>Yes</v>
      </c>
      <c r="I28" s="22">
        <v>0.10150000000000001</v>
      </c>
      <c r="J28" s="22">
        <v>0.94279999999999997</v>
      </c>
      <c r="K28" s="21" t="str">
        <f t="shared" si="3"/>
        <v>Yes</v>
      </c>
    </row>
    <row r="29" spans="1:11">
      <c r="A29" s="19" t="s">
        <v>131</v>
      </c>
      <c r="B29" s="3" t="s">
        <v>54</v>
      </c>
      <c r="C29" s="22">
        <v>99.704395093000002</v>
      </c>
      <c r="D29" s="21" t="str">
        <f>IF($B29="N/A","N/A",IF(C29&gt;100,"No",IF(C29&lt;95,"No","Yes")))</f>
        <v>Yes</v>
      </c>
      <c r="E29" s="22">
        <v>99.477781487000001</v>
      </c>
      <c r="F29" s="21" t="str">
        <f>IF($B29="N/A","N/A",IF(E29&gt;100,"No",IF(E29&lt;95,"No","Yes")))</f>
        <v>Yes</v>
      </c>
      <c r="G29" s="22">
        <v>96.406600030000007</v>
      </c>
      <c r="H29" s="21" t="str">
        <f>IF($B29="N/A","N/A",IF(G29&gt;100,"No",IF(G29&lt;95,"No","Yes")))</f>
        <v>Yes</v>
      </c>
      <c r="I29" s="22">
        <v>-0.22700000000000001</v>
      </c>
      <c r="J29" s="22">
        <v>-3.09</v>
      </c>
      <c r="K29" s="21" t="str">
        <f t="shared" si="3"/>
        <v>Yes</v>
      </c>
    </row>
    <row r="30" spans="1:11">
      <c r="A30" s="19" t="s">
        <v>197</v>
      </c>
      <c r="B30" s="3" t="s">
        <v>134</v>
      </c>
      <c r="C30" s="22">
        <v>10.336185925000001</v>
      </c>
      <c r="D30" s="21" t="str">
        <f>IF($B30="N/A","N/A",IF(C30&gt;3,"Yes","No"))</f>
        <v>Yes</v>
      </c>
      <c r="E30" s="22">
        <v>10.276258821000001</v>
      </c>
      <c r="F30" s="21" t="str">
        <f>IF($B30="N/A","N/A",IF(E30&gt;3,"Yes","No"))</f>
        <v>Yes</v>
      </c>
      <c r="G30" s="22">
        <v>10.341016054000001</v>
      </c>
      <c r="H30" s="21" t="str">
        <f>IF($B30="N/A","N/A",IF(G30&gt;3,"Yes","No"))</f>
        <v>Yes</v>
      </c>
      <c r="I30" s="22">
        <v>-0.57999999999999996</v>
      </c>
      <c r="J30" s="22">
        <v>0.63019999999999998</v>
      </c>
      <c r="K30" s="21" t="str">
        <f t="shared" si="3"/>
        <v>Yes</v>
      </c>
    </row>
    <row r="31" spans="1:11">
      <c r="A31" s="19" t="s">
        <v>862</v>
      </c>
      <c r="B31" s="3" t="s">
        <v>16</v>
      </c>
      <c r="C31" s="22">
        <v>4.4279804641</v>
      </c>
      <c r="D31" s="21" t="str">
        <f>IF($B31="N/A","N/A",IF(C31&gt;=8,"No",IF(C31&lt;2,"No","Yes")))</f>
        <v>Yes</v>
      </c>
      <c r="E31" s="22">
        <v>4.5843895715</v>
      </c>
      <c r="F31" s="21" t="str">
        <f>IF($B31="N/A","N/A",IF(E31&gt;=8,"No",IF(E31&lt;2,"No","Yes")))</f>
        <v>Yes</v>
      </c>
      <c r="G31" s="22">
        <v>4.7035023261999998</v>
      </c>
      <c r="H31" s="21" t="str">
        <f>IF($B31="N/A","N/A",IF(G31&gt;=8,"No",IF(G31&lt;2,"No","Yes")))</f>
        <v>Yes</v>
      </c>
      <c r="I31" s="22">
        <v>3.532</v>
      </c>
      <c r="J31" s="22">
        <v>2.5979999999999999</v>
      </c>
      <c r="K31" s="21" t="str">
        <f t="shared" si="3"/>
        <v>Yes</v>
      </c>
    </row>
    <row r="32" spans="1:11">
      <c r="A32" s="19" t="s">
        <v>198</v>
      </c>
      <c r="B32" s="3" t="s">
        <v>16</v>
      </c>
      <c r="C32" s="22">
        <v>4.4332553708000004</v>
      </c>
      <c r="D32" s="21" t="str">
        <f>IF($B32="N/A","N/A",IF(C32&gt;=8,"No",IF(C32&lt;2,"No","Yes")))</f>
        <v>Yes</v>
      </c>
      <c r="E32" s="22">
        <v>4.6200913339999996</v>
      </c>
      <c r="F32" s="21" t="str">
        <f>IF($B32="N/A","N/A",IF(E32&gt;=8,"No",IF(E32&lt;2,"No","Yes")))</f>
        <v>Yes</v>
      </c>
      <c r="G32" s="22">
        <v>4.8428236152000004</v>
      </c>
      <c r="H32" s="21" t="str">
        <f>IF($B32="N/A","N/A",IF(G32&gt;=8,"No",IF(G32&lt;2,"No","Yes")))</f>
        <v>Yes</v>
      </c>
      <c r="I32" s="22">
        <v>4.2140000000000004</v>
      </c>
      <c r="J32" s="22">
        <v>4.8209999999999997</v>
      </c>
      <c r="K32" s="21" t="str">
        <f t="shared" si="3"/>
        <v>Yes</v>
      </c>
    </row>
    <row r="33" spans="1:11">
      <c r="A33" s="19" t="s">
        <v>199</v>
      </c>
      <c r="B33" s="25" t="s">
        <v>54</v>
      </c>
      <c r="C33" s="22">
        <v>98.521975463999993</v>
      </c>
      <c r="D33" s="21" t="str">
        <f>IF($B33="N/A","N/A",IF(C33&gt;100,"No",IF(C33&lt;95,"No","Yes")))</f>
        <v>Yes</v>
      </c>
      <c r="E33" s="22">
        <v>98.551785772000002</v>
      </c>
      <c r="F33" s="21" t="str">
        <f>IF($B33="N/A","N/A",IF(E33&gt;100,"No",IF(E33&lt;95,"No","Yes")))</f>
        <v>Yes</v>
      </c>
      <c r="G33" s="22">
        <v>98.678629505000004</v>
      </c>
      <c r="H33" s="21" t="str">
        <f>IF($B33="N/A","N/A",IF(G33&gt;100,"No",IF(G33&lt;95,"No","Yes")))</f>
        <v>Yes</v>
      </c>
      <c r="I33" s="22">
        <v>3.0300000000000001E-2</v>
      </c>
      <c r="J33" s="22">
        <v>0.12870000000000001</v>
      </c>
      <c r="K33" s="21" t="str">
        <f t="shared" si="3"/>
        <v>Yes</v>
      </c>
    </row>
    <row r="34" spans="1:11">
      <c r="A34" s="19" t="s">
        <v>200</v>
      </c>
      <c r="B34" s="3" t="s">
        <v>54</v>
      </c>
      <c r="C34" s="22">
        <v>97.702294456999994</v>
      </c>
      <c r="D34" s="21" t="str">
        <f>IF($B34="N/A","N/A",IF(C34&gt;100,"No",IF(C34&lt;95,"No","Yes")))</f>
        <v>Yes</v>
      </c>
      <c r="E34" s="22">
        <v>97.514885918999994</v>
      </c>
      <c r="F34" s="21" t="str">
        <f>IF($B34="N/A","N/A",IF(E34&gt;100,"No",IF(E34&lt;95,"No","Yes")))</f>
        <v>Yes</v>
      </c>
      <c r="G34" s="22">
        <v>97.589237995000005</v>
      </c>
      <c r="H34" s="21" t="str">
        <f>IF($B34="N/A","N/A",IF(G34&gt;100,"No",IF(G34&lt;95,"No","Yes")))</f>
        <v>Yes</v>
      </c>
      <c r="I34" s="22">
        <v>-0.192</v>
      </c>
      <c r="J34" s="22">
        <v>7.6200000000000004E-2</v>
      </c>
      <c r="K34" s="21" t="str">
        <f t="shared" si="3"/>
        <v>Yes</v>
      </c>
    </row>
    <row r="35" spans="1:11">
      <c r="A35" s="19" t="s">
        <v>201</v>
      </c>
      <c r="B35" s="3" t="s">
        <v>55</v>
      </c>
      <c r="C35" s="22">
        <v>2.4904442700000001E-2</v>
      </c>
      <c r="D35" s="21" t="str">
        <f>IF($B35="N/A","N/A",IF(C35&gt;5,"No",IF(C35&lt;=0,"No","Yes")))</f>
        <v>Yes</v>
      </c>
      <c r="E35" s="22">
        <v>3.4455654500000002E-2</v>
      </c>
      <c r="F35" s="21" t="str">
        <f>IF($B35="N/A","N/A",IF(E35&gt;5,"No",IF(E35&lt;=0,"No","Yes")))</f>
        <v>Yes</v>
      </c>
      <c r="G35" s="22">
        <v>0.11257803700000001</v>
      </c>
      <c r="H35" s="21" t="str">
        <f>IF($B35="N/A","N/A",IF(G35&gt;5,"No",IF(G35&lt;=0,"No","Yes")))</f>
        <v>Yes</v>
      </c>
      <c r="I35" s="22">
        <v>38.35</v>
      </c>
      <c r="J35" s="22">
        <v>226.7</v>
      </c>
      <c r="K35" s="21" t="str">
        <f t="shared" si="3"/>
        <v>No</v>
      </c>
    </row>
    <row r="36" spans="1:11">
      <c r="A36" s="19" t="s">
        <v>202</v>
      </c>
      <c r="B36" s="3" t="s">
        <v>56</v>
      </c>
      <c r="C36" s="22">
        <v>100</v>
      </c>
      <c r="D36" s="21" t="str">
        <f>IF($B36="N/A","N/A",IF(C36&gt;100,"No",IF(C36&lt;98,"No","Yes")))</f>
        <v>Yes</v>
      </c>
      <c r="E36" s="22">
        <v>100</v>
      </c>
      <c r="F36" s="21" t="str">
        <f>IF($B36="N/A","N/A",IF(E36&gt;100,"No",IF(E36&lt;98,"No","Yes")))</f>
        <v>Yes</v>
      </c>
      <c r="G36" s="22">
        <v>99.998862848000002</v>
      </c>
      <c r="H36" s="21" t="str">
        <f>IF($B36="N/A","N/A",IF(G36&gt;100,"No",IF(G36&lt;98,"No","Yes")))</f>
        <v>Yes</v>
      </c>
      <c r="I36" s="22">
        <v>0</v>
      </c>
      <c r="J36" s="22">
        <v>-1E-3</v>
      </c>
      <c r="K36" s="21" t="str">
        <f t="shared" si="3"/>
        <v>Yes</v>
      </c>
    </row>
    <row r="37" spans="1:11">
      <c r="A37" s="19" t="s">
        <v>203</v>
      </c>
      <c r="B37" s="3" t="s">
        <v>17</v>
      </c>
      <c r="C37" s="22">
        <v>5.1977737594000004</v>
      </c>
      <c r="D37" s="21" t="str">
        <f>IF($B37="N/A","N/A",IF(C37&gt;=2,"Yes","No"))</f>
        <v>Yes</v>
      </c>
      <c r="E37" s="22">
        <v>5.3678356464999997</v>
      </c>
      <c r="F37" s="21" t="str">
        <f>IF($B37="N/A","N/A",IF(E37&gt;=2,"Yes","No"))</f>
        <v>Yes</v>
      </c>
      <c r="G37" s="22">
        <v>5.6481043462000002</v>
      </c>
      <c r="H37" s="21" t="str">
        <f>IF($B37="N/A","N/A",IF(G37&gt;=2,"Yes","No"))</f>
        <v>Yes</v>
      </c>
      <c r="I37" s="22">
        <v>3.2719999999999998</v>
      </c>
      <c r="J37" s="22">
        <v>5.2210000000000001</v>
      </c>
      <c r="K37" s="21" t="str">
        <f t="shared" si="3"/>
        <v>Yes</v>
      </c>
    </row>
    <row r="38" spans="1:11">
      <c r="A38" s="19" t="s">
        <v>204</v>
      </c>
      <c r="B38" s="3" t="s">
        <v>57</v>
      </c>
      <c r="C38" s="22">
        <v>7.1172566132000004</v>
      </c>
      <c r="D38" s="21" t="str">
        <f>IF($B38="N/A","N/A",IF(C38&gt;30,"No",IF(C38&lt;5,"No","Yes")))</f>
        <v>Yes</v>
      </c>
      <c r="E38" s="22">
        <v>5.8186986530000002</v>
      </c>
      <c r="F38" s="21" t="str">
        <f>IF($B38="N/A","N/A",IF(E38&gt;30,"No",IF(E38&lt;5,"No","Yes")))</f>
        <v>Yes</v>
      </c>
      <c r="G38" s="22">
        <v>3.1886101571999999</v>
      </c>
      <c r="H38" s="21" t="str">
        <f>IF($B38="N/A","N/A",IF(G38&gt;30,"No",IF(G38&lt;5,"No","Yes")))</f>
        <v>No</v>
      </c>
      <c r="I38" s="22">
        <v>-18.2</v>
      </c>
      <c r="J38" s="22">
        <v>-45.2</v>
      </c>
      <c r="K38" s="21" t="str">
        <f t="shared" si="3"/>
        <v>No</v>
      </c>
    </row>
    <row r="39" spans="1:11">
      <c r="A39" s="19" t="s">
        <v>205</v>
      </c>
      <c r="B39" s="3" t="s">
        <v>10</v>
      </c>
      <c r="C39" s="22">
        <v>36.871568871999997</v>
      </c>
      <c r="D39" s="21" t="str">
        <f>IF($B39="N/A","N/A",IF(C39&gt;75,"No",IF(C39&lt;15,"No","Yes")))</f>
        <v>Yes</v>
      </c>
      <c r="E39" s="22">
        <v>41.410313008000003</v>
      </c>
      <c r="F39" s="21" t="str">
        <f>IF($B39="N/A","N/A",IF(E39&gt;75,"No",IF(E39&lt;15,"No","Yes")))</f>
        <v>Yes</v>
      </c>
      <c r="G39" s="22">
        <v>62.829493507000002</v>
      </c>
      <c r="H39" s="21" t="str">
        <f>IF($B39="N/A","N/A",IF(G39&gt;75,"No",IF(G39&lt;15,"No","Yes")))</f>
        <v>Yes</v>
      </c>
      <c r="I39" s="22">
        <v>12.31</v>
      </c>
      <c r="J39" s="22">
        <v>51.72</v>
      </c>
      <c r="K39" s="21" t="str">
        <f t="shared" si="3"/>
        <v>No</v>
      </c>
    </row>
    <row r="40" spans="1:11">
      <c r="A40" s="19" t="s">
        <v>206</v>
      </c>
      <c r="B40" s="3" t="s">
        <v>11</v>
      </c>
      <c r="C40" s="22">
        <v>56.011174515</v>
      </c>
      <c r="D40" s="21" t="str">
        <f>IF($B40="N/A","N/A",IF(C40&gt;70,"No",IF(C40&lt;25,"No","Yes")))</f>
        <v>Yes</v>
      </c>
      <c r="E40" s="22">
        <v>52.770988338999999</v>
      </c>
      <c r="F40" s="21" t="str">
        <f>IF($B40="N/A","N/A",IF(E40&gt;70,"No",IF(E40&lt;25,"No","Yes")))</f>
        <v>Yes</v>
      </c>
      <c r="G40" s="22">
        <v>33.981896335999998</v>
      </c>
      <c r="H40" s="21" t="str">
        <f>IF($B40="N/A","N/A",IF(G40&gt;70,"No",IF(G40&lt;25,"No","Yes")))</f>
        <v>Yes</v>
      </c>
      <c r="I40" s="22">
        <v>-5.78</v>
      </c>
      <c r="J40" s="22">
        <v>-35.6</v>
      </c>
      <c r="K40" s="21" t="str">
        <f t="shared" si="3"/>
        <v>No</v>
      </c>
    </row>
    <row r="41" spans="1:11">
      <c r="A41" s="19" t="s">
        <v>207</v>
      </c>
      <c r="B41" s="3" t="s">
        <v>18</v>
      </c>
      <c r="C41" s="22">
        <v>50.960986648999999</v>
      </c>
      <c r="D41" s="21" t="str">
        <f>IF($B41="N/A","N/A",IF(C41&gt;70,"No",IF(C41&lt;35,"No","Yes")))</f>
        <v>Yes</v>
      </c>
      <c r="E41" s="22">
        <v>51.388455202000003</v>
      </c>
      <c r="F41" s="21" t="str">
        <f>IF($B41="N/A","N/A",IF(E41&gt;70,"No",IF(E41&lt;35,"No","Yes")))</f>
        <v>Yes</v>
      </c>
      <c r="G41" s="22">
        <v>48.625751942000001</v>
      </c>
      <c r="H41" s="21" t="str">
        <f>IF($B41="N/A","N/A",IF(G41&gt;70,"No",IF(G41&lt;35,"No","Yes")))</f>
        <v>Yes</v>
      </c>
      <c r="I41" s="22">
        <v>0.83879999999999999</v>
      </c>
      <c r="J41" s="22">
        <v>-5.38</v>
      </c>
      <c r="K41" s="21" t="str">
        <f t="shared" si="3"/>
        <v>Yes</v>
      </c>
    </row>
    <row r="42" spans="1:11">
      <c r="A42" s="19" t="s">
        <v>208</v>
      </c>
      <c r="B42" s="3" t="s">
        <v>133</v>
      </c>
      <c r="C42" s="22">
        <v>2.1213878973</v>
      </c>
      <c r="D42" s="21" t="str">
        <f>IF($B42="N/A","N/A",IF(C42&gt;1,"Yes","No"))</f>
        <v>Yes</v>
      </c>
      <c r="E42" s="22">
        <v>2.1239994970999998</v>
      </c>
      <c r="F42" s="21" t="str">
        <f>IF($B42="N/A","N/A",IF(E42&gt;1,"Yes","No"))</f>
        <v>Yes</v>
      </c>
      <c r="G42" s="22">
        <v>2.0734547835999999</v>
      </c>
      <c r="H42" s="21" t="str">
        <f>IF($B42="N/A","N/A",IF(G42&gt;1,"Yes","No"))</f>
        <v>Yes</v>
      </c>
      <c r="I42" s="22">
        <v>0.1231</v>
      </c>
      <c r="J42" s="22">
        <v>-2.38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99.785398606000001</v>
      </c>
      <c r="D44" s="21" t="str">
        <f>IF($B44="N/A","N/A",IF(C44&gt;15,"No",IF(C44&lt;-15,"No","Yes")))</f>
        <v>N/A</v>
      </c>
      <c r="E44" s="22">
        <v>99.572560030000005</v>
      </c>
      <c r="F44" s="21" t="str">
        <f>IF($B44="N/A","N/A",IF(E44&gt;15,"No",IF(E44&lt;-15,"No","Yes")))</f>
        <v>N/A</v>
      </c>
      <c r="G44" s="22">
        <v>99.518252613000001</v>
      </c>
      <c r="H44" s="21" t="str">
        <f>IF($B44="N/A","N/A",IF(G44&gt;15,"No",IF(G44&lt;-15,"No","Yes")))</f>
        <v>N/A</v>
      </c>
      <c r="I44" s="22">
        <v>-0.21299999999999999</v>
      </c>
      <c r="J44" s="22">
        <v>-5.5E-2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99.97444797</v>
      </c>
      <c r="D46" s="21" t="str">
        <f>IF($B46="N/A","N/A",IF(C46&gt;15,"No",IF(C46&lt;-15,"No","Yes")))</f>
        <v>N/A</v>
      </c>
      <c r="E46" s="22">
        <v>99.936871343999996</v>
      </c>
      <c r="F46" s="21" t="str">
        <f>IF($B46="N/A","N/A",IF(E46&gt;15,"No",IF(E46&lt;-15,"No","Yes")))</f>
        <v>N/A</v>
      </c>
      <c r="G46" s="22">
        <v>100</v>
      </c>
      <c r="H46" s="21" t="str">
        <f>IF($B46="N/A","N/A",IF(G46&gt;15,"No",IF(G46&lt;-15,"No","Yes")))</f>
        <v>N/A</v>
      </c>
      <c r="I46" s="22">
        <v>-3.7999999999999999E-2</v>
      </c>
      <c r="J46" s="22">
        <v>6.3200000000000006E-2</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21.758903338</v>
      </c>
      <c r="D48" s="21" t="str">
        <f>IF($B48="N/A","N/A",IF(C48&gt;15,"No",IF(C48&lt;-15,"No","Yes")))</f>
        <v>N/A</v>
      </c>
      <c r="E48" s="22">
        <v>23.397542881</v>
      </c>
      <c r="F48" s="21" t="str">
        <f>IF($B48="N/A","N/A",IF(E48&gt;15,"No",IF(E48&lt;-15,"No","Yes")))</f>
        <v>N/A</v>
      </c>
      <c r="G48" s="22">
        <v>24.794459796000002</v>
      </c>
      <c r="H48" s="21" t="str">
        <f>IF($B48="N/A","N/A",IF(G48&gt;15,"No",IF(G48&lt;-15,"No","Yes")))</f>
        <v>N/A</v>
      </c>
      <c r="I48" s="22">
        <v>7.5309999999999997</v>
      </c>
      <c r="J48" s="22">
        <v>5.97</v>
      </c>
      <c r="K48" s="21" t="str">
        <f t="shared" si="3"/>
        <v>Yes</v>
      </c>
    </row>
    <row r="49" spans="1:11" ht="25.5">
      <c r="A49" s="19" t="s">
        <v>214</v>
      </c>
      <c r="B49" s="3" t="s">
        <v>51</v>
      </c>
      <c r="C49" s="22">
        <v>2.5781512241</v>
      </c>
      <c r="D49" s="21" t="str">
        <f>IF($B49="N/A","N/A",IF(C49&gt;15,"No",IF(C49&lt;-15,"No","Yes")))</f>
        <v>N/A</v>
      </c>
      <c r="E49" s="22">
        <v>2.5755601736</v>
      </c>
      <c r="F49" s="21" t="str">
        <f>IF($B49="N/A","N/A",IF(E49&gt;15,"No",IF(E49&lt;-15,"No","Yes")))</f>
        <v>N/A</v>
      </c>
      <c r="G49" s="22">
        <v>2.6154493456000001</v>
      </c>
      <c r="H49" s="21" t="str">
        <f>IF($B49="N/A","N/A",IF(G49&gt;15,"No",IF(G49&lt;-15,"No","Yes")))</f>
        <v>N/A</v>
      </c>
      <c r="I49" s="22">
        <v>-0.10100000000000001</v>
      </c>
      <c r="J49" s="22">
        <v>1.5489999999999999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85.998289173000003</v>
      </c>
      <c r="D51" s="21" t="str">
        <f>IF($B51="N/A","N/A",IF(C51&gt;90,"No",IF(C51&lt;75,"No","Yes")))</f>
        <v>Yes</v>
      </c>
      <c r="E51" s="22">
        <v>86.084222539999999</v>
      </c>
      <c r="F51" s="21" t="str">
        <f>IF($B51="N/A","N/A",IF(E51&gt;90,"No",IF(E51&lt;75,"No","Yes")))</f>
        <v>Yes</v>
      </c>
      <c r="G51" s="22">
        <v>86.461069605000006</v>
      </c>
      <c r="H51" s="21" t="str">
        <f>IF($B51="N/A","N/A",IF(G51&gt;90,"No",IF(G51&lt;75,"No","Yes")))</f>
        <v>Yes</v>
      </c>
      <c r="I51" s="22">
        <v>9.9900000000000003E-2</v>
      </c>
      <c r="J51" s="22">
        <v>0.43780000000000002</v>
      </c>
      <c r="K51" s="21" t="str">
        <f>IF(J51="Div by 0", "N/A", IF(J51="N/A","N/A", IF(J51&gt;15, "No", IF(J51&lt;-15, "No", "Yes"))))</f>
        <v>Yes</v>
      </c>
    </row>
    <row r="52" spans="1:11">
      <c r="A52" s="19" t="s">
        <v>719</v>
      </c>
      <c r="B52" s="3" t="s">
        <v>135</v>
      </c>
      <c r="C52" s="22">
        <v>12.082985934</v>
      </c>
      <c r="D52" s="21" t="str">
        <f>IF($B52="N/A","N/A",IF(C52&gt;10,"No",IF(C52&lt;1,"No","Yes")))</f>
        <v>No</v>
      </c>
      <c r="E52" s="22">
        <v>11.951805153</v>
      </c>
      <c r="F52" s="21" t="str">
        <f>IF($B52="N/A","N/A",IF(E52&gt;10,"No",IF(E52&lt;1,"No","Yes")))</f>
        <v>No</v>
      </c>
      <c r="G52" s="22">
        <v>11.667178385</v>
      </c>
      <c r="H52" s="21" t="str">
        <f>IF($B52="N/A","N/A",IF(G52&gt;10,"No",IF(G52&lt;1,"No","Yes")))</f>
        <v>No</v>
      </c>
      <c r="I52" s="22">
        <v>-1.0900000000000001</v>
      </c>
      <c r="J52" s="22">
        <v>-2.38</v>
      </c>
      <c r="K52" s="21" t="str">
        <f>IF(J52="Div by 0", "N/A", IF(J52="N/A","N/A", IF(J52&gt;15, "No", IF(J52&lt;-15, "No", "Yes"))))</f>
        <v>Yes</v>
      </c>
    </row>
    <row r="53" spans="1:11">
      <c r="A53" s="19" t="s">
        <v>720</v>
      </c>
      <c r="B53" s="3" t="s">
        <v>181</v>
      </c>
      <c r="C53" s="22">
        <v>0.2165603716</v>
      </c>
      <c r="D53" s="21" t="str">
        <f>IF($B53="N/A","N/A",IF(C53&gt;2,"No",IF(C53&lt;=0,"No","Yes")))</f>
        <v>Yes</v>
      </c>
      <c r="E53" s="22">
        <v>0.1615108804</v>
      </c>
      <c r="F53" s="21" t="str">
        <f>IF($B53="N/A","N/A",IF(E53&gt;2,"No",IF(E53&lt;=0,"No","Yes")))</f>
        <v>Yes</v>
      </c>
      <c r="G53" s="22">
        <v>0.2001387325</v>
      </c>
      <c r="H53" s="21" t="str">
        <f>IF($B53="N/A","N/A",IF(G53&gt;2,"No",IF(G53&lt;=0,"No","Yes")))</f>
        <v>Yes</v>
      </c>
      <c r="I53" s="22">
        <v>-25.4</v>
      </c>
      <c r="J53" s="22">
        <v>23.92</v>
      </c>
      <c r="K53" s="21" t="str">
        <f>IF(J53="Div by 0", "N/A", IF(J53="N/A","N/A", IF(J53&gt;15, "No", IF(J53&lt;-15, "No", "Yes"))))</f>
        <v>No</v>
      </c>
    </row>
    <row r="54" spans="1:11">
      <c r="A54" s="19" t="s">
        <v>721</v>
      </c>
      <c r="B54" s="3" t="s">
        <v>182</v>
      </c>
      <c r="C54" s="22">
        <v>0.96369365370000004</v>
      </c>
      <c r="D54" s="21" t="str">
        <f>IF($B54="N/A","N/A",IF(C54&gt;3,"No",IF(C54&lt;=0,"No","Yes")))</f>
        <v>Yes</v>
      </c>
      <c r="E54" s="22">
        <v>0.90338419130000003</v>
      </c>
      <c r="F54" s="21" t="str">
        <f>IF($B54="N/A","N/A",IF(E54&gt;3,"No",IF(E54&lt;=0,"No","Yes")))</f>
        <v>Yes</v>
      </c>
      <c r="G54" s="22">
        <v>0.95407043520000001</v>
      </c>
      <c r="H54" s="21" t="str">
        <f>IF($B54="N/A","N/A",IF(G54&gt;3,"No",IF(G54&lt;=0,"No","Yes")))</f>
        <v>Yes</v>
      </c>
      <c r="I54" s="22">
        <v>-6.26</v>
      </c>
      <c r="J54" s="22">
        <v>5.6109999999999998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8189</v>
      </c>
      <c r="D56" s="21" t="str">
        <f>IF($B56="N/A","N/A",IF(C56&gt;15,"No",IF(C56&lt;-15,"No","Yes")))</f>
        <v>N/A</v>
      </c>
      <c r="E56" s="20">
        <v>10524</v>
      </c>
      <c r="F56" s="21" t="str">
        <f>IF($B56="N/A","N/A",IF(E56&gt;15,"No",IF(E56&lt;-15,"No","Yes")))</f>
        <v>N/A</v>
      </c>
      <c r="G56" s="20">
        <v>11791</v>
      </c>
      <c r="H56" s="21" t="str">
        <f>IF($B56="N/A","N/A",IF(G56&gt;15,"No",IF(G56&lt;-15,"No","Yes")))</f>
        <v>N/A</v>
      </c>
      <c r="I56" s="22">
        <v>28.51</v>
      </c>
      <c r="J56" s="22">
        <v>12.04</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1463.2334839</v>
      </c>
      <c r="D59" s="21" t="str">
        <f>IF($B59="N/A","N/A",IF(C59&gt;15,"No",IF(C59&lt;-15,"No","Yes")))</f>
        <v>N/A</v>
      </c>
      <c r="E59" s="194">
        <v>1579.0009502</v>
      </c>
      <c r="F59" s="21" t="str">
        <f>IF($B59="N/A","N/A",IF(E59&gt;15,"No",IF(E59&lt;-15,"No","Yes")))</f>
        <v>N/A</v>
      </c>
      <c r="G59" s="194">
        <v>1768.0085658999999</v>
      </c>
      <c r="H59" s="21" t="str">
        <f>IF($B59="N/A","N/A",IF(G59&gt;15,"No",IF(G59&lt;-15,"No","Yes")))</f>
        <v>N/A</v>
      </c>
      <c r="I59" s="22">
        <v>7.9119999999999999</v>
      </c>
      <c r="J59" s="22">
        <v>11.97</v>
      </c>
      <c r="K59" s="21" t="str">
        <f t="shared" si="4"/>
        <v>Yes</v>
      </c>
    </row>
    <row r="60" spans="1:11">
      <c r="A60" s="19" t="s">
        <v>49</v>
      </c>
      <c r="B60" s="3" t="s">
        <v>51</v>
      </c>
      <c r="C60" s="22">
        <v>0.41519110999999997</v>
      </c>
      <c r="D60" s="21" t="str">
        <f>IF($B60="N/A","N/A",IF(C60&gt;15,"No",IF(C60&lt;-15,"No","Yes")))</f>
        <v>N/A</v>
      </c>
      <c r="E60" s="22">
        <v>0.2185480806</v>
      </c>
      <c r="F60" s="21" t="str">
        <f>IF($B60="N/A","N/A",IF(E60&gt;15,"No",IF(E60&lt;-15,"No","Yes")))</f>
        <v>N/A</v>
      </c>
      <c r="G60" s="22">
        <v>0.32227970490000002</v>
      </c>
      <c r="H60" s="21" t="str">
        <f>IF($B60="N/A","N/A",IF(G60&gt;15,"No",IF(G60&lt;-15,"No","Yes")))</f>
        <v>N/A</v>
      </c>
      <c r="I60" s="22">
        <v>-47.4</v>
      </c>
      <c r="J60" s="22">
        <v>47.46</v>
      </c>
      <c r="K60" s="21" t="str">
        <f t="shared" si="4"/>
        <v>No</v>
      </c>
    </row>
    <row r="61" spans="1:11">
      <c r="A61" s="19" t="s">
        <v>195</v>
      </c>
      <c r="B61" s="3" t="s">
        <v>51</v>
      </c>
      <c r="C61" s="194">
        <v>1552.8529412</v>
      </c>
      <c r="D61" s="21" t="str">
        <f>IF($B61="N/A","N/A",IF(C61&gt;15,"No",IF(C61&lt;-15,"No","Yes")))</f>
        <v>N/A</v>
      </c>
      <c r="E61" s="194">
        <v>661.04347826000003</v>
      </c>
      <c r="F61" s="21" t="str">
        <f>IF($B61="N/A","N/A",IF(E61&gt;15,"No",IF(E61&lt;-15,"No","Yes")))</f>
        <v>N/A</v>
      </c>
      <c r="G61" s="194">
        <v>586.28947368000001</v>
      </c>
      <c r="H61" s="21" t="str">
        <f>IF($B61="N/A","N/A",IF(G61&gt;15,"No",IF(G61&lt;-15,"No","Yes")))</f>
        <v>N/A</v>
      </c>
      <c r="I61" s="22">
        <v>-57.4</v>
      </c>
      <c r="J61" s="22">
        <v>-11.3</v>
      </c>
      <c r="K61" s="21" t="str">
        <f t="shared" si="4"/>
        <v>Yes</v>
      </c>
    </row>
    <row r="62" spans="1:11">
      <c r="A62" s="19" t="s">
        <v>130</v>
      </c>
      <c r="B62" s="3" t="s">
        <v>54</v>
      </c>
      <c r="C62" s="22">
        <v>78.300158749999994</v>
      </c>
      <c r="D62" s="21" t="str">
        <f>IF($B62="N/A","N/A",IF(C62&gt;100,"No",IF(C62&lt;95,"No","Yes")))</f>
        <v>No</v>
      </c>
      <c r="E62" s="22">
        <v>81.908019764000002</v>
      </c>
      <c r="F62" s="21" t="str">
        <f>IF($B62="N/A","N/A",IF(E62&gt;100,"No",IF(E62&lt;95,"No","Yes")))</f>
        <v>No</v>
      </c>
      <c r="G62" s="22">
        <v>87.677041811999999</v>
      </c>
      <c r="H62" s="21" t="str">
        <f>IF($B62="N/A","N/A",IF(G62&gt;100,"No",IF(G62&lt;95,"No","Yes")))</f>
        <v>No</v>
      </c>
      <c r="I62" s="22">
        <v>4.6079999999999997</v>
      </c>
      <c r="J62" s="22">
        <v>7.0430000000000001</v>
      </c>
      <c r="K62" s="21" t="str">
        <f t="shared" si="4"/>
        <v>Yes</v>
      </c>
    </row>
    <row r="63" spans="1:11">
      <c r="A63" s="19" t="s">
        <v>196</v>
      </c>
      <c r="B63" s="3" t="s">
        <v>133</v>
      </c>
      <c r="C63" s="22">
        <v>1.1107298815</v>
      </c>
      <c r="D63" s="21" t="str">
        <f>IF($B63="N/A","N/A",IF(C63&gt;1,"Yes","No"))</f>
        <v>Yes</v>
      </c>
      <c r="E63" s="22">
        <v>1.1382830626</v>
      </c>
      <c r="F63" s="21" t="str">
        <f>IF($B63="N/A","N/A",IF(E63&gt;1,"Yes","No"))</f>
        <v>Yes</v>
      </c>
      <c r="G63" s="22">
        <v>1.1914296768999999</v>
      </c>
      <c r="H63" s="21" t="str">
        <f>IF($B63="N/A","N/A",IF(G63&gt;1,"Yes","No"))</f>
        <v>Yes</v>
      </c>
      <c r="I63" s="22">
        <v>2.4809999999999999</v>
      </c>
      <c r="J63" s="22">
        <v>4.6689999999999996</v>
      </c>
      <c r="K63" s="21" t="str">
        <f t="shared" si="4"/>
        <v>Yes</v>
      </c>
    </row>
    <row r="64" spans="1:11">
      <c r="A64" s="19" t="s">
        <v>131</v>
      </c>
      <c r="B64" s="3" t="s">
        <v>54</v>
      </c>
      <c r="C64" s="22">
        <v>92.160214921999994</v>
      </c>
      <c r="D64" s="21" t="str">
        <f>IF($B64="N/A","N/A",IF(C64&gt;100,"No",IF(C64&lt;95,"No","Yes")))</f>
        <v>No</v>
      </c>
      <c r="E64" s="22">
        <v>92.502850627000001</v>
      </c>
      <c r="F64" s="21" t="str">
        <f>IF($B64="N/A","N/A",IF(E64&gt;100,"No",IF(E64&lt;95,"No","Yes")))</f>
        <v>No</v>
      </c>
      <c r="G64" s="22">
        <v>95.360868459000002</v>
      </c>
      <c r="H64" s="21" t="str">
        <f>IF($B64="N/A","N/A",IF(G64&gt;100,"No",IF(G64&lt;95,"No","Yes")))</f>
        <v>Yes</v>
      </c>
      <c r="I64" s="22">
        <v>0.37180000000000002</v>
      </c>
      <c r="J64" s="22">
        <v>3.09</v>
      </c>
      <c r="K64" s="21" t="str">
        <f t="shared" si="4"/>
        <v>Yes</v>
      </c>
    </row>
    <row r="65" spans="1:11">
      <c r="A65" s="19" t="s">
        <v>197</v>
      </c>
      <c r="B65" s="3" t="s">
        <v>134</v>
      </c>
      <c r="C65" s="22">
        <v>9.1754339473000002</v>
      </c>
      <c r="D65" s="21" t="str">
        <f>IF($B65="N/A","N/A",IF(C65&gt;3,"Yes","No"))</f>
        <v>Yes</v>
      </c>
      <c r="E65" s="22">
        <v>9.5435028248999991</v>
      </c>
      <c r="F65" s="21" t="str">
        <f>IF($B65="N/A","N/A",IF(E65&gt;3,"Yes","No"))</f>
        <v>Yes</v>
      </c>
      <c r="G65" s="22">
        <v>10.539576663</v>
      </c>
      <c r="H65" s="21" t="str">
        <f>IF($B65="N/A","N/A",IF(G65&gt;3,"Yes","No"))</f>
        <v>Yes</v>
      </c>
      <c r="I65" s="22">
        <v>4.0110000000000001</v>
      </c>
      <c r="J65" s="22">
        <v>10.44</v>
      </c>
      <c r="K65" s="21" t="str">
        <f t="shared" si="4"/>
        <v>Yes</v>
      </c>
    </row>
    <row r="66" spans="1:11">
      <c r="A66" s="19" t="s">
        <v>862</v>
      </c>
      <c r="B66" s="3" t="s">
        <v>16</v>
      </c>
      <c r="C66" s="22">
        <v>5.5993891265000002</v>
      </c>
      <c r="D66" s="21" t="str">
        <f>IF($B66="N/A","N/A",IF(C66&gt;=8,"No",IF(C66&lt;2,"No","Yes")))</f>
        <v>Yes</v>
      </c>
      <c r="E66" s="22">
        <v>5.4326045626999999</v>
      </c>
      <c r="F66" s="21" t="str">
        <f>IF($B66="N/A","N/A",IF(E66&gt;=8,"No",IF(E66&lt;2,"No","Yes")))</f>
        <v>Yes</v>
      </c>
      <c r="G66" s="22">
        <v>5.5876664687000002</v>
      </c>
      <c r="H66" s="21" t="str">
        <f>IF($B66="N/A","N/A",IF(G66&gt;=8,"No",IF(G66&lt;2,"No","Yes")))</f>
        <v>Yes</v>
      </c>
      <c r="I66" s="22">
        <v>-2.98</v>
      </c>
      <c r="J66" s="22">
        <v>2.8540000000000001</v>
      </c>
      <c r="K66" s="21" t="str">
        <f t="shared" si="4"/>
        <v>Yes</v>
      </c>
    </row>
    <row r="67" spans="1:11">
      <c r="A67" s="19" t="s">
        <v>199</v>
      </c>
      <c r="B67" s="3" t="s">
        <v>54</v>
      </c>
      <c r="C67" s="22">
        <v>98.974233728000002</v>
      </c>
      <c r="D67" s="21" t="str">
        <f>IF($B67="N/A","N/A",IF(C67&gt;100,"No",IF(C67&lt;95,"No","Yes")))</f>
        <v>Yes</v>
      </c>
      <c r="E67" s="22">
        <v>99.315849486999994</v>
      </c>
      <c r="F67" s="21" t="str">
        <f>IF($B67="N/A","N/A",IF(E67&gt;100,"No",IF(E67&lt;95,"No","Yes")))</f>
        <v>Yes</v>
      </c>
      <c r="G67" s="22">
        <v>99.101009243999997</v>
      </c>
      <c r="H67" s="21" t="str">
        <f>IF($B67="N/A","N/A",IF(G67&gt;100,"No",IF(G67&lt;95,"No","Yes")))</f>
        <v>Yes</v>
      </c>
      <c r="I67" s="22">
        <v>0.34520000000000001</v>
      </c>
      <c r="J67" s="22">
        <v>-0.216</v>
      </c>
      <c r="K67" s="21" t="str">
        <f t="shared" si="4"/>
        <v>Yes</v>
      </c>
    </row>
    <row r="68" spans="1:11">
      <c r="A68" s="19" t="s">
        <v>200</v>
      </c>
      <c r="B68" s="3" t="s">
        <v>54</v>
      </c>
      <c r="C68" s="22">
        <v>100</v>
      </c>
      <c r="D68" s="21" t="str">
        <f>IF($B68="N/A","N/A",IF(C68&gt;100,"No",IF(C68&lt;95,"No","Yes")))</f>
        <v>Yes</v>
      </c>
      <c r="E68" s="22">
        <v>99.990497910000002</v>
      </c>
      <c r="F68" s="21" t="str">
        <f>IF($B68="N/A","N/A",IF(E68&gt;100,"No",IF(E68&lt;95,"No","Yes")))</f>
        <v>Yes</v>
      </c>
      <c r="G68" s="22">
        <v>100</v>
      </c>
      <c r="H68" s="21" t="str">
        <f>IF($B68="N/A","N/A",IF(G68&gt;100,"No",IF(G68&lt;95,"No","Yes")))</f>
        <v>Yes</v>
      </c>
      <c r="I68" s="22">
        <v>-0.01</v>
      </c>
      <c r="J68" s="22">
        <v>9.4999999999999998E-3</v>
      </c>
      <c r="K68" s="21" t="str">
        <f t="shared" si="4"/>
        <v>Yes</v>
      </c>
    </row>
    <row r="69" spans="1:11">
      <c r="A69" s="19" t="s">
        <v>202</v>
      </c>
      <c r="B69" s="3" t="s">
        <v>56</v>
      </c>
      <c r="C69" s="22">
        <v>99.987788496999997</v>
      </c>
      <c r="D69" s="21" t="str">
        <f>IF($B69="N/A","N/A",IF(C69&gt;100,"No",IF(C69&lt;98,"No","Yes")))</f>
        <v>Yes</v>
      </c>
      <c r="E69" s="22">
        <v>100</v>
      </c>
      <c r="F69" s="21" t="str">
        <f>IF($B69="N/A","N/A",IF(E69&gt;100,"No",IF(E69&lt;98,"No","Yes")))</f>
        <v>Yes</v>
      </c>
      <c r="G69" s="22">
        <v>100</v>
      </c>
      <c r="H69" s="21" t="str">
        <f>IF($B69="N/A","N/A",IF(G69&gt;100,"No",IF(G69&lt;98,"No","Yes")))</f>
        <v>Yes</v>
      </c>
      <c r="I69" s="22">
        <v>1.2200000000000001E-2</v>
      </c>
      <c r="J69" s="22">
        <v>0</v>
      </c>
      <c r="K69" s="21" t="str">
        <f t="shared" si="4"/>
        <v>Yes</v>
      </c>
    </row>
    <row r="70" spans="1:11">
      <c r="A70" s="19" t="s">
        <v>203</v>
      </c>
      <c r="B70" s="3" t="s">
        <v>17</v>
      </c>
      <c r="C70" s="22">
        <v>6.4496824621000002</v>
      </c>
      <c r="D70" s="21" t="str">
        <f>IF($B70="N/A","N/A",IF(C70&gt;=2,"Yes","No"))</f>
        <v>Yes</v>
      </c>
      <c r="E70" s="22">
        <v>6.8418852147000004</v>
      </c>
      <c r="F70" s="21" t="str">
        <f>IF($B70="N/A","N/A",IF(E70&gt;=2,"Yes","No"))</f>
        <v>Yes</v>
      </c>
      <c r="G70" s="22">
        <v>7.3249088287999999</v>
      </c>
      <c r="H70" s="21" t="str">
        <f>IF($B70="N/A","N/A",IF(G70&gt;=2,"Yes","No"))</f>
        <v>Yes</v>
      </c>
      <c r="I70" s="22">
        <v>6.0810000000000004</v>
      </c>
      <c r="J70" s="22">
        <v>7.06</v>
      </c>
      <c r="K70" s="21" t="str">
        <f t="shared" si="4"/>
        <v>Yes</v>
      </c>
    </row>
    <row r="71" spans="1:11">
      <c r="A71" s="19" t="s">
        <v>204</v>
      </c>
      <c r="B71" s="3" t="s">
        <v>57</v>
      </c>
      <c r="C71" s="22">
        <v>7.8041035662000002</v>
      </c>
      <c r="D71" s="21" t="str">
        <f>IF($B71="N/A","N/A",IF(C71&gt;30,"No",IF(C71&lt;5,"No","Yes")))</f>
        <v>Yes</v>
      </c>
      <c r="E71" s="22">
        <v>5.2166476624999998</v>
      </c>
      <c r="F71" s="21" t="str">
        <f>IF($B71="N/A","N/A",IF(E71&gt;30,"No",IF(E71&lt;5,"No","Yes")))</f>
        <v>Yes</v>
      </c>
      <c r="G71" s="22">
        <v>2.6460859978000002</v>
      </c>
      <c r="H71" s="21" t="str">
        <f>IF($B71="N/A","N/A",IF(G71&gt;30,"No",IF(G71&lt;5,"No","Yes")))</f>
        <v>No</v>
      </c>
      <c r="I71" s="22">
        <v>-33.200000000000003</v>
      </c>
      <c r="J71" s="22">
        <v>-49.3</v>
      </c>
      <c r="K71" s="21" t="str">
        <f t="shared" si="4"/>
        <v>No</v>
      </c>
    </row>
    <row r="72" spans="1:11">
      <c r="A72" s="19" t="s">
        <v>205</v>
      </c>
      <c r="B72" s="3" t="s">
        <v>10</v>
      </c>
      <c r="C72" s="22">
        <v>44.223253542000002</v>
      </c>
      <c r="D72" s="21" t="str">
        <f>IF($B72="N/A","N/A",IF(C72&gt;75,"No",IF(C72&lt;15,"No","Yes")))</f>
        <v>Yes</v>
      </c>
      <c r="E72" s="22">
        <v>46.693272520000001</v>
      </c>
      <c r="F72" s="21" t="str">
        <f>IF($B72="N/A","N/A",IF(E72&gt;75,"No",IF(E72&lt;15,"No","Yes")))</f>
        <v>Yes</v>
      </c>
      <c r="G72" s="22">
        <v>53.981850563999998</v>
      </c>
      <c r="H72" s="21" t="str">
        <f>IF($B72="N/A","N/A",IF(G72&gt;75,"No",IF(G72&lt;15,"No","Yes")))</f>
        <v>Yes</v>
      </c>
      <c r="I72" s="22">
        <v>5.585</v>
      </c>
      <c r="J72" s="22">
        <v>15.61</v>
      </c>
      <c r="K72" s="21" t="str">
        <f t="shared" si="4"/>
        <v>No</v>
      </c>
    </row>
    <row r="73" spans="1:11">
      <c r="A73" s="19" t="s">
        <v>206</v>
      </c>
      <c r="B73" s="3" t="s">
        <v>11</v>
      </c>
      <c r="C73" s="22">
        <v>47.972642892000003</v>
      </c>
      <c r="D73" s="21" t="str">
        <f>IF($B73="N/A","N/A",IF(C73&gt;70,"No",IF(C73&lt;25,"No","Yes")))</f>
        <v>Yes</v>
      </c>
      <c r="E73" s="22">
        <v>48.090079818</v>
      </c>
      <c r="F73" s="21" t="str">
        <f>IF($B73="N/A","N/A",IF(E73&gt;70,"No",IF(E73&lt;25,"No","Yes")))</f>
        <v>Yes</v>
      </c>
      <c r="G73" s="22">
        <v>43.372063437999998</v>
      </c>
      <c r="H73" s="21" t="str">
        <f>IF($B73="N/A","N/A",IF(G73&gt;70,"No",IF(G73&lt;25,"No","Yes")))</f>
        <v>Yes</v>
      </c>
      <c r="I73" s="22">
        <v>0.24479999999999999</v>
      </c>
      <c r="J73" s="22">
        <v>-9.81</v>
      </c>
      <c r="K73" s="21" t="str">
        <f t="shared" si="4"/>
        <v>Yes</v>
      </c>
    </row>
    <row r="74" spans="1:11">
      <c r="A74" s="19" t="s">
        <v>207</v>
      </c>
      <c r="B74" s="3" t="s">
        <v>18</v>
      </c>
      <c r="C74" s="22">
        <v>32.079619000999998</v>
      </c>
      <c r="D74" s="21" t="str">
        <f>IF($B74="N/A","N/A",IF(C74&gt;70,"No",IF(C74&lt;35,"No","Yes")))</f>
        <v>No</v>
      </c>
      <c r="E74" s="22">
        <v>35.870391486000003</v>
      </c>
      <c r="F74" s="21" t="str">
        <f>IF($B74="N/A","N/A",IF(E74&gt;70,"No",IF(E74&lt;35,"No","Yes")))</f>
        <v>Yes</v>
      </c>
      <c r="G74" s="22">
        <v>38.792299211</v>
      </c>
      <c r="H74" s="21" t="str">
        <f>IF($B74="N/A","N/A",IF(G74&gt;70,"No",IF(G74&lt;35,"No","Yes")))</f>
        <v>Yes</v>
      </c>
      <c r="I74" s="22">
        <v>11.82</v>
      </c>
      <c r="J74" s="22">
        <v>8.1460000000000008</v>
      </c>
      <c r="K74" s="21" t="str">
        <f t="shared" si="4"/>
        <v>Yes</v>
      </c>
    </row>
    <row r="75" spans="1:11">
      <c r="A75" s="19" t="s">
        <v>208</v>
      </c>
      <c r="B75" s="3" t="s">
        <v>133</v>
      </c>
      <c r="C75" s="22">
        <v>2.3768557289999999</v>
      </c>
      <c r="D75" s="21" t="str">
        <f>IF($B75="N/A","N/A",IF(C75&gt;1,"Yes","No"))</f>
        <v>Yes</v>
      </c>
      <c r="E75" s="22">
        <v>2.3486092715</v>
      </c>
      <c r="F75" s="21" t="str">
        <f>IF($B75="N/A","N/A",IF(E75&gt;1,"Yes","No"))</f>
        <v>Yes</v>
      </c>
      <c r="G75" s="22">
        <v>2.2291211193999998</v>
      </c>
      <c r="H75" s="21" t="str">
        <f>IF($B75="N/A","N/A",IF(G75&gt;1,"Yes","No"))</f>
        <v>Yes</v>
      </c>
      <c r="I75" s="22">
        <v>-1.19</v>
      </c>
      <c r="J75" s="22">
        <v>-5.09</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84.164446135999995</v>
      </c>
      <c r="D77" s="21" t="str">
        <f>IF($B77="N/A","N/A",IF(C77&gt;15,"No",IF(C77&lt;-15,"No","Yes")))</f>
        <v>N/A</v>
      </c>
      <c r="E77" s="22">
        <v>85.854304635999995</v>
      </c>
      <c r="F77" s="21" t="str">
        <f>IF($B77="N/A","N/A",IF(E77&gt;15,"No",IF(E77&lt;-15,"No","Yes")))</f>
        <v>N/A</v>
      </c>
      <c r="G77" s="22">
        <v>90.773939659000007</v>
      </c>
      <c r="H77" s="21" t="str">
        <f>IF($B77="N/A","N/A",IF(G77&gt;15,"No",IF(G77&lt;-15,"No","Yes")))</f>
        <v>N/A</v>
      </c>
      <c r="I77" s="22">
        <v>2.008</v>
      </c>
      <c r="J77" s="22">
        <v>5.73</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279875</v>
      </c>
      <c r="D6" s="21" t="str">
        <f>IF($B6="N/A","N/A",IF(C6&gt;15,"No",IF(C6&lt;-15,"No","Yes")))</f>
        <v>N/A</v>
      </c>
      <c r="E6" s="20">
        <v>274269</v>
      </c>
      <c r="F6" s="21" t="str">
        <f>IF($B6="N/A","N/A",IF(E6&gt;15,"No",IF(E6&lt;-15,"No","Yes")))</f>
        <v>N/A</v>
      </c>
      <c r="G6" s="20">
        <v>278293</v>
      </c>
      <c r="H6" s="21" t="str">
        <f>IF($B6="N/A","N/A",IF(G6&gt;15,"No",IF(G6&lt;-15,"No","Yes")))</f>
        <v>N/A</v>
      </c>
      <c r="I6" s="22">
        <v>-2</v>
      </c>
      <c r="J6" s="22">
        <v>1.4670000000000001</v>
      </c>
      <c r="K6" s="21" t="str">
        <f>IF(J6="Div by 0", "N/A", IF(J6="N/A","N/A", IF(J6&gt;15, "No", IF(J6&lt;-15, "No", "Yes"))))</f>
        <v>Yes</v>
      </c>
    </row>
    <row r="7" spans="1:11">
      <c r="A7" s="158" t="s">
        <v>712</v>
      </c>
      <c r="B7" s="3" t="s">
        <v>51</v>
      </c>
      <c r="C7" s="23">
        <v>7.5033497000000001E-3</v>
      </c>
      <c r="D7" s="21" t="str">
        <f>IF($B7="N/A","N/A",IF(C7&gt;15,"No",IF(C7&lt;-15,"No","Yes")))</f>
        <v>N/A</v>
      </c>
      <c r="E7" s="23">
        <v>0</v>
      </c>
      <c r="F7" s="21" t="str">
        <f>IF($B7="N/A","N/A",IF(E7&gt;15,"No",IF(E7&lt;-15,"No","Yes")))</f>
        <v>N/A</v>
      </c>
      <c r="G7" s="23">
        <v>3.5933349999999999E-4</v>
      </c>
      <c r="H7" s="21" t="str">
        <f>IF($B7="N/A","N/A",IF(G7&gt;15,"No",IF(G7&lt;-15,"No","Yes")))</f>
        <v>N/A</v>
      </c>
      <c r="I7" s="22">
        <v>-100</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279854</v>
      </c>
      <c r="D9" s="21" t="str">
        <f>IF($B9="N/A","N/A",IF(C9&gt;15,"No",IF(C9&lt;-15,"No","Yes")))</f>
        <v>N/A</v>
      </c>
      <c r="E9" s="20">
        <v>274269</v>
      </c>
      <c r="F9" s="21" t="str">
        <f>IF($B9="N/A","N/A",IF(E9&gt;15,"No",IF(E9&lt;-15,"No","Yes")))</f>
        <v>N/A</v>
      </c>
      <c r="G9" s="20">
        <v>278292</v>
      </c>
      <c r="H9" s="21" t="str">
        <f>IF($B9="N/A","N/A",IF(G9&gt;15,"No",IF(G9&lt;-15,"No","Yes")))</f>
        <v>N/A</v>
      </c>
      <c r="I9" s="22">
        <v>-2</v>
      </c>
      <c r="J9" s="22">
        <v>1.4670000000000001</v>
      </c>
      <c r="K9" s="21" t="str">
        <f t="shared" ref="K9:K18" si="0">IF(J9="Div by 0", "N/A", IF(J9="N/A","N/A", IF(J9&gt;15, "No", IF(J9&lt;-15, "No", "Yes"))))</f>
        <v>Yes</v>
      </c>
    </row>
    <row r="10" spans="1:11">
      <c r="A10" s="158" t="s">
        <v>714</v>
      </c>
      <c r="B10" s="3" t="s">
        <v>53</v>
      </c>
      <c r="C10" s="23">
        <v>1.3946557848000001</v>
      </c>
      <c r="D10" s="21" t="str">
        <f>IF($B10="N/A","N/A",IF(C10&gt;20,"No",IF(C10&lt;5,"No","Yes")))</f>
        <v>No</v>
      </c>
      <c r="E10" s="23">
        <v>1.3508635682000001</v>
      </c>
      <c r="F10" s="21" t="str">
        <f>IF($B10="N/A","N/A",IF(E10&gt;20,"No",IF(E10&lt;5,"No","Yes")))</f>
        <v>No</v>
      </c>
      <c r="G10" s="23">
        <v>0</v>
      </c>
      <c r="H10" s="21" t="str">
        <f>IF($B10="N/A","N/A",IF(G10&gt;20,"No",IF(G10&lt;5,"No","Yes")))</f>
        <v>No</v>
      </c>
      <c r="I10" s="22">
        <v>-3.14</v>
      </c>
      <c r="J10" s="22">
        <v>-100</v>
      </c>
      <c r="K10" s="21" t="str">
        <f t="shared" si="0"/>
        <v>No</v>
      </c>
    </row>
    <row r="11" spans="1:11">
      <c r="A11" s="158" t="s">
        <v>715</v>
      </c>
      <c r="B11" s="3" t="s">
        <v>52</v>
      </c>
      <c r="C11" s="23">
        <v>13.289786817</v>
      </c>
      <c r="D11" s="21" t="str">
        <f>IF($B11="N/A","N/A",IF(C11&gt;1,"Yes","No"))</f>
        <v>Yes</v>
      </c>
      <c r="E11" s="23">
        <v>11.415799817</v>
      </c>
      <c r="F11" s="21" t="str">
        <f>IF($B11="N/A","N/A",IF(E11&gt;1,"Yes","No"))</f>
        <v>Yes</v>
      </c>
      <c r="G11" s="23">
        <v>11.658258232</v>
      </c>
      <c r="H11" s="21" t="str">
        <f>IF($B11="N/A","N/A",IF(G11&gt;1,"Yes","No"))</f>
        <v>Yes</v>
      </c>
      <c r="I11" s="22">
        <v>-14.1</v>
      </c>
      <c r="J11" s="22">
        <v>2.1240000000000001</v>
      </c>
      <c r="K11" s="21" t="str">
        <f t="shared" si="0"/>
        <v>Yes</v>
      </c>
    </row>
    <row r="12" spans="1:11">
      <c r="A12" s="158" t="s">
        <v>716</v>
      </c>
      <c r="B12" s="3" t="s">
        <v>51</v>
      </c>
      <c r="C12" s="23">
        <v>81.254033125000007</v>
      </c>
      <c r="D12" s="21" t="str">
        <f>IF($B12="N/A","N/A",IF(C12&gt;15,"No",IF(C12&lt;-15,"No","Yes")))</f>
        <v>N/A</v>
      </c>
      <c r="E12" s="23">
        <v>84.017885660000005</v>
      </c>
      <c r="F12" s="21" t="str">
        <f>IF($B12="N/A","N/A",IF(E12&gt;15,"No",IF(E12&lt;-15,"No","Yes")))</f>
        <v>N/A</v>
      </c>
      <c r="G12" s="23">
        <v>20.361237825</v>
      </c>
      <c r="H12" s="21" t="str">
        <f>IF($B12="N/A","N/A",IF(G12&gt;15,"No",IF(G12&lt;-15,"No","Yes")))</f>
        <v>N/A</v>
      </c>
      <c r="I12" s="22">
        <v>3.4009999999999998</v>
      </c>
      <c r="J12" s="22">
        <v>-75.8</v>
      </c>
      <c r="K12" s="21" t="str">
        <f t="shared" si="0"/>
        <v>No</v>
      </c>
    </row>
    <row r="13" spans="1:11">
      <c r="A13" s="158" t="s">
        <v>717</v>
      </c>
      <c r="B13" s="3" t="s">
        <v>51</v>
      </c>
      <c r="C13" s="31">
        <v>2810.6219348</v>
      </c>
      <c r="D13" s="21" t="str">
        <f>IF($B13="N/A","N/A",IF(C13&gt;15,"No",IF(C13&lt;-15,"No","Yes")))</f>
        <v>N/A</v>
      </c>
      <c r="E13" s="31">
        <v>2561.4612584000001</v>
      </c>
      <c r="F13" s="21" t="str">
        <f>IF($B13="N/A","N/A",IF(E13&gt;15,"No",IF(E13&lt;-15,"No","Yes")))</f>
        <v>N/A</v>
      </c>
      <c r="G13" s="31">
        <v>2080.9534273999998</v>
      </c>
      <c r="H13" s="21" t="str">
        <f>IF($B13="N/A","N/A",IF(G13&gt;15,"No",IF(G13&lt;-15,"No","Yes")))</f>
        <v>N/A</v>
      </c>
      <c r="I13" s="22">
        <v>-8.86</v>
      </c>
      <c r="J13" s="22">
        <v>-18.8</v>
      </c>
      <c r="K13" s="21" t="str">
        <f t="shared" si="0"/>
        <v>No</v>
      </c>
    </row>
    <row r="14" spans="1:11" ht="12.75" customHeight="1">
      <c r="A14" s="72" t="s">
        <v>865</v>
      </c>
      <c r="B14" s="70" t="s">
        <v>51</v>
      </c>
      <c r="C14" s="39">
        <v>913</v>
      </c>
      <c r="D14" s="70" t="s">
        <v>51</v>
      </c>
      <c r="E14" s="39">
        <v>927</v>
      </c>
      <c r="F14" s="70" t="s">
        <v>51</v>
      </c>
      <c r="G14" s="39">
        <v>729</v>
      </c>
      <c r="H14" s="21" t="str">
        <f>IF($B14="N/A","N/A",IF(G14&gt;15,"No",IF(G14&lt;-15,"No","Yes")))</f>
        <v>N/A</v>
      </c>
      <c r="I14" s="70" t="s">
        <v>997</v>
      </c>
      <c r="J14" s="41">
        <v>-21.4</v>
      </c>
      <c r="K14" s="21" t="str">
        <f t="shared" si="0"/>
        <v>No</v>
      </c>
    </row>
    <row r="15" spans="1:11" ht="25.5">
      <c r="A15" s="2" t="s">
        <v>866</v>
      </c>
      <c r="B15" s="70" t="s">
        <v>51</v>
      </c>
      <c r="C15" s="31" t="s">
        <v>51</v>
      </c>
      <c r="D15" s="21" t="str">
        <f>IF($B15="N/A","N/A",IF(C15&gt;60,"No",IF(C15&lt;15,"No","Yes")))</f>
        <v>N/A</v>
      </c>
      <c r="E15" s="31">
        <v>3154.8446601999999</v>
      </c>
      <c r="F15" s="21" t="str">
        <f>IF($B15="N/A","N/A",IF(E15&gt;60,"No",IF(E15&lt;15,"No","Yes")))</f>
        <v>N/A</v>
      </c>
      <c r="G15" s="31">
        <v>3047.4499314</v>
      </c>
      <c r="H15" s="21" t="str">
        <f>IF($B15="N/A","N/A",IF(G15&gt;60,"No",IF(G15&lt;15,"No","Yes")))</f>
        <v>N/A</v>
      </c>
      <c r="I15" s="22" t="s">
        <v>51</v>
      </c>
      <c r="J15" s="22">
        <v>-3.4</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275951</v>
      </c>
      <c r="D20" s="21" t="str">
        <f>IF($B20="N/A","N/A",IF(C20&gt;15,"No",IF(C20&lt;-15,"No","Yes")))</f>
        <v>N/A</v>
      </c>
      <c r="E20" s="20">
        <v>270564</v>
      </c>
      <c r="F20" s="21" t="str">
        <f>IF($B20="N/A","N/A",IF(E20&gt;15,"No",IF(E20&lt;-15,"No","Yes")))</f>
        <v>N/A</v>
      </c>
      <c r="G20" s="20">
        <v>278292</v>
      </c>
      <c r="H20" s="21" t="str">
        <f>IF($B20="N/A","N/A",IF(G20&gt;15,"No",IF(G20&lt;-15,"No","Yes")))</f>
        <v>N/A</v>
      </c>
      <c r="I20" s="22">
        <v>-1.95</v>
      </c>
      <c r="J20" s="22">
        <v>2.8559999999999999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129.32494281999999</v>
      </c>
      <c r="D24" s="21" t="str">
        <f>IF($B24="N/A","N/A",IF(C24&gt;100,"No",IF(C24&lt;50,"No","Yes")))</f>
        <v>No</v>
      </c>
      <c r="E24" s="31">
        <v>131.84566104000001</v>
      </c>
      <c r="F24" s="21" t="str">
        <f>IF($B24="N/A","N/A",IF(E24&gt;100,"No",IF(E24&lt;50,"No","Yes")))</f>
        <v>No</v>
      </c>
      <c r="G24" s="31">
        <v>132.76861072</v>
      </c>
      <c r="H24" s="21" t="str">
        <f>IF($B24="N/A","N/A",IF(G24&gt;100,"No",IF(G24&lt;50,"No","Yes")))</f>
        <v>No</v>
      </c>
      <c r="I24" s="22">
        <v>1.9490000000000001</v>
      </c>
      <c r="J24" s="22">
        <v>0.7</v>
      </c>
      <c r="K24" s="21" t="str">
        <f t="shared" ref="K24:K49" si="4">IF(J24="Div by 0", "N/A", IF(J24="N/A","N/A", IF(J24&gt;15, "No", IF(J24&lt;-15, "No", "Yes"))))</f>
        <v>Yes</v>
      </c>
    </row>
    <row r="25" spans="1:11">
      <c r="A25" s="7" t="s">
        <v>221</v>
      </c>
      <c r="B25" s="3" t="s">
        <v>51</v>
      </c>
      <c r="C25" s="31">
        <v>457.16863149</v>
      </c>
      <c r="D25" s="21" t="str">
        <f>IF($B25="N/A","N/A",IF(C25&gt;15,"No",IF(C25&lt;-15,"No","Yes")))</f>
        <v>N/A</v>
      </c>
      <c r="E25" s="31">
        <v>510.33412127000003</v>
      </c>
      <c r="F25" s="21" t="str">
        <f>IF($B25="N/A","N/A",IF(E25&gt;15,"No",IF(E25&lt;-15,"No","Yes")))</f>
        <v>N/A</v>
      </c>
      <c r="G25" s="31">
        <v>395.73528793000003</v>
      </c>
      <c r="H25" s="21" t="str">
        <f>IF($B25="N/A","N/A",IF(G25&gt;15,"No",IF(G25&lt;-15,"No","Yes")))</f>
        <v>N/A</v>
      </c>
      <c r="I25" s="22">
        <v>11.63</v>
      </c>
      <c r="J25" s="22">
        <v>-22.5</v>
      </c>
      <c r="K25" s="21" t="str">
        <f t="shared" si="4"/>
        <v>No</v>
      </c>
    </row>
    <row r="26" spans="1:11">
      <c r="A26" s="7" t="s">
        <v>853</v>
      </c>
      <c r="B26" s="3" t="s">
        <v>51</v>
      </c>
      <c r="C26" s="31">
        <v>378.30873494000002</v>
      </c>
      <c r="D26" s="21" t="str">
        <f>IF($B26="N/A","N/A",IF(C26&gt;15,"No",IF(C26&lt;-15,"No","Yes")))</f>
        <v>N/A</v>
      </c>
      <c r="E26" s="31">
        <v>331.84166104000002</v>
      </c>
      <c r="F26" s="21" t="str">
        <f>IF($B26="N/A","N/A",IF(E26&gt;15,"No",IF(E26&lt;-15,"No","Yes")))</f>
        <v>N/A</v>
      </c>
      <c r="G26" s="31">
        <v>192.48137109000001</v>
      </c>
      <c r="H26" s="21" t="str">
        <f>IF($B26="N/A","N/A",IF(G26&gt;15,"No",IF(G26&lt;-15,"No","Yes")))</f>
        <v>N/A</v>
      </c>
      <c r="I26" s="22">
        <v>-12.3</v>
      </c>
      <c r="J26" s="22">
        <v>-42</v>
      </c>
      <c r="K26" s="21" t="str">
        <f t="shared" si="4"/>
        <v>No</v>
      </c>
    </row>
    <row r="27" spans="1:11">
      <c r="A27" s="7" t="s">
        <v>857</v>
      </c>
      <c r="B27" s="3" t="s">
        <v>51</v>
      </c>
      <c r="C27" s="31">
        <v>348.02177741999998</v>
      </c>
      <c r="D27" s="21" t="str">
        <f>IF($B27="N/A","N/A",IF(C27&gt;15,"No",IF(C27&lt;-15,"No","Yes")))</f>
        <v>N/A</v>
      </c>
      <c r="E27" s="31">
        <v>333.99394745000001</v>
      </c>
      <c r="F27" s="21" t="str">
        <f>IF($B27="N/A","N/A",IF(E27&gt;15,"No",IF(E27&lt;-15,"No","Yes")))</f>
        <v>N/A</v>
      </c>
      <c r="G27" s="31">
        <v>343.14495865999999</v>
      </c>
      <c r="H27" s="21" t="str">
        <f>IF($B27="N/A","N/A",IF(G27&gt;15,"No",IF(G27&lt;-15,"No","Yes")))</f>
        <v>N/A</v>
      </c>
      <c r="I27" s="22">
        <v>-4.03</v>
      </c>
      <c r="J27" s="22">
        <v>2.74</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89.515167547999994</v>
      </c>
      <c r="D29" s="21" t="str">
        <f>IF($B29="N/A","N/A",IF(C29&gt;99,"No",IF(C29&lt;75,"No","Yes")))</f>
        <v>Yes</v>
      </c>
      <c r="E29" s="22">
        <v>90.058544373999993</v>
      </c>
      <c r="F29" s="21" t="str">
        <f>IF($B29="N/A","N/A",IF(E29&gt;99,"No",IF(E29&lt;75,"No","Yes")))</f>
        <v>Yes</v>
      </c>
      <c r="G29" s="22">
        <v>91.950541157999993</v>
      </c>
      <c r="H29" s="21" t="str">
        <f>IF($B29="N/A","N/A",IF(G29&gt;99,"No",IF(G29&lt;75,"No","Yes")))</f>
        <v>Yes</v>
      </c>
      <c r="I29" s="22">
        <v>0.60699999999999998</v>
      </c>
      <c r="J29" s="22">
        <v>2.101</v>
      </c>
      <c r="K29" s="21" t="str">
        <f t="shared" si="4"/>
        <v>Yes</v>
      </c>
    </row>
    <row r="30" spans="1:11">
      <c r="A30" s="7" t="s">
        <v>120</v>
      </c>
      <c r="B30" s="3" t="s">
        <v>51</v>
      </c>
      <c r="C30" s="23">
        <v>97.339869969000006</v>
      </c>
      <c r="D30" s="21" t="str">
        <f>IF($B30="N/A","N/A",IF(C30&gt;15,"No",IF(C30&lt;-15,"No","Yes")))</f>
        <v>N/A</v>
      </c>
      <c r="E30" s="23">
        <v>95.577552879999999</v>
      </c>
      <c r="F30" s="21" t="str">
        <f>IF($B30="N/A","N/A",IF(E30&gt;15,"No",IF(E30&lt;-15,"No","Yes")))</f>
        <v>N/A</v>
      </c>
      <c r="G30" s="23">
        <v>82.627368684000004</v>
      </c>
      <c r="H30" s="21" t="str">
        <f>IF($B30="N/A","N/A",IF(G30&gt;15,"No",IF(G30&lt;-15,"No","Yes")))</f>
        <v>N/A</v>
      </c>
      <c r="I30" s="22">
        <v>-1.81</v>
      </c>
      <c r="J30" s="22">
        <v>-13.5</v>
      </c>
      <c r="K30" s="21" t="str">
        <f t="shared" si="4"/>
        <v>Yes</v>
      </c>
    </row>
    <row r="31" spans="1:11">
      <c r="A31" s="7" t="s">
        <v>122</v>
      </c>
      <c r="B31" s="3" t="s">
        <v>51</v>
      </c>
      <c r="C31" s="32">
        <v>23.946952967000001</v>
      </c>
      <c r="D31" s="21" t="str">
        <f>IF($B31="N/A","N/A",IF(C31&gt;15,"No",IF(C31&lt;-15,"No","Yes")))</f>
        <v>N/A</v>
      </c>
      <c r="E31" s="32">
        <v>24.654545064000001</v>
      </c>
      <c r="F31" s="21" t="str">
        <f>IF($B31="N/A","N/A",IF(E31&gt;15,"No",IF(E31&lt;-15,"No","Yes")))</f>
        <v>N/A</v>
      </c>
      <c r="G31" s="32">
        <v>26.197293744</v>
      </c>
      <c r="H31" s="21" t="str">
        <f>IF($B31="N/A","N/A",IF(G31&gt;15,"No",IF(G31&lt;-15,"No","Yes")))</f>
        <v>N/A</v>
      </c>
      <c r="I31" s="22">
        <v>2.9550000000000001</v>
      </c>
      <c r="J31" s="22">
        <v>6.2569999999999997</v>
      </c>
      <c r="K31" s="21" t="str">
        <f t="shared" si="4"/>
        <v>Yes</v>
      </c>
    </row>
    <row r="32" spans="1:11">
      <c r="A32" s="7" t="s">
        <v>223</v>
      </c>
      <c r="B32" s="25" t="s">
        <v>63</v>
      </c>
      <c r="C32" s="23">
        <v>6.6055205453000001</v>
      </c>
      <c r="D32" s="21" t="str">
        <f>IF($B32="N/A","N/A",IF(C32&gt;20,"No",IF(C32&lt;=0,"No","Yes")))</f>
        <v>Yes</v>
      </c>
      <c r="E32" s="23">
        <v>5.9619905086999996</v>
      </c>
      <c r="F32" s="21" t="str">
        <f>IF($B32="N/A","N/A",IF(E32&gt;20,"No",IF(E32&lt;=0,"No","Yes")))</f>
        <v>Yes</v>
      </c>
      <c r="G32" s="23">
        <v>4.0094576918999998</v>
      </c>
      <c r="H32" s="21" t="str">
        <f>IF($B32="N/A","N/A",IF(G32&gt;20,"No",IF(G32&lt;=0,"No","Yes")))</f>
        <v>Yes</v>
      </c>
      <c r="I32" s="22">
        <v>-9.74</v>
      </c>
      <c r="J32" s="22">
        <v>-32.700000000000003</v>
      </c>
      <c r="K32" s="21" t="str">
        <f t="shared" si="4"/>
        <v>No</v>
      </c>
    </row>
    <row r="33" spans="1:11">
      <c r="A33" s="7" t="s">
        <v>121</v>
      </c>
      <c r="B33" s="3" t="s">
        <v>51</v>
      </c>
      <c r="C33" s="23">
        <v>97.169190256999997</v>
      </c>
      <c r="D33" s="21" t="str">
        <f>IF($B33="N/A","N/A",IF(C33&gt;15,"No",IF(C33&lt;-15,"No","Yes")))</f>
        <v>N/A</v>
      </c>
      <c r="E33" s="23">
        <v>95.846506726000001</v>
      </c>
      <c r="F33" s="21" t="str">
        <f>IF($B33="N/A","N/A",IF(E33&gt;15,"No",IF(E33&lt;-15,"No","Yes")))</f>
        <v>N/A</v>
      </c>
      <c r="G33" s="23">
        <v>83.841190177000001</v>
      </c>
      <c r="H33" s="21" t="str">
        <f>IF($B33="N/A","N/A",IF(G33&gt;15,"No",IF(G33&lt;-15,"No","Yes")))</f>
        <v>N/A</v>
      </c>
      <c r="I33" s="22">
        <v>-1.36</v>
      </c>
      <c r="J33" s="22">
        <v>-12.5</v>
      </c>
      <c r="K33" s="21" t="str">
        <f t="shared" si="4"/>
        <v>Yes</v>
      </c>
    </row>
    <row r="34" spans="1:11">
      <c r="A34" s="7" t="s">
        <v>123</v>
      </c>
      <c r="B34" s="3" t="s">
        <v>51</v>
      </c>
      <c r="C34" s="32">
        <v>14.860715899000001</v>
      </c>
      <c r="D34" s="21" t="str">
        <f>IF($B34="N/A","N/A",IF(C34&gt;15,"No",IF(C34&lt;-15,"No","Yes")))</f>
        <v>N/A</v>
      </c>
      <c r="E34" s="32">
        <v>15.541685531000001</v>
      </c>
      <c r="F34" s="21" t="str">
        <f>IF($B34="N/A","N/A",IF(E34&gt;15,"No",IF(E34&lt;-15,"No","Yes")))</f>
        <v>N/A</v>
      </c>
      <c r="G34" s="32">
        <v>23.370390166</v>
      </c>
      <c r="H34" s="21" t="str">
        <f>IF($B34="N/A","N/A",IF(G34&gt;15,"No",IF(G34&lt;-15,"No","Yes")))</f>
        <v>N/A</v>
      </c>
      <c r="I34" s="22">
        <v>4.5819999999999999</v>
      </c>
      <c r="J34" s="22">
        <v>50.37</v>
      </c>
      <c r="K34" s="21" t="str">
        <f t="shared" si="4"/>
        <v>No</v>
      </c>
    </row>
    <row r="35" spans="1:11">
      <c r="A35" s="7" t="s">
        <v>854</v>
      </c>
      <c r="B35" s="25" t="s">
        <v>64</v>
      </c>
      <c r="C35" s="23">
        <v>6.7765653999999995E-2</v>
      </c>
      <c r="D35" s="21" t="str">
        <f>IF($B35="N/A","N/A",IF(C35&gt;10,"No",IF(C35&lt;=0,"No","Yes")))</f>
        <v>Yes</v>
      </c>
      <c r="E35" s="23">
        <v>9.0921186900000006E-2</v>
      </c>
      <c r="F35" s="21" t="str">
        <f>IF($B35="N/A","N/A",IF(E35&gt;10,"No",IF(E35&lt;=0,"No","Yes")))</f>
        <v>Yes</v>
      </c>
      <c r="G35" s="23">
        <v>0.13079786700000001</v>
      </c>
      <c r="H35" s="21" t="str">
        <f>IF($B35="N/A","N/A",IF(G35&gt;10,"No",IF(G35&lt;=0,"No","Yes")))</f>
        <v>Yes</v>
      </c>
      <c r="I35" s="22">
        <v>34.17</v>
      </c>
      <c r="J35" s="22">
        <v>43.86</v>
      </c>
      <c r="K35" s="21" t="str">
        <f t="shared" si="4"/>
        <v>No</v>
      </c>
    </row>
    <row r="36" spans="1:11">
      <c r="A36" s="7" t="s">
        <v>855</v>
      </c>
      <c r="B36" s="3" t="s">
        <v>51</v>
      </c>
      <c r="C36" s="23">
        <v>86.096256683999997</v>
      </c>
      <c r="D36" s="21" t="str">
        <f>IF($B36="N/A","N/A",IF(C36&gt;15,"No",IF(C36&lt;-15,"No","Yes")))</f>
        <v>N/A</v>
      </c>
      <c r="E36" s="23">
        <v>91.056910568999996</v>
      </c>
      <c r="F36" s="21" t="str">
        <f>IF($B36="N/A","N/A",IF(E36&gt;15,"No",IF(E36&lt;-15,"No","Yes")))</f>
        <v>N/A</v>
      </c>
      <c r="G36" s="23">
        <v>84.065934065999997</v>
      </c>
      <c r="H36" s="21" t="str">
        <f>IF($B36="N/A","N/A",IF(G36&gt;15,"No",IF(G36&lt;-15,"No","Yes")))</f>
        <v>N/A</v>
      </c>
      <c r="I36" s="22">
        <v>5.7619999999999996</v>
      </c>
      <c r="J36" s="22">
        <v>-7.68</v>
      </c>
      <c r="K36" s="21" t="str">
        <f t="shared" si="4"/>
        <v>Yes</v>
      </c>
    </row>
    <row r="37" spans="1:11">
      <c r="A37" s="7" t="s">
        <v>856</v>
      </c>
      <c r="B37" s="3" t="s">
        <v>51</v>
      </c>
      <c r="C37" s="32">
        <v>12.372670807</v>
      </c>
      <c r="D37" s="21" t="str">
        <f>IF($B37="N/A","N/A",IF(C37&gt;15,"No",IF(C37&lt;-15,"No","Yes")))</f>
        <v>N/A</v>
      </c>
      <c r="E37" s="32">
        <v>13.223214285999999</v>
      </c>
      <c r="F37" s="21" t="str">
        <f>IF($B37="N/A","N/A",IF(E37&gt;15,"No",IF(E37&lt;-15,"No","Yes")))</f>
        <v>N/A</v>
      </c>
      <c r="G37" s="32">
        <v>13.156862745</v>
      </c>
      <c r="H37" s="21" t="str">
        <f>IF($B37="N/A","N/A",IF(G37&gt;15,"No",IF(G37&lt;-15,"No","Yes")))</f>
        <v>N/A</v>
      </c>
      <c r="I37" s="22">
        <v>6.8739999999999997</v>
      </c>
      <c r="J37" s="22">
        <v>-0.502</v>
      </c>
      <c r="K37" s="21" t="str">
        <f t="shared" si="4"/>
        <v>Yes</v>
      </c>
    </row>
    <row r="38" spans="1:11">
      <c r="A38" s="7" t="s">
        <v>858</v>
      </c>
      <c r="B38" s="25" t="s">
        <v>55</v>
      </c>
      <c r="C38" s="23">
        <v>3.8115462527999999</v>
      </c>
      <c r="D38" s="21" t="str">
        <f>IF($B38="N/A","N/A",IF(C38&gt;5,"No",IF(C38&lt;=0,"No","Yes")))</f>
        <v>Yes</v>
      </c>
      <c r="E38" s="23">
        <v>3.8885439305</v>
      </c>
      <c r="F38" s="21" t="str">
        <f>IF($B38="N/A","N/A",IF(E38&gt;5,"No",IF(E38&lt;=0,"No","Yes")))</f>
        <v>Yes</v>
      </c>
      <c r="G38" s="23">
        <v>3.9092032829000001</v>
      </c>
      <c r="H38" s="21" t="str">
        <f>IF($B38="N/A","N/A",IF(G38&gt;5,"No",IF(G38&lt;=0,"No","Yes")))</f>
        <v>Yes</v>
      </c>
      <c r="I38" s="22">
        <v>2.02</v>
      </c>
      <c r="J38" s="22">
        <v>0.53129999999999999</v>
      </c>
      <c r="K38" s="21" t="str">
        <f t="shared" si="4"/>
        <v>Yes</v>
      </c>
    </row>
    <row r="39" spans="1:11">
      <c r="A39" s="7" t="s">
        <v>859</v>
      </c>
      <c r="B39" s="3" t="s">
        <v>51</v>
      </c>
      <c r="C39" s="23">
        <v>100</v>
      </c>
      <c r="D39" s="21" t="str">
        <f>IF($B39="N/A","N/A",IF(C39&gt;15,"No",IF(C39&lt;-15,"No","Yes")))</f>
        <v>N/A</v>
      </c>
      <c r="E39" s="23">
        <v>99.980990399999996</v>
      </c>
      <c r="F39" s="21" t="str">
        <f>IF($B39="N/A","N/A",IF(E39&gt;15,"No",IF(E39&lt;-15,"No","Yes")))</f>
        <v>N/A</v>
      </c>
      <c r="G39" s="23">
        <v>92.241934001000004</v>
      </c>
      <c r="H39" s="21" t="str">
        <f>IF($B39="N/A","N/A",IF(G39&gt;15,"No",IF(G39&lt;-15,"No","Yes")))</f>
        <v>N/A</v>
      </c>
      <c r="I39" s="22">
        <v>-1.9E-2</v>
      </c>
      <c r="J39" s="22">
        <v>-7.74</v>
      </c>
      <c r="K39" s="21" t="str">
        <f t="shared" si="4"/>
        <v>Yes</v>
      </c>
    </row>
    <row r="40" spans="1:11">
      <c r="A40" s="7" t="s">
        <v>860</v>
      </c>
      <c r="B40" s="3" t="s">
        <v>51</v>
      </c>
      <c r="C40" s="32">
        <v>11.067218102</v>
      </c>
      <c r="D40" s="21" t="str">
        <f>IF($B40="N/A","N/A",IF(C40&gt;15,"No",IF(C40&lt;-15,"No","Yes")))</f>
        <v>N/A</v>
      </c>
      <c r="E40" s="32">
        <v>11.010457268</v>
      </c>
      <c r="F40" s="21" t="str">
        <f>IF($B40="N/A","N/A",IF(E40&gt;15,"No",IF(E40&lt;-15,"No","Yes")))</f>
        <v>N/A</v>
      </c>
      <c r="G40" s="32">
        <v>10.533731938000001</v>
      </c>
      <c r="H40" s="21" t="str">
        <f>IF($B40="N/A","N/A",IF(G40&gt;15,"No",IF(G40&lt;-15,"No","Yes")))</f>
        <v>N/A</v>
      </c>
      <c r="I40" s="22">
        <v>-0.51300000000000001</v>
      </c>
      <c r="J40" s="22">
        <v>-4.33</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1.9594058365</v>
      </c>
      <c r="D42" s="21" t="str">
        <f>IF($B42="N/A","N/A",IF(C42&gt;20,"No",IF(C42&lt;1,"No","Yes")))</f>
        <v>Yes</v>
      </c>
      <c r="E42" s="23">
        <v>2.8178175957999998</v>
      </c>
      <c r="F42" s="21" t="str">
        <f>IF($B42="N/A","N/A",IF(E42&gt;20,"No",IF(E42&lt;1,"No","Yes")))</f>
        <v>Yes</v>
      </c>
      <c r="G42" s="23">
        <v>7.5790895893999997</v>
      </c>
      <c r="H42" s="21" t="str">
        <f>IF($B42="N/A","N/A",IF(G42&gt;20,"No",IF(G42&lt;1,"No","Yes")))</f>
        <v>Yes</v>
      </c>
      <c r="I42" s="22">
        <v>43.81</v>
      </c>
      <c r="J42" s="22">
        <v>169</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99.987063946999996</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99.996738551000007</v>
      </c>
      <c r="D46" s="21" t="str">
        <f>IF($B46="N/A","N/A",IF(C46&gt;100,"No",IF(C46&lt;95,"No","Yes")))</f>
        <v>Yes</v>
      </c>
      <c r="E46" s="23">
        <v>99.988172853999998</v>
      </c>
      <c r="F46" s="21" t="str">
        <f>IF($B46="N/A","N/A",IF(E46&gt;100,"No",IF(E46&lt;95,"No","Yes")))</f>
        <v>Yes</v>
      </c>
      <c r="G46" s="23">
        <v>99.966581864000005</v>
      </c>
      <c r="H46" s="21" t="str">
        <f>IF($B46="N/A","N/A",IF(G46&gt;100,"No",IF(G46&lt;95,"No","Yes")))</f>
        <v>Yes</v>
      </c>
      <c r="I46" s="22">
        <v>-8.9999999999999993E-3</v>
      </c>
      <c r="J46" s="22">
        <v>-2.1999999999999999E-2</v>
      </c>
      <c r="K46" s="21" t="str">
        <f t="shared" si="4"/>
        <v>Yes</v>
      </c>
    </row>
    <row r="47" spans="1:11">
      <c r="A47" s="7" t="s">
        <v>204</v>
      </c>
      <c r="B47" s="3" t="s">
        <v>57</v>
      </c>
      <c r="C47" s="23">
        <v>12.957795479</v>
      </c>
      <c r="D47" s="21" t="str">
        <f>IF($B47="N/A","N/A",IF(C47&gt;30,"No",IF(C47&lt;5,"No","Yes")))</f>
        <v>Yes</v>
      </c>
      <c r="E47" s="23">
        <v>11.306980319999999</v>
      </c>
      <c r="F47" s="21" t="str">
        <f>IF($B47="N/A","N/A",IF(E47&gt;30,"No",IF(E47&lt;5,"No","Yes")))</f>
        <v>Yes</v>
      </c>
      <c r="G47" s="23">
        <v>8.4737903442999993</v>
      </c>
      <c r="H47" s="21" t="str">
        <f>IF($B47="N/A","N/A",IF(G47&gt;30,"No",IF(G47&lt;5,"No","Yes")))</f>
        <v>Yes</v>
      </c>
      <c r="I47" s="22">
        <v>-12.7</v>
      </c>
      <c r="J47" s="22">
        <v>-25.1</v>
      </c>
      <c r="K47" s="21" t="str">
        <f t="shared" si="4"/>
        <v>No</v>
      </c>
    </row>
    <row r="48" spans="1:11">
      <c r="A48" s="7" t="s">
        <v>205</v>
      </c>
      <c r="B48" s="3" t="s">
        <v>10</v>
      </c>
      <c r="C48" s="23">
        <v>56.838755970000001</v>
      </c>
      <c r="D48" s="21" t="str">
        <f>IF($B48="N/A","N/A",IF(C48&gt;75,"No",IF(C48&lt;15,"No","Yes")))</f>
        <v>Yes</v>
      </c>
      <c r="E48" s="23">
        <v>56.176348824000002</v>
      </c>
      <c r="F48" s="21" t="str">
        <f>IF($B48="N/A","N/A",IF(E48&gt;75,"No",IF(E48&lt;15,"No","Yes")))</f>
        <v>Yes</v>
      </c>
      <c r="G48" s="23">
        <v>56.553402421000001</v>
      </c>
      <c r="H48" s="21" t="str">
        <f>IF($B48="N/A","N/A",IF(G48&gt;75,"No",IF(G48&lt;15,"No","Yes")))</f>
        <v>Yes</v>
      </c>
      <c r="I48" s="22">
        <v>-1.17</v>
      </c>
      <c r="J48" s="22">
        <v>0.67120000000000002</v>
      </c>
      <c r="K48" s="21" t="str">
        <f t="shared" si="4"/>
        <v>Yes</v>
      </c>
    </row>
    <row r="49" spans="1:11">
      <c r="A49" s="7" t="s">
        <v>206</v>
      </c>
      <c r="B49" s="3" t="s">
        <v>11</v>
      </c>
      <c r="C49" s="23">
        <v>30.203448551000001</v>
      </c>
      <c r="D49" s="21" t="str">
        <f>IF($B49="N/A","N/A",IF(C49&gt;70,"No",IF(C49&lt;25,"No","Yes")))</f>
        <v>Yes</v>
      </c>
      <c r="E49" s="23">
        <v>32.516670855999998</v>
      </c>
      <c r="F49" s="21" t="str">
        <f>IF($B49="N/A","N/A",IF(E49&gt;70,"No",IF(E49&lt;25,"No","Yes")))</f>
        <v>Yes</v>
      </c>
      <c r="G49" s="23">
        <v>34.972807234999998</v>
      </c>
      <c r="H49" s="21" t="str">
        <f>IF($B49="N/A","N/A",IF(G49&gt;70,"No",IF(G49&lt;25,"No","Yes")))</f>
        <v>Yes</v>
      </c>
      <c r="I49" s="22">
        <v>7.6589999999999998</v>
      </c>
      <c r="J49" s="22">
        <v>7.5529999999999999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99.982033259999994</v>
      </c>
      <c r="H51" s="21" t="str">
        <f>IF($B51="N/A","N/A",IF(G51&gt;100,"No",IF(G51&lt;95,"No","Yes")))</f>
        <v>Yes</v>
      </c>
      <c r="I51" s="22" t="s">
        <v>51</v>
      </c>
      <c r="J51" s="22" t="s">
        <v>51</v>
      </c>
      <c r="K51" s="21" t="str">
        <f>IF(J51="Div by 0", "N/A", IF(J51="N/A","N/A", IF(J51&gt;15, "No", IF(J51&lt;-15, "No", "Yes"))))</f>
        <v>N/A</v>
      </c>
    </row>
    <row r="52" spans="1:11">
      <c r="A52" s="7" t="s">
        <v>718</v>
      </c>
      <c r="B52" s="3" t="s">
        <v>66</v>
      </c>
      <c r="C52" s="23">
        <v>2.6682273302000001</v>
      </c>
      <c r="D52" s="21" t="str">
        <f>IF($B52="N/A","N/A",IF(C52&gt;5,"No",IF(C52&lt;1,"No","Yes")))</f>
        <v>Yes</v>
      </c>
      <c r="E52" s="23">
        <v>2.5986457918000001</v>
      </c>
      <c r="F52" s="21" t="str">
        <f>IF($B52="N/A","N/A",IF(E52&gt;5,"No",IF(E52&lt;1,"No","Yes")))</f>
        <v>Yes</v>
      </c>
      <c r="G52" s="23">
        <v>2.1603208140999999</v>
      </c>
      <c r="H52" s="21" t="str">
        <f>IF($B52="N/A","N/A",IF(G52&gt;5,"No",IF(G52&lt;1,"No","Yes")))</f>
        <v>Yes</v>
      </c>
      <c r="I52" s="22">
        <v>-2.61</v>
      </c>
      <c r="J52" s="22">
        <v>-16.899999999999999</v>
      </c>
      <c r="K52" s="21" t="str">
        <f>IF(J52="Div by 0", "N/A", IF(J52="N/A","N/A", IF(J52&gt;15, "No", IF(J52&lt;-15, "No", "Yes"))))</f>
        <v>No</v>
      </c>
    </row>
    <row r="53" spans="1:11">
      <c r="A53" s="7" t="s">
        <v>720</v>
      </c>
      <c r="B53" s="3" t="s">
        <v>67</v>
      </c>
      <c r="C53" s="23">
        <v>94.537435994000006</v>
      </c>
      <c r="D53" s="21" t="str">
        <f>IF($B53="N/A","N/A",IF(C53&gt;98,"No",IF(C53&lt;8,"No","Yes")))</f>
        <v>Yes</v>
      </c>
      <c r="E53" s="23">
        <v>94.332948951000006</v>
      </c>
      <c r="F53" s="21" t="str">
        <f>IF($B53="N/A","N/A",IF(E53&gt;98,"No",IF(E53&lt;8,"No","Yes")))</f>
        <v>Yes</v>
      </c>
      <c r="G53" s="23">
        <v>94.833843588999997</v>
      </c>
      <c r="H53" s="21" t="str">
        <f>IF($B53="N/A","N/A",IF(G53&gt;98,"No",IF(G53&lt;8,"No","Yes")))</f>
        <v>Yes</v>
      </c>
      <c r="I53" s="22">
        <v>-0.216</v>
      </c>
      <c r="J53" s="22">
        <v>0.53100000000000003</v>
      </c>
      <c r="K53" s="21" t="str">
        <f>IF(J53="Div by 0", "N/A", IF(J53="N/A","N/A", IF(J53&gt;15, "No", IF(J53&lt;-15, "No", "Yes"))))</f>
        <v>Yes</v>
      </c>
    </row>
    <row r="54" spans="1:11">
      <c r="A54" s="7" t="s">
        <v>721</v>
      </c>
      <c r="B54" s="25" t="s">
        <v>55</v>
      </c>
      <c r="C54" s="23">
        <v>0.80630256820000001</v>
      </c>
      <c r="D54" s="21" t="str">
        <f>IF($B54="N/A","N/A",IF(C54&gt;5,"No",IF(C54&lt;=0,"No","Yes")))</f>
        <v>Yes</v>
      </c>
      <c r="E54" s="23">
        <v>0.79981076569999998</v>
      </c>
      <c r="F54" s="21" t="str">
        <f>IF($B54="N/A","N/A",IF(E54&gt;5,"No",IF(E54&lt;=0,"No","Yes")))</f>
        <v>Yes</v>
      </c>
      <c r="G54" s="23">
        <v>0.76286777920000004</v>
      </c>
      <c r="H54" s="21" t="str">
        <f>IF($B54="N/A","N/A",IF(G54&gt;5,"No",IF(G54&lt;=0,"No","Yes")))</f>
        <v>Yes</v>
      </c>
      <c r="I54" s="22">
        <v>-0.80500000000000005</v>
      </c>
      <c r="J54" s="22">
        <v>-4.62</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3903</v>
      </c>
      <c r="D56" s="21" t="str">
        <f>IF($B56="N/A","N/A",IF(C56&gt;15,"No",IF(C56&lt;-15,"No","Yes")))</f>
        <v>N/A</v>
      </c>
      <c r="E56" s="20">
        <v>3705</v>
      </c>
      <c r="F56" s="21" t="str">
        <f>IF($B56="N/A","N/A",IF(E56&gt;15,"No",IF(E56&lt;-15,"No","Yes")))</f>
        <v>N/A</v>
      </c>
      <c r="G56" s="20">
        <v>0</v>
      </c>
      <c r="H56" s="21" t="str">
        <f>IF($B56="N/A","N/A",IF(G56&gt;15,"No",IF(G56&lt;-15,"No","Yes")))</f>
        <v>N/A</v>
      </c>
      <c r="I56" s="22">
        <v>-5.07</v>
      </c>
      <c r="J56" s="22">
        <v>-100</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t="s">
        <v>995</v>
      </c>
      <c r="H57" s="21" t="str">
        <f>IF($B57="N/A","N/A",IF(G57&gt;15,"No",IF(G57&lt;-15,"No","Yes")))</f>
        <v>N/A</v>
      </c>
      <c r="I57" s="22">
        <v>0</v>
      </c>
      <c r="J57" s="22" t="s">
        <v>995</v>
      </c>
      <c r="K57" s="21" t="str">
        <f t="shared" si="6"/>
        <v>N/A</v>
      </c>
    </row>
    <row r="58" spans="1:11">
      <c r="A58" s="7" t="s">
        <v>178</v>
      </c>
      <c r="B58" s="3" t="s">
        <v>132</v>
      </c>
      <c r="C58" s="22">
        <v>0</v>
      </c>
      <c r="D58" s="21" t="str">
        <f>IF($B58="N/A","N/A",IF(C58=0,"Yes","No"))</f>
        <v>Yes</v>
      </c>
      <c r="E58" s="22">
        <v>0</v>
      </c>
      <c r="F58" s="21" t="str">
        <f>IF($B58="N/A","N/A",IF(E58=0,"Yes","No"))</f>
        <v>Yes</v>
      </c>
      <c r="G58" s="22" t="s">
        <v>995</v>
      </c>
      <c r="H58" s="21" t="str">
        <f>IF($B58="N/A","N/A",IF(G58=0,"Yes","No"))</f>
        <v>No</v>
      </c>
      <c r="I58" s="22" t="s">
        <v>995</v>
      </c>
      <c r="J58" s="22" t="s">
        <v>995</v>
      </c>
      <c r="K58" s="21" t="str">
        <f t="shared" si="6"/>
        <v>N/A</v>
      </c>
    </row>
    <row r="59" spans="1:11">
      <c r="A59" s="7" t="s">
        <v>193</v>
      </c>
      <c r="B59" s="3" t="s">
        <v>51</v>
      </c>
      <c r="C59" s="31">
        <v>686.26543684000001</v>
      </c>
      <c r="D59" s="21" t="str">
        <f>IF($B59="N/A","N/A",IF(C59&gt;15,"No",IF(C59&lt;-15,"No","Yes")))</f>
        <v>N/A</v>
      </c>
      <c r="E59" s="31">
        <v>646.04453440999998</v>
      </c>
      <c r="F59" s="21" t="str">
        <f>IF($B59="N/A","N/A",IF(E59&gt;15,"No",IF(E59&lt;-15,"No","Yes")))</f>
        <v>N/A</v>
      </c>
      <c r="G59" s="31" t="s">
        <v>995</v>
      </c>
      <c r="H59" s="21" t="str">
        <f>IF($B59="N/A","N/A",IF(G59&gt;15,"No",IF(G59&lt;-15,"No","Yes")))</f>
        <v>N/A</v>
      </c>
      <c r="I59" s="22">
        <v>-5.86</v>
      </c>
      <c r="J59" s="22" t="s">
        <v>995</v>
      </c>
      <c r="K59" s="21" t="str">
        <f t="shared" si="6"/>
        <v>N/A</v>
      </c>
    </row>
    <row r="60" spans="1:11">
      <c r="A60" s="207" t="s">
        <v>861</v>
      </c>
      <c r="B60" s="197"/>
      <c r="C60" s="197"/>
      <c r="D60" s="197"/>
      <c r="E60" s="197"/>
      <c r="F60" s="197"/>
      <c r="G60" s="197"/>
      <c r="H60" s="197"/>
      <c r="I60" s="197"/>
      <c r="J60" s="197"/>
      <c r="K60" s="198"/>
    </row>
    <row r="61" spans="1:11">
      <c r="A61" s="7" t="s">
        <v>222</v>
      </c>
      <c r="B61" s="3" t="s">
        <v>62</v>
      </c>
      <c r="C61" s="22">
        <v>90.981296439000005</v>
      </c>
      <c r="D61" s="21" t="str">
        <f>IF($B61="N/A","N/A",IF(C61&gt;99,"No",IF(C61&lt;75,"No","Yes")))</f>
        <v>Yes</v>
      </c>
      <c r="E61" s="22">
        <v>93.387314439999997</v>
      </c>
      <c r="F61" s="21" t="str">
        <f>IF($B61="N/A","N/A",IF(E61&gt;99,"No",IF(E61&lt;75,"No","Yes")))</f>
        <v>Yes</v>
      </c>
      <c r="G61" s="22" t="s">
        <v>995</v>
      </c>
      <c r="H61" s="21" t="str">
        <f>IF($B61="N/A","N/A",IF(G61&gt;99,"No",IF(G61&lt;75,"No","Yes")))</f>
        <v>No</v>
      </c>
      <c r="I61" s="22">
        <v>2.645</v>
      </c>
      <c r="J61" s="22" t="s">
        <v>995</v>
      </c>
      <c r="K61" s="21" t="str">
        <f t="shared" si="6"/>
        <v>N/A</v>
      </c>
    </row>
    <row r="62" spans="1:11">
      <c r="A62" s="7" t="s">
        <v>224</v>
      </c>
      <c r="B62" s="25" t="s">
        <v>63</v>
      </c>
      <c r="C62" s="23">
        <v>0</v>
      </c>
      <c r="D62" s="21" t="str">
        <f>IF($B62="N/A","N/A",IF(C62&gt;20,"No",IF(C62&lt;=0,"No","Yes")))</f>
        <v>No</v>
      </c>
      <c r="E62" s="23">
        <v>0</v>
      </c>
      <c r="F62" s="21" t="str">
        <f>IF($B62="N/A","N/A",IF(E62&gt;20,"No",IF(E62&lt;=0,"No","Yes")))</f>
        <v>No</v>
      </c>
      <c r="G62" s="23" t="s">
        <v>995</v>
      </c>
      <c r="H62" s="21" t="str">
        <f>IF($B62="N/A","N/A",IF(G62&gt;20,"No",IF(G62&lt;=0,"No","Yes")))</f>
        <v>No</v>
      </c>
      <c r="I62" s="22" t="s">
        <v>995</v>
      </c>
      <c r="J62" s="22" t="s">
        <v>995</v>
      </c>
      <c r="K62" s="21" t="str">
        <f t="shared" si="6"/>
        <v>N/A</v>
      </c>
    </row>
    <row r="63" spans="1:11">
      <c r="A63" s="7" t="s">
        <v>854</v>
      </c>
      <c r="B63" s="25" t="s">
        <v>64</v>
      </c>
      <c r="C63" s="23">
        <v>8.7368690750999995</v>
      </c>
      <c r="D63" s="21" t="str">
        <f>IF($B63="N/A","N/A",IF(C63&gt;10,"No",IF(C63&lt;=0,"No","Yes")))</f>
        <v>Yes</v>
      </c>
      <c r="E63" s="23">
        <v>6.4777327935000004</v>
      </c>
      <c r="F63" s="21" t="str">
        <f>IF($B63="N/A","N/A",IF(E63&gt;10,"No",IF(E63&lt;=0,"No","Yes")))</f>
        <v>Yes</v>
      </c>
      <c r="G63" s="23" t="s">
        <v>995</v>
      </c>
      <c r="H63" s="21" t="str">
        <f>IF($B63="N/A","N/A",IF(G63&gt;10,"No",IF(G63&lt;=0,"No","Yes")))</f>
        <v>No</v>
      </c>
      <c r="I63" s="22">
        <v>-25.9</v>
      </c>
      <c r="J63" s="22" t="s">
        <v>995</v>
      </c>
      <c r="K63" s="21" t="str">
        <f t="shared" si="6"/>
        <v>N/A</v>
      </c>
    </row>
    <row r="64" spans="1:11">
      <c r="A64" s="7" t="s">
        <v>858</v>
      </c>
      <c r="B64" s="25" t="s">
        <v>55</v>
      </c>
      <c r="C64" s="23">
        <v>0.28183448630000002</v>
      </c>
      <c r="D64" s="21" t="str">
        <f>IF($B64="N/A","N/A",IF(C64&gt;5,"No",IF(C64&lt;=0,"No","Yes")))</f>
        <v>Yes</v>
      </c>
      <c r="E64" s="23">
        <v>0.13495276649999999</v>
      </c>
      <c r="F64" s="21" t="str">
        <f>IF($B64="N/A","N/A",IF(E64&gt;5,"No",IF(E64&lt;=0,"No","Yes")))</f>
        <v>Yes</v>
      </c>
      <c r="G64" s="23" t="s">
        <v>995</v>
      </c>
      <c r="H64" s="21" t="str">
        <f>IF($B64="N/A","N/A",IF(G64&gt;5,"No",IF(G64&lt;=0,"No","Yes")))</f>
        <v>No</v>
      </c>
      <c r="I64" s="22">
        <v>-52.1</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t="s">
        <v>995</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97.770945427000001</v>
      </c>
      <c r="D68" s="21" t="str">
        <f>IF($B68="N/A","N/A",IF(C68&gt;100,"No",IF(C68&lt;95,"No","Yes")))</f>
        <v>Yes</v>
      </c>
      <c r="E68" s="23">
        <v>98.272604587999993</v>
      </c>
      <c r="F68" s="21" t="str">
        <f>IF($B68="N/A","N/A",IF(E68&gt;100,"No",IF(E68&lt;95,"No","Yes")))</f>
        <v>Yes</v>
      </c>
      <c r="G68" s="23" t="s">
        <v>995</v>
      </c>
      <c r="H68" s="21" t="str">
        <f>IF($B68="N/A","N/A",IF(G68&gt;100,"No",IF(G68&lt;95,"No","Yes")))</f>
        <v>No</v>
      </c>
      <c r="I68" s="22">
        <v>0.5131</v>
      </c>
      <c r="J68" s="22" t="s">
        <v>995</v>
      </c>
      <c r="K68" s="21" t="str">
        <f t="shared" si="6"/>
        <v>N/A</v>
      </c>
    </row>
    <row r="69" spans="1:11">
      <c r="A69" s="7" t="s">
        <v>204</v>
      </c>
      <c r="B69" s="3" t="s">
        <v>57</v>
      </c>
      <c r="C69" s="23">
        <v>13.784067086</v>
      </c>
      <c r="D69" s="21" t="str">
        <f>IF($B69="N/A","N/A",IF(C69&gt;30,"No",IF(C69&lt;5,"No","Yes")))</f>
        <v>Yes</v>
      </c>
      <c r="E69" s="23">
        <v>14.693765449000001</v>
      </c>
      <c r="F69" s="21" t="str">
        <f>IF($B69="N/A","N/A",IF(E69&gt;30,"No",IF(E69&lt;5,"No","Yes")))</f>
        <v>Yes</v>
      </c>
      <c r="G69" s="23" t="s">
        <v>995</v>
      </c>
      <c r="H69" s="21" t="str">
        <f>IF($B69="N/A","N/A",IF(G69&gt;30,"No",IF(G69&lt;5,"No","Yes")))</f>
        <v>No</v>
      </c>
      <c r="I69" s="22">
        <v>6.6</v>
      </c>
      <c r="J69" s="22" t="s">
        <v>995</v>
      </c>
      <c r="K69" s="21" t="str">
        <f t="shared" si="6"/>
        <v>N/A</v>
      </c>
    </row>
    <row r="70" spans="1:11">
      <c r="A70" s="7" t="s">
        <v>205</v>
      </c>
      <c r="B70" s="3" t="s">
        <v>10</v>
      </c>
      <c r="C70" s="23">
        <v>42.688679245000003</v>
      </c>
      <c r="D70" s="21" t="str">
        <f>IF($B70="N/A","N/A",IF(C70&gt;75,"No",IF(C70&lt;15,"No","Yes")))</f>
        <v>Yes</v>
      </c>
      <c r="E70" s="23">
        <v>46.965119473000001</v>
      </c>
      <c r="F70" s="21" t="str">
        <f>IF($B70="N/A","N/A",IF(E70&gt;75,"No",IF(E70&lt;15,"No","Yes")))</f>
        <v>Yes</v>
      </c>
      <c r="G70" s="23" t="s">
        <v>995</v>
      </c>
      <c r="H70" s="21" t="str">
        <f>IF($B70="N/A","N/A",IF(G70&gt;75,"No",IF(G70&lt;15,"No","Yes")))</f>
        <v>No</v>
      </c>
      <c r="I70" s="22">
        <v>10.02</v>
      </c>
      <c r="J70" s="22" t="s">
        <v>995</v>
      </c>
      <c r="K70" s="21" t="str">
        <f t="shared" si="6"/>
        <v>N/A</v>
      </c>
    </row>
    <row r="71" spans="1:11">
      <c r="A71" s="7" t="s">
        <v>206</v>
      </c>
      <c r="B71" s="3" t="s">
        <v>11</v>
      </c>
      <c r="C71" s="23">
        <v>43.527253668999997</v>
      </c>
      <c r="D71" s="21" t="str">
        <f>IF($B71="N/A","N/A",IF(C71&gt;70,"No",IF(C71&lt;25,"No","Yes")))</f>
        <v>Yes</v>
      </c>
      <c r="E71" s="23">
        <v>38.341115078000001</v>
      </c>
      <c r="F71" s="21" t="str">
        <f>IF($B71="N/A","N/A",IF(E71&gt;70,"No",IF(E71&lt;25,"No","Yes")))</f>
        <v>Yes</v>
      </c>
      <c r="G71" s="23" t="s">
        <v>995</v>
      </c>
      <c r="H71" s="21" t="str">
        <f>IF($B71="N/A","N/A",IF(G71&gt;70,"No",IF(G71&lt;25,"No","Yes")))</f>
        <v>No</v>
      </c>
      <c r="I71" s="22">
        <v>-11.9</v>
      </c>
      <c r="J71" s="22" t="s">
        <v>995</v>
      </c>
      <c r="K71" s="21" t="str">
        <f t="shared" si="6"/>
        <v>N/A</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t="s">
        <v>995</v>
      </c>
      <c r="H73" s="21" t="str">
        <f>IF($B73="N/A","N/A",IF(G73&gt;100,"No",IF(G73&lt;95,"No","Yes")))</f>
        <v>No</v>
      </c>
      <c r="I73" s="22" t="s">
        <v>51</v>
      </c>
      <c r="J73" s="22" t="s">
        <v>51</v>
      </c>
      <c r="K73" s="21" t="str">
        <f>IF(J73="Div by 0", "N/A", IF(J73="N/A","N/A", IF(J73&gt;15, "No", IF(J73&lt;-15, "No", "Yes"))))</f>
        <v>N/A</v>
      </c>
    </row>
    <row r="74" spans="1:11">
      <c r="A74" s="7" t="s">
        <v>718</v>
      </c>
      <c r="B74" s="3" t="s">
        <v>66</v>
      </c>
      <c r="C74" s="23">
        <v>14.219830899</v>
      </c>
      <c r="D74" s="21" t="str">
        <f>IF($B74="N/A","N/A",IF(C74&gt;5,"No",IF(C74&lt;1,"No","Yes")))</f>
        <v>No</v>
      </c>
      <c r="E74" s="23">
        <v>7.6113360323999997</v>
      </c>
      <c r="F74" s="21" t="str">
        <f>IF($B74="N/A","N/A",IF(E74&gt;5,"No",IF(E74&lt;1,"No","Yes")))</f>
        <v>No</v>
      </c>
      <c r="G74" s="23" t="s">
        <v>995</v>
      </c>
      <c r="H74" s="21" t="str">
        <f>IF($B74="N/A","N/A",IF(G74&gt;5,"No",IF(G74&lt;1,"No","Yes")))</f>
        <v>No</v>
      </c>
      <c r="I74" s="22">
        <v>-46.5</v>
      </c>
      <c r="J74" s="22" t="s">
        <v>995</v>
      </c>
      <c r="K74" s="21" t="str">
        <f>IF(J74="Div by 0", "N/A", IF(J74="N/A","N/A", IF(J74&gt;15, "No", IF(J74&lt;-15, "No", "Yes"))))</f>
        <v>N/A</v>
      </c>
    </row>
    <row r="75" spans="1:11">
      <c r="A75" s="7" t="s">
        <v>720</v>
      </c>
      <c r="B75" s="3" t="s">
        <v>67</v>
      </c>
      <c r="C75" s="23">
        <v>62.695362541999998</v>
      </c>
      <c r="D75" s="21" t="str">
        <f>IF($B75="N/A","N/A",IF(C75&gt;98,"No",IF(C75&lt;8,"No","Yes")))</f>
        <v>Yes</v>
      </c>
      <c r="E75" s="23">
        <v>68.987854251000002</v>
      </c>
      <c r="F75" s="21" t="str">
        <f>IF($B75="N/A","N/A",IF(E75&gt;98,"No",IF(E75&lt;8,"No","Yes")))</f>
        <v>Yes</v>
      </c>
      <c r="G75" s="23" t="s">
        <v>995</v>
      </c>
      <c r="H75" s="21" t="str">
        <f>IF($B75="N/A","N/A",IF(G75&gt;98,"No",IF(G75&lt;8,"No","Yes")))</f>
        <v>No</v>
      </c>
      <c r="I75" s="22">
        <v>10.039999999999999</v>
      </c>
      <c r="J75" s="22" t="s">
        <v>995</v>
      </c>
      <c r="K75" s="21" t="str">
        <f>IF(J75="Div by 0", "N/A", IF(J75="N/A","N/A", IF(J75&gt;15, "No", IF(J75&lt;-15, "No", "Yes"))))</f>
        <v>N/A</v>
      </c>
    </row>
    <row r="76" spans="1:11">
      <c r="A76" s="7" t="s">
        <v>721</v>
      </c>
      <c r="B76" s="25" t="s">
        <v>55</v>
      </c>
      <c r="C76" s="23">
        <v>1.6141429669</v>
      </c>
      <c r="D76" s="21" t="str">
        <f>IF($B76="N/A","N/A",IF(C76&gt;5,"No",IF(C76&lt;=0,"No","Yes")))</f>
        <v>Yes</v>
      </c>
      <c r="E76" s="23">
        <v>1.7273954116000001</v>
      </c>
      <c r="F76" s="21" t="str">
        <f>IF($B76="N/A","N/A",IF(E76&gt;5,"No",IF(E76&lt;=0,"No","Yes")))</f>
        <v>Yes</v>
      </c>
      <c r="G76" s="23" t="s">
        <v>995</v>
      </c>
      <c r="H76" s="21" t="str">
        <f>IF($B76="N/A","N/A",IF(G76&gt;5,"No",IF(G76&lt;=0,"No","Yes")))</f>
        <v>No</v>
      </c>
      <c r="I76" s="22">
        <v>7.016</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09" t="s">
        <v>68</v>
      </c>
      <c r="B5" s="200"/>
      <c r="C5" s="200"/>
      <c r="D5" s="200"/>
      <c r="E5" s="200"/>
      <c r="F5" s="200"/>
      <c r="G5" s="200"/>
      <c r="H5" s="200"/>
      <c r="I5" s="200"/>
      <c r="J5" s="200"/>
      <c r="K5" s="201"/>
    </row>
    <row r="6" spans="1:11">
      <c r="A6" s="91" t="s">
        <v>47</v>
      </c>
      <c r="B6" s="70" t="s">
        <v>51</v>
      </c>
      <c r="C6" s="47">
        <v>36071814</v>
      </c>
      <c r="D6" s="21" t="str">
        <f>IF($B6="N/A","N/A",IF(C6&gt;15,"No",IF(C6&lt;-15,"No","Yes")))</f>
        <v>N/A</v>
      </c>
      <c r="E6" s="39">
        <v>37454916</v>
      </c>
      <c r="F6" s="21" t="str">
        <f>IF($B6="N/A","N/A",IF(E6&gt;15,"No",IF(E6&lt;-15,"No","Yes")))</f>
        <v>N/A</v>
      </c>
      <c r="G6" s="39">
        <v>39079421</v>
      </c>
      <c r="H6" s="21" t="str">
        <f>IF($B6="N/A","N/A",IF(G6&gt;15,"No",IF(G6&lt;-15,"No","Yes")))</f>
        <v>N/A</v>
      </c>
      <c r="I6" s="41">
        <v>3.8340000000000001</v>
      </c>
      <c r="J6" s="41">
        <v>4.3369999999999997</v>
      </c>
      <c r="K6" s="21" t="str">
        <f>IF(J6="Div by 0", "N/A", IF(J6="N/A","N/A", IF(J6&gt;15, "No", IF(J6&lt;-15, "No", "Yes"))))</f>
        <v>Yes</v>
      </c>
    </row>
    <row r="7" spans="1:11">
      <c r="A7" s="152" t="s">
        <v>712</v>
      </c>
      <c r="B7" s="70" t="s">
        <v>51</v>
      </c>
      <c r="C7" s="9">
        <v>9.8005883485999998</v>
      </c>
      <c r="D7" s="21" t="str">
        <f>IF($B7="N/A","N/A",IF(C7&gt;15,"No",IF(C7&lt;-15,"No","Yes")))</f>
        <v>N/A</v>
      </c>
      <c r="E7" s="21">
        <v>10.762720707</v>
      </c>
      <c r="F7" s="21" t="str">
        <f>IF($B7="N/A","N/A",IF(E7&gt;15,"No",IF(E7&lt;-15,"No","Yes")))</f>
        <v>N/A</v>
      </c>
      <c r="G7" s="21">
        <v>11.081103274</v>
      </c>
      <c r="H7" s="21" t="str">
        <f>IF($B7="N/A","N/A",IF(G7&gt;15,"No",IF(G7&lt;-15,"No","Yes")))</f>
        <v>N/A</v>
      </c>
      <c r="I7" s="41">
        <v>9.8170000000000002</v>
      </c>
      <c r="J7" s="41">
        <v>2.9580000000000002</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35.677703927000003</v>
      </c>
      <c r="D9" s="21" t="str">
        <f>IF($B9="N/A","N/A",IF(C9&gt;15,"No",IF(C9&lt;-15,"No","Yes")))</f>
        <v>N/A</v>
      </c>
      <c r="E9" s="21">
        <v>34.731873381</v>
      </c>
      <c r="F9" s="21" t="str">
        <f>IF($B9="N/A","N/A",IF(E9&gt;15,"No",IF(E9&lt;-15,"No","Yes")))</f>
        <v>N/A</v>
      </c>
      <c r="G9" s="21">
        <v>33.053524514000003</v>
      </c>
      <c r="H9" s="21" t="str">
        <f>IF($B9="N/A","N/A",IF(G9&gt;15,"No",IF(G9&lt;-15,"No","Yes")))</f>
        <v>N/A</v>
      </c>
      <c r="I9" s="41">
        <v>-2.65</v>
      </c>
      <c r="J9" s="41">
        <v>-4.83</v>
      </c>
      <c r="K9" s="21" t="str">
        <f t="shared" ref="K9:K26" si="0">IF(J9="Div by 0", "N/A", IF(J9="N/A","N/A", IF(J9&gt;15, "No", IF(J9&lt;-15, "No", "Yes"))))</f>
        <v>Yes</v>
      </c>
    </row>
    <row r="10" spans="1:11">
      <c r="A10" s="34" t="s">
        <v>21</v>
      </c>
      <c r="B10" s="70" t="s">
        <v>51</v>
      </c>
      <c r="C10" s="47">
        <v>19666969</v>
      </c>
      <c r="D10" s="21" t="str">
        <f>IF($B10="N/A","N/A",IF(C10&gt;15,"No",IF(C10&lt;-15,"No","Yes")))</f>
        <v>N/A</v>
      </c>
      <c r="E10" s="39">
        <v>20414954</v>
      </c>
      <c r="F10" s="21" t="str">
        <f>IF($B10="N/A","N/A",IF(E10&gt;15,"No",IF(E10&lt;-15,"No","Yes")))</f>
        <v>N/A</v>
      </c>
      <c r="G10" s="39">
        <v>21831842</v>
      </c>
      <c r="H10" s="21" t="str">
        <f>IF($B10="N/A","N/A",IF(G10&gt;15,"No",IF(G10&lt;-15,"No","Yes")))</f>
        <v>N/A</v>
      </c>
      <c r="I10" s="41">
        <v>3.8029999999999999</v>
      </c>
      <c r="J10" s="41">
        <v>6.94</v>
      </c>
      <c r="K10" s="21" t="str">
        <f t="shared" si="0"/>
        <v>Yes</v>
      </c>
    </row>
    <row r="11" spans="1:11">
      <c r="A11" s="152" t="s">
        <v>714</v>
      </c>
      <c r="B11" s="70" t="s">
        <v>53</v>
      </c>
      <c r="C11" s="9">
        <v>7.8729467667000002</v>
      </c>
      <c r="D11" s="21" t="str">
        <f>IF($B11="N/A","N/A",IF(C11&gt;20,"No",IF(C11&lt;5,"No","Yes")))</f>
        <v>Yes</v>
      </c>
      <c r="E11" s="21">
        <v>9.0035373090000004</v>
      </c>
      <c r="F11" s="21" t="str">
        <f>IF($B11="N/A","N/A",IF(E11&gt;20,"No",IF(E11&lt;5,"No","Yes")))</f>
        <v>Yes</v>
      </c>
      <c r="G11" s="21">
        <v>11.477290830999999</v>
      </c>
      <c r="H11" s="21" t="str">
        <f>IF($B11="N/A","N/A",IF(G11&gt;20,"No",IF(G11&lt;5,"No","Yes")))</f>
        <v>Yes</v>
      </c>
      <c r="I11" s="41">
        <v>14.36</v>
      </c>
      <c r="J11" s="41">
        <v>27.48</v>
      </c>
      <c r="K11" s="21" t="str">
        <f t="shared" si="0"/>
        <v>No</v>
      </c>
    </row>
    <row r="12" spans="1:11">
      <c r="A12" s="152" t="s">
        <v>715</v>
      </c>
      <c r="B12" s="70" t="s">
        <v>183</v>
      </c>
      <c r="C12" s="9">
        <v>1.0233707084999999</v>
      </c>
      <c r="D12" s="21" t="str">
        <f>IF($B12="N/A","N/A",IF(C12&gt;1,"Yes","No"))</f>
        <v>Yes</v>
      </c>
      <c r="E12" s="21">
        <v>0.58398368180000004</v>
      </c>
      <c r="F12" s="21" t="str">
        <f>IF($B12="N/A","N/A",IF(E12&gt;1,"Yes","No"))</f>
        <v>No</v>
      </c>
      <c r="G12" s="21">
        <v>0.69862176539999998</v>
      </c>
      <c r="H12" s="21" t="str">
        <f>IF($B12="N/A","N/A",IF(G12&gt;1,"Yes","No"))</f>
        <v>No</v>
      </c>
      <c r="I12" s="41">
        <v>-42.9</v>
      </c>
      <c r="J12" s="41">
        <v>19.63</v>
      </c>
      <c r="K12" s="21" t="str">
        <f t="shared" si="0"/>
        <v>No</v>
      </c>
    </row>
    <row r="13" spans="1:11">
      <c r="A13" s="152" t="s">
        <v>716</v>
      </c>
      <c r="B13" s="70" t="s">
        <v>51</v>
      </c>
      <c r="C13" s="9">
        <v>72.274502400000003</v>
      </c>
      <c r="D13" s="21" t="str">
        <f>IF($B13="N/A","N/A",IF(C13&gt;15,"No",IF(C13&lt;-15,"No","Yes")))</f>
        <v>N/A</v>
      </c>
      <c r="E13" s="21">
        <v>77.796510652999999</v>
      </c>
      <c r="F13" s="21" t="str">
        <f>IF($B13="N/A","N/A",IF(E13&gt;15,"No",IF(E13&lt;-15,"No","Yes")))</f>
        <v>N/A</v>
      </c>
      <c r="G13" s="21">
        <v>80.307758880999998</v>
      </c>
      <c r="H13" s="21" t="str">
        <f>IF($B13="N/A","N/A",IF(G13&gt;15,"No",IF(G13&lt;-15,"No","Yes")))</f>
        <v>N/A</v>
      </c>
      <c r="I13" s="41">
        <v>7.64</v>
      </c>
      <c r="J13" s="41">
        <v>3.2280000000000002</v>
      </c>
      <c r="K13" s="21" t="str">
        <f t="shared" si="0"/>
        <v>Yes</v>
      </c>
    </row>
    <row r="14" spans="1:11">
      <c r="A14" s="152" t="s">
        <v>717</v>
      </c>
      <c r="B14" s="70" t="s">
        <v>51</v>
      </c>
      <c r="C14" s="92">
        <v>115.67166337</v>
      </c>
      <c r="D14" s="21" t="str">
        <f>IF($B14="N/A","N/A",IF(C14&gt;15,"No",IF(C14&lt;-15,"No","Yes")))</f>
        <v>N/A</v>
      </c>
      <c r="E14" s="86">
        <v>115.18786277</v>
      </c>
      <c r="F14" s="21" t="str">
        <f>IF($B14="N/A","N/A",IF(E14&gt;15,"No",IF(E14&lt;-15,"No","Yes")))</f>
        <v>N/A</v>
      </c>
      <c r="G14" s="86">
        <v>144.44023157000001</v>
      </c>
      <c r="H14" s="21" t="str">
        <f>IF($B14="N/A","N/A",IF(G14&gt;15,"No",IF(G14&lt;-15,"No","Yes")))</f>
        <v>N/A</v>
      </c>
      <c r="I14" s="41">
        <v>-0.41799999999999998</v>
      </c>
      <c r="J14" s="41">
        <v>25.4</v>
      </c>
      <c r="K14" s="21" t="str">
        <f t="shared" si="0"/>
        <v>No</v>
      </c>
    </row>
    <row r="15" spans="1:11">
      <c r="A15" s="91" t="s">
        <v>225</v>
      </c>
      <c r="B15" s="70" t="s">
        <v>51</v>
      </c>
      <c r="C15" s="93">
        <v>4.6252794241000004</v>
      </c>
      <c r="D15" s="21" t="str">
        <f>IF($B15="N/A","N/A",IF(C15&gt;15,"No",IF(C15&lt;-15,"No","Yes")))</f>
        <v>N/A</v>
      </c>
      <c r="E15" s="87">
        <v>4.9659182447000001</v>
      </c>
      <c r="F15" s="21" t="str">
        <f>IF($B15="N/A","N/A",IF(E15&gt;15,"No",IF(E15&lt;-15,"No","Yes")))</f>
        <v>N/A</v>
      </c>
      <c r="G15" s="87">
        <v>4.5783143624999996</v>
      </c>
      <c r="H15" s="21" t="str">
        <f>IF($B15="N/A","N/A",IF(G15&gt;15,"No",IF(G15&lt;-15,"No","Yes")))</f>
        <v>N/A</v>
      </c>
      <c r="I15" s="41">
        <v>7.3650000000000002</v>
      </c>
      <c r="J15" s="41">
        <v>-7.81</v>
      </c>
      <c r="K15" s="21" t="str">
        <f t="shared" si="0"/>
        <v>Yes</v>
      </c>
    </row>
    <row r="16" spans="1:11">
      <c r="A16" s="91" t="s">
        <v>226</v>
      </c>
      <c r="B16" s="70" t="s">
        <v>51</v>
      </c>
      <c r="C16" s="93">
        <v>23.636472492999999</v>
      </c>
      <c r="D16" s="21" t="str">
        <f>IF($B16="N/A","N/A",IF(C16&gt;15,"No",IF(C16&lt;-15,"No","Yes")))</f>
        <v>N/A</v>
      </c>
      <c r="E16" s="87">
        <v>23.126736116</v>
      </c>
      <c r="F16" s="21" t="str">
        <f>IF($B16="N/A","N/A",IF(E16&gt;15,"No",IF(E16&lt;-15,"No","Yes")))</f>
        <v>N/A</v>
      </c>
      <c r="G16" s="87">
        <v>22.506556306</v>
      </c>
      <c r="H16" s="21" t="str">
        <f>IF($B16="N/A","N/A",IF(G16&gt;15,"No",IF(G16&lt;-15,"No","Yes")))</f>
        <v>N/A</v>
      </c>
      <c r="I16" s="41">
        <v>-2.16</v>
      </c>
      <c r="J16" s="41">
        <v>-2.68</v>
      </c>
      <c r="K16" s="21" t="str">
        <f t="shared" si="0"/>
        <v>Yes</v>
      </c>
    </row>
    <row r="17" spans="1:11">
      <c r="A17" s="91" t="s">
        <v>227</v>
      </c>
      <c r="B17" s="70" t="s">
        <v>51</v>
      </c>
      <c r="C17" s="93">
        <v>11.292501568</v>
      </c>
      <c r="D17" s="21" t="str">
        <f>IF($B17="N/A","N/A",IF(C17&gt;15,"No",IF(C17&lt;-15,"No","Yes")))</f>
        <v>N/A</v>
      </c>
      <c r="E17" s="87">
        <v>10.828157273</v>
      </c>
      <c r="F17" s="21" t="str">
        <f>IF($B17="N/A","N/A",IF(E17&gt;15,"No",IF(E17&lt;-15,"No","Yes")))</f>
        <v>N/A</v>
      </c>
      <c r="G17" s="87">
        <v>10.087795357999999</v>
      </c>
      <c r="H17" s="21" t="str">
        <f>IF($B17="N/A","N/A",IF(G17&gt;15,"No",IF(G17&lt;-15,"No","Yes")))</f>
        <v>N/A</v>
      </c>
      <c r="I17" s="41">
        <v>-4.1100000000000003</v>
      </c>
      <c r="J17" s="41">
        <v>-6.84</v>
      </c>
      <c r="K17" s="21" t="str">
        <f t="shared" si="0"/>
        <v>Yes</v>
      </c>
    </row>
    <row r="18" spans="1:11">
      <c r="A18" s="91" t="s">
        <v>228</v>
      </c>
      <c r="B18" s="70" t="s">
        <v>143</v>
      </c>
      <c r="C18" s="92">
        <v>324.60428186000001</v>
      </c>
      <c r="D18" s="21" t="str">
        <f>IF($B18="N/A","N/A",IF(C18&gt;300,"No",IF(C18&lt;75,"No","Yes")))</f>
        <v>No</v>
      </c>
      <c r="E18" s="86">
        <v>351.54097310999998</v>
      </c>
      <c r="F18" s="21" t="str">
        <f>IF($B18="N/A","N/A",IF(E18&gt;300,"No",IF(E18&lt;75,"No","Yes")))</f>
        <v>No</v>
      </c>
      <c r="G18" s="86">
        <v>377.18770734999998</v>
      </c>
      <c r="H18" s="21" t="str">
        <f>IF($B18="N/A","N/A",IF(G18&gt;300,"No",IF(G18&lt;75,"No","Yes")))</f>
        <v>No</v>
      </c>
      <c r="I18" s="41">
        <v>8.298</v>
      </c>
      <c r="J18" s="41">
        <v>7.2960000000000003</v>
      </c>
      <c r="K18" s="21" t="str">
        <f t="shared" si="0"/>
        <v>Yes</v>
      </c>
    </row>
    <row r="19" spans="1:11">
      <c r="A19" s="91" t="s">
        <v>229</v>
      </c>
      <c r="B19" s="70" t="s">
        <v>144</v>
      </c>
      <c r="C19" s="92">
        <v>6.5566239161000004</v>
      </c>
      <c r="D19" s="21" t="str">
        <f>IF($B19="N/A","N/A",IF(C19&gt;250,"No",IF(C19&lt;20,"No","Yes")))</f>
        <v>No</v>
      </c>
      <c r="E19" s="86">
        <v>6.7804858896000004</v>
      </c>
      <c r="F19" s="21" t="str">
        <f>IF($B19="N/A","N/A",IF(E19&gt;250,"No",IF(E19&lt;20,"No","Yes")))</f>
        <v>No</v>
      </c>
      <c r="G19" s="86">
        <v>6.9520095191999998</v>
      </c>
      <c r="H19" s="21" t="str">
        <f>IF($B19="N/A","N/A",IF(G19&gt;250,"No",IF(G19&lt;20,"No","Yes")))</f>
        <v>No</v>
      </c>
      <c r="I19" s="41">
        <v>3.4140000000000001</v>
      </c>
      <c r="J19" s="41">
        <v>2.5299999999999998</v>
      </c>
      <c r="K19" s="21" t="str">
        <f t="shared" si="0"/>
        <v>Yes</v>
      </c>
    </row>
    <row r="20" spans="1:11">
      <c r="A20" s="91" t="s">
        <v>230</v>
      </c>
      <c r="B20" s="70" t="s">
        <v>145</v>
      </c>
      <c r="C20" s="92">
        <v>4.0198166018999997</v>
      </c>
      <c r="D20" s="21" t="str">
        <f>IF($B20="N/A","N/A",IF(C20&gt;5,"No",IF(C20&lt;3,"No","Yes")))</f>
        <v>Yes</v>
      </c>
      <c r="E20" s="86">
        <v>4.0200714195999998</v>
      </c>
      <c r="F20" s="21" t="str">
        <f>IF($B20="N/A","N/A",IF(E20&gt;5,"No",IF(E20&lt;3,"No","Yes")))</f>
        <v>Yes</v>
      </c>
      <c r="G20" s="86">
        <v>4.0167980494000002</v>
      </c>
      <c r="H20" s="21" t="str">
        <f>IF($B20="N/A","N/A",IF(G20&gt;5,"No",IF(G20&lt;3,"No","Yes")))</f>
        <v>Yes</v>
      </c>
      <c r="I20" s="41">
        <v>6.3E-3</v>
      </c>
      <c r="J20" s="41">
        <v>-8.1000000000000003E-2</v>
      </c>
      <c r="K20" s="21" t="str">
        <f t="shared" si="0"/>
        <v>Yes</v>
      </c>
    </row>
    <row r="21" spans="1:11" ht="12.75" customHeight="1">
      <c r="A21" s="72" t="s">
        <v>865</v>
      </c>
      <c r="B21" s="70" t="s">
        <v>51</v>
      </c>
      <c r="C21" s="47">
        <v>147767</v>
      </c>
      <c r="D21" s="70" t="s">
        <v>51</v>
      </c>
      <c r="E21" s="39">
        <v>126365</v>
      </c>
      <c r="F21" s="70" t="s">
        <v>51</v>
      </c>
      <c r="G21" s="39">
        <v>97248</v>
      </c>
      <c r="H21" s="21" t="str">
        <f>IF($B21="N/A","N/A",IF(G21&gt;15,"No",IF(G21&lt;-15,"No","Yes")))</f>
        <v>N/A</v>
      </c>
      <c r="I21" s="70" t="s">
        <v>998</v>
      </c>
      <c r="J21" s="41">
        <v>-23</v>
      </c>
      <c r="K21" s="21" t="str">
        <f t="shared" si="0"/>
        <v>No</v>
      </c>
    </row>
    <row r="22" spans="1:11" ht="25.5">
      <c r="A22" s="2" t="s">
        <v>866</v>
      </c>
      <c r="B22" s="70" t="s">
        <v>51</v>
      </c>
      <c r="C22" s="31" t="s">
        <v>51</v>
      </c>
      <c r="D22" s="70" t="s">
        <v>51</v>
      </c>
      <c r="E22" s="31">
        <v>74.740909271000007</v>
      </c>
      <c r="F22" s="70" t="s">
        <v>51</v>
      </c>
      <c r="G22" s="31">
        <v>77.166419875000003</v>
      </c>
      <c r="H22" s="70" t="s">
        <v>51</v>
      </c>
      <c r="I22" s="22" t="s">
        <v>51</v>
      </c>
      <c r="J22" s="22">
        <v>3.2450000000000001</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4330431</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3.2791193000000001E-3</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17.841549721</v>
      </c>
      <c r="H26" s="21" t="str">
        <f t="shared" si="3"/>
        <v>N/A</v>
      </c>
      <c r="I26" s="41" t="s">
        <v>51</v>
      </c>
      <c r="J26" s="41" t="s">
        <v>51</v>
      </c>
      <c r="K26" s="21" t="str">
        <f t="shared" si="0"/>
        <v>N/A</v>
      </c>
    </row>
    <row r="27" spans="1:11">
      <c r="A27" s="210" t="s">
        <v>217</v>
      </c>
      <c r="B27" s="200"/>
      <c r="C27" s="200"/>
      <c r="D27" s="200"/>
      <c r="E27" s="200"/>
      <c r="F27" s="200"/>
      <c r="G27" s="200"/>
      <c r="H27" s="200"/>
      <c r="I27" s="200"/>
      <c r="J27" s="200"/>
      <c r="K27" s="201"/>
    </row>
    <row r="28" spans="1:11">
      <c r="A28" s="91" t="s">
        <v>47</v>
      </c>
      <c r="B28" s="70" t="s">
        <v>51</v>
      </c>
      <c r="C28" s="47">
        <v>18118599</v>
      </c>
      <c r="D28" s="21" t="str">
        <f>IF($B28="N/A","N/A",IF(C28&gt;15,"No",IF(C28&lt;-15,"No","Yes")))</f>
        <v>N/A</v>
      </c>
      <c r="E28" s="39">
        <v>18576886</v>
      </c>
      <c r="F28" s="21" t="str">
        <f>IF($B28="N/A","N/A",IF(E28&gt;15,"No",IF(E28&lt;-15,"No","Yes")))</f>
        <v>N/A</v>
      </c>
      <c r="G28" s="39">
        <v>19326138</v>
      </c>
      <c r="H28" s="21" t="str">
        <f>IF($B28="N/A","N/A",IF(G28&gt;15,"No",IF(G28&lt;-15,"No","Yes")))</f>
        <v>N/A</v>
      </c>
      <c r="I28" s="41">
        <v>2.5289999999999999</v>
      </c>
      <c r="J28" s="41">
        <v>4.0330000000000004</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2.4852914951999998</v>
      </c>
      <c r="D31" s="21" t="str">
        <f t="shared" ref="D31:D37" si="5">IF($B31="N/A","N/A",IF(C31&gt;15,"No",IF(C31&lt;-15,"No","Yes")))</f>
        <v>N/A</v>
      </c>
      <c r="E31" s="41">
        <v>1.4076524989000001</v>
      </c>
      <c r="F31" s="21" t="str">
        <f t="shared" ref="F31:F37" si="6">IF($B31="N/A","N/A",IF(E31&gt;15,"No",IF(E31&lt;-15,"No","Yes")))</f>
        <v>N/A</v>
      </c>
      <c r="G31" s="41">
        <v>1.3905571822</v>
      </c>
      <c r="H31" s="21" t="str">
        <f t="shared" ref="H31:H37" si="7">IF($B31="N/A","N/A",IF(G31&gt;15,"No",IF(G31&lt;-15,"No","Yes")))</f>
        <v>N/A</v>
      </c>
      <c r="I31" s="41">
        <v>-43.4</v>
      </c>
      <c r="J31" s="41">
        <v>-1.21</v>
      </c>
      <c r="K31" s="21" t="str">
        <f t="shared" si="4"/>
        <v>Yes</v>
      </c>
    </row>
    <row r="32" spans="1:11">
      <c r="A32" s="91" t="s">
        <v>231</v>
      </c>
      <c r="B32" s="70" t="s">
        <v>51</v>
      </c>
      <c r="C32" s="94">
        <v>10.189164125</v>
      </c>
      <c r="D32" s="21" t="str">
        <f t="shared" si="5"/>
        <v>N/A</v>
      </c>
      <c r="E32" s="41">
        <v>3.1552626E-3</v>
      </c>
      <c r="F32" s="21" t="str">
        <f t="shared" si="6"/>
        <v>N/A</v>
      </c>
      <c r="G32" s="41">
        <v>9.1644989699999999E-2</v>
      </c>
      <c r="H32" s="21" t="str">
        <f t="shared" si="7"/>
        <v>N/A</v>
      </c>
      <c r="I32" s="41">
        <v>-100</v>
      </c>
      <c r="J32" s="41">
        <v>2805</v>
      </c>
      <c r="K32" s="21" t="str">
        <f t="shared" si="4"/>
        <v>No</v>
      </c>
    </row>
    <row r="33" spans="1:11" ht="12.75" customHeight="1">
      <c r="A33" s="91" t="s">
        <v>232</v>
      </c>
      <c r="B33" s="70" t="s">
        <v>51</v>
      </c>
      <c r="C33" s="94">
        <v>0.78471096890000003</v>
      </c>
      <c r="D33" s="21" t="str">
        <f t="shared" si="5"/>
        <v>N/A</v>
      </c>
      <c r="E33" s="41">
        <v>0.67630977640000001</v>
      </c>
      <c r="F33" s="21" t="str">
        <f t="shared" si="6"/>
        <v>N/A</v>
      </c>
      <c r="G33" s="41">
        <v>0.39826259349999998</v>
      </c>
      <c r="H33" s="21" t="str">
        <f t="shared" si="7"/>
        <v>N/A</v>
      </c>
      <c r="I33" s="41">
        <v>-13.8</v>
      </c>
      <c r="J33" s="41">
        <v>-41.1</v>
      </c>
      <c r="K33" s="21" t="str">
        <f t="shared" si="4"/>
        <v>No</v>
      </c>
    </row>
    <row r="34" spans="1:11">
      <c r="A34" s="91" t="s">
        <v>233</v>
      </c>
      <c r="B34" s="70" t="s">
        <v>51</v>
      </c>
      <c r="C34" s="94">
        <v>2.0614143433000001</v>
      </c>
      <c r="D34" s="21" t="str">
        <f t="shared" si="5"/>
        <v>N/A</v>
      </c>
      <c r="E34" s="41">
        <v>1.5332861564</v>
      </c>
      <c r="F34" s="21" t="str">
        <f t="shared" si="6"/>
        <v>N/A</v>
      </c>
      <c r="G34" s="41">
        <v>1.5140057047</v>
      </c>
      <c r="H34" s="21" t="str">
        <f t="shared" si="7"/>
        <v>N/A</v>
      </c>
      <c r="I34" s="41">
        <v>-25.6</v>
      </c>
      <c r="J34" s="41">
        <v>-1.26</v>
      </c>
      <c r="K34" s="21" t="str">
        <f t="shared" si="4"/>
        <v>Yes</v>
      </c>
    </row>
    <row r="35" spans="1:11">
      <c r="A35" s="91" t="s">
        <v>904</v>
      </c>
      <c r="B35" s="70" t="s">
        <v>51</v>
      </c>
      <c r="C35" s="94" t="s">
        <v>51</v>
      </c>
      <c r="D35" s="21" t="str">
        <f t="shared" si="5"/>
        <v>N/A</v>
      </c>
      <c r="E35" s="41" t="s">
        <v>51</v>
      </c>
      <c r="F35" s="21" t="str">
        <f t="shared" si="6"/>
        <v>N/A</v>
      </c>
      <c r="G35" s="41">
        <v>0.62849977739999996</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0.64600518439999999</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42.559496367000001</v>
      </c>
      <c r="H37" s="21" t="str">
        <f t="shared" si="7"/>
        <v>N/A</v>
      </c>
      <c r="I37" s="41" t="s">
        <v>51</v>
      </c>
      <c r="J37" s="41" t="s">
        <v>51</v>
      </c>
      <c r="K37" s="21" t="str">
        <f t="shared" ref="K37" si="9">IF(J37="Div by 0", "N/A", IF(J37="N/A","N/A", IF(J37&gt;15, "No", IF(J37&lt;-15, "No", "Yes"))))</f>
        <v>N/A</v>
      </c>
    </row>
    <row r="38" spans="1:11">
      <c r="A38" s="211" t="s">
        <v>770</v>
      </c>
      <c r="B38" s="212"/>
      <c r="C38" s="212"/>
      <c r="D38" s="212"/>
      <c r="E38" s="212"/>
      <c r="F38" s="212"/>
      <c r="G38" s="212"/>
      <c r="H38" s="212"/>
      <c r="I38" s="212"/>
      <c r="J38" s="212"/>
      <c r="K38" s="213"/>
    </row>
    <row r="39" spans="1:11">
      <c r="A39" s="188" t="s">
        <v>984</v>
      </c>
      <c r="B39" s="182" t="s">
        <v>991</v>
      </c>
      <c r="C39" s="94" t="s">
        <v>51</v>
      </c>
      <c r="D39" s="21" t="str">
        <f>IF($B39="N/A","N/A",IF(C39&gt;95,"Yes","No"))</f>
        <v>Yes</v>
      </c>
      <c r="E39" s="41" t="s">
        <v>51</v>
      </c>
      <c r="F39" s="21" t="str">
        <f>IF($B39="N/A","N/A",IF(E39&gt;95,"Yes","No"))</f>
        <v>Yes</v>
      </c>
      <c r="G39" s="41">
        <v>74.522343781000004</v>
      </c>
      <c r="H39" s="21" t="str">
        <f>IF($B39="N/A","N/A",IF(G39&gt;95,"Yes","No"))</f>
        <v>No</v>
      </c>
      <c r="I39" s="41" t="s">
        <v>51</v>
      </c>
      <c r="J39" s="41" t="s">
        <v>51</v>
      </c>
      <c r="K39" s="21" t="str">
        <f t="shared" ref="K39" si="10">IF(J39="Div by 0", "N/A", IF(J39="N/A","N/A", IF(J39&gt;15, "No", IF(J39&lt;-15, "No", "Yes"))))</f>
        <v>N/A</v>
      </c>
    </row>
    <row r="40" spans="1:11">
      <c r="A40" s="91" t="s">
        <v>234</v>
      </c>
      <c r="B40" s="88" t="s">
        <v>86</v>
      </c>
      <c r="C40" s="94">
        <v>29.094418393000002</v>
      </c>
      <c r="D40" s="21" t="str">
        <f>IF($B40="N/A","N/A",IF(C40&gt;90,"No",IF(C40&lt;50,"No","Yes")))</f>
        <v>No</v>
      </c>
      <c r="E40" s="41">
        <v>28.638039765999999</v>
      </c>
      <c r="F40" s="21" t="str">
        <f>IF($B40="N/A","N/A",IF(E40&gt;90,"No",IF(E40&lt;50,"No","Yes")))</f>
        <v>No</v>
      </c>
      <c r="G40" s="41">
        <v>28.740806880000001</v>
      </c>
      <c r="H40" s="21" t="str">
        <f>IF($B40="N/A","N/A",IF(G40&gt;90,"No",IF(G40&lt;50,"No","Yes")))</f>
        <v>No</v>
      </c>
      <c r="I40" s="41">
        <v>-1.57</v>
      </c>
      <c r="J40" s="41">
        <v>0.35880000000000001</v>
      </c>
      <c r="K40" s="21" t="str">
        <f t="shared" si="4"/>
        <v>Yes</v>
      </c>
    </row>
    <row r="41" spans="1:11">
      <c r="A41" s="91" t="s">
        <v>235</v>
      </c>
      <c r="B41" s="88" t="s">
        <v>55</v>
      </c>
      <c r="C41" s="94">
        <v>12.188050521999999</v>
      </c>
      <c r="D41" s="21" t="str">
        <f t="shared" ref="D41:D46" si="11">IF($B41="N/A","N/A",IF(C41&gt;5,"No",IF(C41&lt;=0,"No","Yes")))</f>
        <v>No</v>
      </c>
      <c r="E41" s="41">
        <v>11.400059192000001</v>
      </c>
      <c r="F41" s="21" t="str">
        <f t="shared" ref="F41:F46" si="12">IF($B41="N/A","N/A",IF(E41&gt;5,"No",IF(E41&lt;=0,"No","Yes")))</f>
        <v>No</v>
      </c>
      <c r="G41" s="41">
        <v>10.333378557</v>
      </c>
      <c r="H41" s="21" t="str">
        <f t="shared" ref="H41:H46" si="13">IF($B41="N/A","N/A",IF(G41&gt;5,"No",IF(G41&lt;=0,"No","Yes")))</f>
        <v>No</v>
      </c>
      <c r="I41" s="41">
        <v>-6.47</v>
      </c>
      <c r="J41" s="41">
        <v>-9.36</v>
      </c>
      <c r="K41" s="21" t="str">
        <f t="shared" si="4"/>
        <v>Yes</v>
      </c>
    </row>
    <row r="42" spans="1:11">
      <c r="A42" s="91" t="s">
        <v>236</v>
      </c>
      <c r="B42" s="88" t="s">
        <v>55</v>
      </c>
      <c r="C42" s="94">
        <v>4.5581394014000001</v>
      </c>
      <c r="D42" s="21" t="str">
        <f t="shared" si="11"/>
        <v>Yes</v>
      </c>
      <c r="E42" s="41">
        <v>4.4564734907999997</v>
      </c>
      <c r="F42" s="21" t="str">
        <f t="shared" si="12"/>
        <v>Yes</v>
      </c>
      <c r="G42" s="41">
        <v>4.3448877369999996</v>
      </c>
      <c r="H42" s="21" t="str">
        <f t="shared" si="13"/>
        <v>Yes</v>
      </c>
      <c r="I42" s="41">
        <v>-2.23</v>
      </c>
      <c r="J42" s="41">
        <v>-2.5</v>
      </c>
      <c r="K42" s="21" t="str">
        <f t="shared" si="4"/>
        <v>Yes</v>
      </c>
    </row>
    <row r="43" spans="1:11">
      <c r="A43" s="91" t="s">
        <v>237</v>
      </c>
      <c r="B43" s="88" t="s">
        <v>55</v>
      </c>
      <c r="C43" s="94">
        <v>7.7539107699999998E-2</v>
      </c>
      <c r="D43" s="21" t="str">
        <f t="shared" si="11"/>
        <v>Yes</v>
      </c>
      <c r="E43" s="41">
        <v>7.4156669699999997E-2</v>
      </c>
      <c r="F43" s="21" t="str">
        <f t="shared" si="12"/>
        <v>Yes</v>
      </c>
      <c r="G43" s="41">
        <v>7.7553000999999996E-2</v>
      </c>
      <c r="H43" s="21" t="str">
        <f t="shared" si="13"/>
        <v>Yes</v>
      </c>
      <c r="I43" s="41">
        <v>-4.3600000000000003</v>
      </c>
      <c r="J43" s="41">
        <v>4.58</v>
      </c>
      <c r="K43" s="21" t="str">
        <f t="shared" si="4"/>
        <v>Yes</v>
      </c>
    </row>
    <row r="44" spans="1:11">
      <c r="A44" s="91" t="s">
        <v>906</v>
      </c>
      <c r="B44" s="70" t="s">
        <v>51</v>
      </c>
      <c r="C44" s="94" t="s">
        <v>51</v>
      </c>
      <c r="D44" s="21" t="str">
        <f t="shared" si="11"/>
        <v>N/A</v>
      </c>
      <c r="E44" s="41" t="s">
        <v>51</v>
      </c>
      <c r="F44" s="21" t="str">
        <f t="shared" si="12"/>
        <v>N/A</v>
      </c>
      <c r="G44" s="41">
        <v>0.30336117849999999</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5.2416060000000002E-3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2.2415238899999999E-2</v>
      </c>
      <c r="H46" s="21" t="str">
        <f t="shared" si="13"/>
        <v>N/A</v>
      </c>
      <c r="I46" s="41" t="s">
        <v>51</v>
      </c>
      <c r="J46" s="41" t="s">
        <v>51</v>
      </c>
      <c r="K46" s="21" t="str">
        <f t="shared" ref="K46" si="15">IF(J46="Div by 0", "N/A", IF(J46="N/A","N/A", IF(J46&gt;15, "No", IF(J46&lt;-15, "No", "Yes"))))</f>
        <v>N/A</v>
      </c>
    </row>
    <row r="47" spans="1:11">
      <c r="A47" s="91" t="s">
        <v>238</v>
      </c>
      <c r="B47" s="70" t="s">
        <v>135</v>
      </c>
      <c r="C47" s="94">
        <v>3.6122329326</v>
      </c>
      <c r="D47" s="21" t="str">
        <f>IF($B47="N/A","N/A",IF(C47&gt;10,"No",IF(C47&lt;1,"No","Yes")))</f>
        <v>Yes</v>
      </c>
      <c r="E47" s="41">
        <v>3.6054266575999998</v>
      </c>
      <c r="F47" s="21" t="str">
        <f>IF($B47="N/A","N/A",IF(E47&gt;10,"No",IF(E47&lt;1,"No","Yes")))</f>
        <v>Yes</v>
      </c>
      <c r="G47" s="41">
        <v>3.5397915507</v>
      </c>
      <c r="H47" s="21" t="str">
        <f>IF($B47="N/A","N/A",IF(G47&gt;10,"No",IF(G47&lt;1,"No","Yes")))</f>
        <v>Yes</v>
      </c>
      <c r="I47" s="41">
        <v>-0.188</v>
      </c>
      <c r="J47" s="41">
        <v>-1.82</v>
      </c>
      <c r="K47" s="21" t="str">
        <f t="shared" si="4"/>
        <v>Yes</v>
      </c>
    </row>
    <row r="48" spans="1:11">
      <c r="A48" s="91" t="s">
        <v>239</v>
      </c>
      <c r="B48" s="89" t="s">
        <v>64</v>
      </c>
      <c r="C48" s="94">
        <v>15.678336939999999</v>
      </c>
      <c r="D48" s="21" t="str">
        <f>IF($B48="N/A","N/A",IF(C48&gt;10,"No",IF(C48&lt;=0,"No","Yes")))</f>
        <v>No</v>
      </c>
      <c r="E48" s="41">
        <v>16.523447471000001</v>
      </c>
      <c r="F48" s="21" t="str">
        <f>IF($B48="N/A","N/A",IF(E48&gt;10,"No",IF(E48&lt;=0,"No","Yes")))</f>
        <v>No</v>
      </c>
      <c r="G48" s="41">
        <v>16.898342544999998</v>
      </c>
      <c r="H48" s="21" t="str">
        <f>IF($B48="N/A","N/A",IF(G48&gt;10,"No",IF(G48&lt;=0,"No","Yes")))</f>
        <v>No</v>
      </c>
      <c r="I48" s="41">
        <v>5.39</v>
      </c>
      <c r="J48" s="41">
        <v>2.2690000000000001</v>
      </c>
      <c r="K48" s="21" t="str">
        <f t="shared" si="4"/>
        <v>Yes</v>
      </c>
    </row>
    <row r="49" spans="1:11">
      <c r="A49" s="91" t="s">
        <v>240</v>
      </c>
      <c r="B49" s="88" t="s">
        <v>87</v>
      </c>
      <c r="C49" s="94">
        <v>22.421545947999999</v>
      </c>
      <c r="D49" s="21" t="str">
        <f>IF($B49="N/A","N/A",IF(C49&gt;=5,"No",IF(C49&lt;0,"No","Yes")))</f>
        <v>No</v>
      </c>
      <c r="E49" s="41">
        <v>23.21769106</v>
      </c>
      <c r="F49" s="21" t="str">
        <f>IF($B49="N/A","N/A",IF(E49&gt;=5,"No",IF(E49&lt;0,"No","Yes")))</f>
        <v>No</v>
      </c>
      <c r="G49" s="41">
        <v>25.197155272</v>
      </c>
      <c r="H49" s="21" t="str">
        <f>IF($B49="N/A","N/A",IF(G49&gt;=5,"No",IF(G49&lt;0,"No","Yes")))</f>
        <v>No</v>
      </c>
      <c r="I49" s="41">
        <v>3.5510000000000002</v>
      </c>
      <c r="J49" s="41">
        <v>8.5259999999999998</v>
      </c>
      <c r="K49" s="21" t="str">
        <f t="shared" si="4"/>
        <v>Yes</v>
      </c>
    </row>
    <row r="50" spans="1:11">
      <c r="A50" s="211" t="s">
        <v>771</v>
      </c>
      <c r="B50" s="212"/>
      <c r="C50" s="212"/>
      <c r="D50" s="212"/>
      <c r="E50" s="212"/>
      <c r="F50" s="212"/>
      <c r="G50" s="212"/>
      <c r="H50" s="212"/>
      <c r="I50" s="212"/>
      <c r="J50" s="212"/>
      <c r="K50" s="213"/>
    </row>
    <row r="51" spans="1:11">
      <c r="A51" s="91" t="s">
        <v>49</v>
      </c>
      <c r="B51" s="88" t="s">
        <v>58</v>
      </c>
      <c r="C51" s="94">
        <v>0.53691789300000003</v>
      </c>
      <c r="D51" s="21" t="str">
        <f>IF($B51="N/A","N/A",IF(C51&gt;15,"No",IF(C51&lt;=0,"No","Yes")))</f>
        <v>Yes</v>
      </c>
      <c r="E51" s="41">
        <v>1.3377376595999999</v>
      </c>
      <c r="F51" s="21" t="str">
        <f>IF($B51="N/A","N/A",IF(E51&gt;15,"No",IF(E51&lt;=0,"No","Yes")))</f>
        <v>Yes</v>
      </c>
      <c r="G51" s="41">
        <v>0.16506143130000001</v>
      </c>
      <c r="H51" s="21" t="str">
        <f>IF($B51="N/A","N/A",IF(G51&gt;15,"No",IF(G51&lt;=0,"No","Yes")))</f>
        <v>Yes</v>
      </c>
      <c r="I51" s="41">
        <v>149.19999999999999</v>
      </c>
      <c r="J51" s="41">
        <v>-87.7</v>
      </c>
      <c r="K51" s="21" t="str">
        <f t="shared" si="4"/>
        <v>No</v>
      </c>
    </row>
    <row r="52" spans="1:11">
      <c r="A52" s="91" t="s">
        <v>195</v>
      </c>
      <c r="B52" s="70" t="s">
        <v>51</v>
      </c>
      <c r="C52" s="92">
        <v>27.061008203</v>
      </c>
      <c r="D52" s="21" t="str">
        <f>IF($B52="N/A","N/A",IF(C52&gt;15,"No",IF(C52&lt;-15,"No","Yes")))</f>
        <v>N/A</v>
      </c>
      <c r="E52" s="86">
        <v>11.565707616999999</v>
      </c>
      <c r="F52" s="21" t="str">
        <f>IF($B52="N/A","N/A",IF(E52&gt;15,"No",IF(E52&lt;-15,"No","Yes")))</f>
        <v>N/A</v>
      </c>
      <c r="G52" s="86">
        <v>54.741912225999997</v>
      </c>
      <c r="H52" s="21" t="str">
        <f>IF($B52="N/A","N/A",IF(G52&gt;15,"No",IF(G52&lt;-15,"No","Yes")))</f>
        <v>N/A</v>
      </c>
      <c r="I52" s="41">
        <v>-57.3</v>
      </c>
      <c r="J52" s="41">
        <v>373.3</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17.932021123999998</v>
      </c>
      <c r="D54" s="21" t="str">
        <f>IF($B54="N/A","N/A",IF(C54&gt;35,"No",IF(C54&lt;10,"No","Yes")))</f>
        <v>Yes</v>
      </c>
      <c r="E54" s="41">
        <v>17.035912262</v>
      </c>
      <c r="F54" s="21" t="str">
        <f>IF($B54="N/A","N/A",IF(E54&gt;35,"No",IF(E54&lt;10,"No","Yes")))</f>
        <v>Yes</v>
      </c>
      <c r="G54" s="41">
        <v>15.770636637000001</v>
      </c>
      <c r="H54" s="21" t="str">
        <f>IF($B54="N/A","N/A",IF(G54&gt;35,"No",IF(G54&lt;10,"No","Yes")))</f>
        <v>Yes</v>
      </c>
      <c r="I54" s="41">
        <v>-5</v>
      </c>
      <c r="J54" s="41">
        <v>-7.43</v>
      </c>
      <c r="K54" s="21" t="str">
        <f t="shared" ref="K54:K79" si="16">IF(J54="Div by 0", "N/A", IF(J54="N/A","N/A", IF(J54&gt;15, "No", IF(J54&lt;-15, "No", "Yes"))))</f>
        <v>Yes</v>
      </c>
    </row>
    <row r="55" spans="1:11">
      <c r="A55" s="91" t="s">
        <v>242</v>
      </c>
      <c r="B55" s="70" t="s">
        <v>71</v>
      </c>
      <c r="C55" s="94">
        <v>6.6511985833000002</v>
      </c>
      <c r="D55" s="21" t="str">
        <f>IF($B55="N/A","N/A",IF(C55&gt;20,"No",IF(C55&lt;2,"No","Yes")))</f>
        <v>Yes</v>
      </c>
      <c r="E55" s="41">
        <v>6.5162428192000004</v>
      </c>
      <c r="F55" s="21" t="str">
        <f>IF($B55="N/A","N/A",IF(E55&gt;20,"No",IF(E55&lt;2,"No","Yes")))</f>
        <v>Yes</v>
      </c>
      <c r="G55" s="41">
        <v>6.8140825652999997</v>
      </c>
      <c r="H55" s="21" t="str">
        <f>IF($B55="N/A","N/A",IF(G55&gt;20,"No",IF(G55&lt;2,"No","Yes")))</f>
        <v>Yes</v>
      </c>
      <c r="I55" s="41">
        <v>-2.0299999999999998</v>
      </c>
      <c r="J55" s="41">
        <v>4.5709999999999997</v>
      </c>
      <c r="K55" s="21" t="str">
        <f t="shared" si="16"/>
        <v>Yes</v>
      </c>
    </row>
    <row r="56" spans="1:11">
      <c r="A56" s="91" t="s">
        <v>243</v>
      </c>
      <c r="B56" s="70" t="s">
        <v>92</v>
      </c>
      <c r="C56" s="94">
        <v>3.4936917583999998</v>
      </c>
      <c r="D56" s="21" t="str">
        <f>IF($B56="N/A","N/A",IF(C56&gt;8,"No",IF(C56&lt;0.5,"No","Yes")))</f>
        <v>Yes</v>
      </c>
      <c r="E56" s="41">
        <v>3.7570182645000001</v>
      </c>
      <c r="F56" s="21" t="str">
        <f>IF($B56="N/A","N/A",IF(E56&gt;8,"No",IF(E56&lt;0.5,"No","Yes")))</f>
        <v>Yes</v>
      </c>
      <c r="G56" s="41">
        <v>4.1250041783000002</v>
      </c>
      <c r="H56" s="21" t="str">
        <f>IF($B56="N/A","N/A",IF(G56&gt;8,"No",IF(G56&lt;0.5,"No","Yes")))</f>
        <v>Yes</v>
      </c>
      <c r="I56" s="41">
        <v>7.5369999999999999</v>
      </c>
      <c r="J56" s="41">
        <v>9.7949999999999999</v>
      </c>
      <c r="K56" s="21" t="str">
        <f t="shared" si="16"/>
        <v>Yes</v>
      </c>
    </row>
    <row r="57" spans="1:11">
      <c r="A57" s="91" t="s">
        <v>244</v>
      </c>
      <c r="B57" s="70" t="s">
        <v>72</v>
      </c>
      <c r="C57" s="94">
        <v>5.8502260577999996</v>
      </c>
      <c r="D57" s="21" t="str">
        <f>IF($B57="N/A","N/A",IF(C57&gt;25,"No",IF(C57&lt;3,"No","Yes")))</f>
        <v>Yes</v>
      </c>
      <c r="E57" s="41">
        <v>6.1417774754999996</v>
      </c>
      <c r="F57" s="21" t="str">
        <f>IF($B57="N/A","N/A",IF(E57&gt;25,"No",IF(E57&lt;3,"No","Yes")))</f>
        <v>Yes</v>
      </c>
      <c r="G57" s="41">
        <v>6.1485693624</v>
      </c>
      <c r="H57" s="21" t="str">
        <f>IF($B57="N/A","N/A",IF(G57&gt;25,"No",IF(G57&lt;3,"No","Yes")))</f>
        <v>Yes</v>
      </c>
      <c r="I57" s="41">
        <v>4.984</v>
      </c>
      <c r="J57" s="41">
        <v>0.1106</v>
      </c>
      <c r="K57" s="21" t="str">
        <f t="shared" si="16"/>
        <v>Yes</v>
      </c>
    </row>
    <row r="58" spans="1:11">
      <c r="A58" s="91" t="s">
        <v>245</v>
      </c>
      <c r="B58" s="70" t="s">
        <v>73</v>
      </c>
      <c r="C58" s="94">
        <v>4.2773836984000004</v>
      </c>
      <c r="D58" s="21" t="str">
        <f>IF($B58="N/A","N/A",IF(C58&gt;25,"No",IF(C58&lt;2,"No","Yes")))</f>
        <v>Yes</v>
      </c>
      <c r="E58" s="41">
        <v>4.6489600033</v>
      </c>
      <c r="F58" s="21" t="str">
        <f>IF($B58="N/A","N/A",IF(E58&gt;25,"No",IF(E58&lt;2,"No","Yes")))</f>
        <v>Yes</v>
      </c>
      <c r="G58" s="41">
        <v>4.8668285407000003</v>
      </c>
      <c r="H58" s="21" t="str">
        <f>IF($B58="N/A","N/A",IF(G58&gt;25,"No",IF(G58&lt;2,"No","Yes")))</f>
        <v>Yes</v>
      </c>
      <c r="I58" s="41">
        <v>8.6869999999999994</v>
      </c>
      <c r="J58" s="41">
        <v>4.6859999999999999</v>
      </c>
      <c r="K58" s="21" t="str">
        <f t="shared" si="16"/>
        <v>Yes</v>
      </c>
    </row>
    <row r="59" spans="1:11">
      <c r="A59" s="91" t="s">
        <v>246</v>
      </c>
      <c r="B59" s="70" t="s">
        <v>74</v>
      </c>
      <c r="C59" s="94">
        <v>4.0428015433000004</v>
      </c>
      <c r="D59" s="21" t="str">
        <f>IF($B59="N/A","N/A",IF(C59&gt;25,"No",IF(C59&lt;=0,"No","Yes")))</f>
        <v>Yes</v>
      </c>
      <c r="E59" s="41">
        <v>3.6939667929</v>
      </c>
      <c r="F59" s="21" t="str">
        <f>IF($B59="N/A","N/A",IF(E59&gt;25,"No",IF(E59&lt;=0,"No","Yes")))</f>
        <v>Yes</v>
      </c>
      <c r="G59" s="41">
        <v>3.2259833805999998</v>
      </c>
      <c r="H59" s="21" t="str">
        <f>IF($B59="N/A","N/A",IF(G59&gt;25,"No",IF(G59&lt;=0,"No","Yes")))</f>
        <v>Yes</v>
      </c>
      <c r="I59" s="41">
        <v>-8.6300000000000008</v>
      </c>
      <c r="J59" s="41">
        <v>-12.7</v>
      </c>
      <c r="K59" s="21" t="str">
        <f t="shared" si="16"/>
        <v>Yes</v>
      </c>
    </row>
    <row r="60" spans="1:11">
      <c r="A60" s="91" t="s">
        <v>247</v>
      </c>
      <c r="B60" s="70" t="s">
        <v>76</v>
      </c>
      <c r="C60" s="94">
        <v>17.952999566999999</v>
      </c>
      <c r="D60" s="21" t="str">
        <f>IF($B60="N/A","N/A",IF(C60&gt;20,"No",IF(C60&lt;4,"No","Yes")))</f>
        <v>Yes</v>
      </c>
      <c r="E60" s="41">
        <v>18.614750610000002</v>
      </c>
      <c r="F60" s="21" t="str">
        <f>IF($B60="N/A","N/A",IF(E60&gt;20,"No",IF(E60&lt;4,"No","Yes")))</f>
        <v>Yes</v>
      </c>
      <c r="G60" s="41">
        <v>19.289254791000001</v>
      </c>
      <c r="H60" s="21" t="str">
        <f>IF($B60="N/A","N/A",IF(G60&gt;20,"No",IF(G60&lt;4,"No","Yes")))</f>
        <v>Yes</v>
      </c>
      <c r="I60" s="41">
        <v>3.6859999999999999</v>
      </c>
      <c r="J60" s="41">
        <v>3.6230000000000002</v>
      </c>
      <c r="K60" s="21" t="str">
        <f t="shared" si="16"/>
        <v>Yes</v>
      </c>
    </row>
    <row r="61" spans="1:11">
      <c r="A61" s="91" t="s">
        <v>248</v>
      </c>
      <c r="B61" s="70" t="s">
        <v>77</v>
      </c>
      <c r="C61" s="94">
        <v>1.5355823041000001</v>
      </c>
      <c r="D61" s="21" t="str">
        <f>IF($B61="N/A","N/A",IF(C61&gt;=3,"No",IF(C61&lt;0,"No","Yes")))</f>
        <v>Yes</v>
      </c>
      <c r="E61" s="41">
        <v>1.4143274605</v>
      </c>
      <c r="F61" s="21" t="str">
        <f>IF($B61="N/A","N/A",IF(E61&gt;=3,"No",IF(E61&lt;0,"No","Yes")))</f>
        <v>Yes</v>
      </c>
      <c r="G61" s="41">
        <v>1.2998561844000001</v>
      </c>
      <c r="H61" s="21" t="str">
        <f>IF($B61="N/A","N/A",IF(G61&gt;=3,"No",IF(G61&lt;0,"No","Yes")))</f>
        <v>Yes</v>
      </c>
      <c r="I61" s="41">
        <v>-7.9</v>
      </c>
      <c r="J61" s="41">
        <v>-8.09</v>
      </c>
      <c r="K61" s="21" t="str">
        <f t="shared" si="16"/>
        <v>Yes</v>
      </c>
    </row>
    <row r="62" spans="1:11">
      <c r="A62" s="91" t="s">
        <v>249</v>
      </c>
      <c r="B62" s="70" t="s">
        <v>78</v>
      </c>
      <c r="C62" s="94">
        <v>16.541670798999998</v>
      </c>
      <c r="D62" s="21" t="str">
        <f>IF($B62="N/A","N/A",IF(C62&gt;=25,"No",IF(C62&lt;0,"No","Yes")))</f>
        <v>Yes</v>
      </c>
      <c r="E62" s="41">
        <v>16.631301930999999</v>
      </c>
      <c r="F62" s="21" t="str">
        <f>IF($B62="N/A","N/A",IF(E62&gt;=25,"No",IF(E62&lt;0,"No","Yes")))</f>
        <v>Yes</v>
      </c>
      <c r="G62" s="41">
        <v>16.501243032000001</v>
      </c>
      <c r="H62" s="21" t="str">
        <f>IF($B62="N/A","N/A",IF(G62&gt;=25,"No",IF(G62&lt;0,"No","Yes")))</f>
        <v>Yes</v>
      </c>
      <c r="I62" s="41">
        <v>0.54190000000000005</v>
      </c>
      <c r="J62" s="41">
        <v>-0.78200000000000003</v>
      </c>
      <c r="K62" s="21" t="str">
        <f t="shared" si="16"/>
        <v>Yes</v>
      </c>
    </row>
    <row r="63" spans="1:11">
      <c r="A63" s="91" t="s">
        <v>250</v>
      </c>
      <c r="B63" s="70" t="s">
        <v>134</v>
      </c>
      <c r="C63" s="94">
        <v>3.7939191656000002</v>
      </c>
      <c r="D63" s="21" t="str">
        <f>IF($B63="N/A","N/A",IF(C63&gt;3,"Yes","No"))</f>
        <v>Yes</v>
      </c>
      <c r="E63" s="41">
        <v>3.6384246531</v>
      </c>
      <c r="F63" s="21" t="str">
        <f>IF($B63="N/A","N/A",IF(E63&gt;3,"Yes","No"))</f>
        <v>Yes</v>
      </c>
      <c r="G63" s="41">
        <v>3.7541903095000002</v>
      </c>
      <c r="H63" s="21" t="str">
        <f>IF($B63="N/A","N/A",IF(G63&gt;3,"Yes","No"))</f>
        <v>Yes</v>
      </c>
      <c r="I63" s="41">
        <v>-4.0999999999999996</v>
      </c>
      <c r="J63" s="41">
        <v>3.1819999999999999</v>
      </c>
      <c r="K63" s="21" t="str">
        <f t="shared" si="16"/>
        <v>Yes</v>
      </c>
    </row>
    <row r="64" spans="1:11">
      <c r="A64" s="91" t="s">
        <v>251</v>
      </c>
      <c r="B64" s="70" t="s">
        <v>133</v>
      </c>
      <c r="C64" s="94">
        <v>0.97483254640000006</v>
      </c>
      <c r="D64" s="21" t="str">
        <f>IF($B64="N/A","N/A",IF(C64&gt;1,"Yes","No"))</f>
        <v>No</v>
      </c>
      <c r="E64" s="41">
        <v>0.94414639779999998</v>
      </c>
      <c r="F64" s="21" t="str">
        <f>IF($B64="N/A","N/A",IF(E64&gt;1,"Yes","No"))</f>
        <v>No</v>
      </c>
      <c r="G64" s="41">
        <v>1.0153244275</v>
      </c>
      <c r="H64" s="21" t="str">
        <f>IF($B64="N/A","N/A",IF(G64&gt;1,"Yes","No"))</f>
        <v>Yes</v>
      </c>
      <c r="I64" s="41">
        <v>-3.15</v>
      </c>
      <c r="J64" s="41">
        <v>7.5389999999999997</v>
      </c>
      <c r="K64" s="21" t="str">
        <f t="shared" si="16"/>
        <v>Yes</v>
      </c>
    </row>
    <row r="65" spans="1:11">
      <c r="A65" s="91" t="s">
        <v>252</v>
      </c>
      <c r="B65" s="70" t="s">
        <v>51</v>
      </c>
      <c r="C65" s="94">
        <v>2.3219234599999999E-2</v>
      </c>
      <c r="D65" s="21" t="str">
        <f>IF($B65="N/A","N/A",IF(C65&gt;15,"No",IF(C65&lt;-15,"No","Yes")))</f>
        <v>N/A</v>
      </c>
      <c r="E65" s="41">
        <v>2.2716401399999999E-2</v>
      </c>
      <c r="F65" s="21" t="str">
        <f>IF($B65="N/A","N/A",IF(E65&gt;15,"No",IF(E65&lt;-15,"No","Yes")))</f>
        <v>N/A</v>
      </c>
      <c r="G65" s="41">
        <v>3.21067768E-2</v>
      </c>
      <c r="H65" s="21" t="str">
        <f>IF($B65="N/A","N/A",IF(G65&gt;15,"No",IF(G65&lt;-15,"No","Yes")))</f>
        <v>N/A</v>
      </c>
      <c r="I65" s="41">
        <v>-2.17</v>
      </c>
      <c r="J65" s="41">
        <v>41.34</v>
      </c>
      <c r="K65" s="21" t="str">
        <f t="shared" si="16"/>
        <v>No</v>
      </c>
    </row>
    <row r="66" spans="1:11">
      <c r="A66" s="91" t="s">
        <v>253</v>
      </c>
      <c r="B66" s="70" t="s">
        <v>51</v>
      </c>
      <c r="C66" s="94">
        <v>6.3801843000000002E-3</v>
      </c>
      <c r="D66" s="21" t="str">
        <f>IF($B66="N/A","N/A",IF(C66&gt;15,"No",IF(C66&lt;-15,"No","Yes")))</f>
        <v>N/A</v>
      </c>
      <c r="E66" s="41">
        <v>4.6347919E-3</v>
      </c>
      <c r="F66" s="21" t="str">
        <f>IF($B66="N/A","N/A",IF(E66&gt;15,"No",IF(E66&lt;-15,"No","Yes")))</f>
        <v>N/A</v>
      </c>
      <c r="G66" s="41">
        <v>0</v>
      </c>
      <c r="H66" s="21" t="str">
        <f>IF($B66="N/A","N/A",IF(G66&gt;15,"No",IF(G66&lt;-15,"No","Yes")))</f>
        <v>N/A</v>
      </c>
      <c r="I66" s="41">
        <v>-27.4</v>
      </c>
      <c r="J66" s="41">
        <v>-100</v>
      </c>
      <c r="K66" s="21" t="str">
        <f t="shared" si="16"/>
        <v>No</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0.52409129430000001</v>
      </c>
      <c r="D68" s="21" t="str">
        <f>IF($B68="N/A","N/A",IF(C68&gt;0,"Yes","No"))</f>
        <v>Yes</v>
      </c>
      <c r="E68" s="41">
        <v>0.5080345543</v>
      </c>
      <c r="F68" s="21" t="str">
        <f>IF($B68="N/A","N/A",IF(E68&gt;0,"Yes","No"))</f>
        <v>Yes</v>
      </c>
      <c r="G68" s="41">
        <v>0.49625020790000002</v>
      </c>
      <c r="H68" s="21" t="str">
        <f>IF($B68="N/A","N/A",IF(G68&gt;0,"Yes","No"))</f>
        <v>Yes</v>
      </c>
      <c r="I68" s="41">
        <v>-3.06</v>
      </c>
      <c r="J68" s="41">
        <v>-2.3199999999999998</v>
      </c>
      <c r="K68" s="21" t="str">
        <f t="shared" si="16"/>
        <v>Yes</v>
      </c>
    </row>
    <row r="69" spans="1:11">
      <c r="A69" s="91" t="s">
        <v>256</v>
      </c>
      <c r="B69" s="70" t="s">
        <v>75</v>
      </c>
      <c r="C69" s="94">
        <v>0</v>
      </c>
      <c r="D69" s="21" t="str">
        <f>IF($B69="N/A","N/A",IF(C69&gt;0,"Yes","No"))</f>
        <v>No</v>
      </c>
      <c r="E69" s="41">
        <v>0</v>
      </c>
      <c r="F69" s="21" t="str">
        <f>IF($B69="N/A","N/A",IF(E69&gt;0,"Yes","No"))</f>
        <v>No</v>
      </c>
      <c r="G69" s="41">
        <v>0</v>
      </c>
      <c r="H69" s="21" t="str">
        <f>IF($B69="N/A","N/A",IF(G69&gt;0,"Yes","No"))</f>
        <v>No</v>
      </c>
      <c r="I69" s="41" t="s">
        <v>995</v>
      </c>
      <c r="J69" s="41" t="s">
        <v>995</v>
      </c>
      <c r="K69" s="21" t="str">
        <f t="shared" si="16"/>
        <v>N/A</v>
      </c>
    </row>
    <row r="70" spans="1:11">
      <c r="A70" s="91" t="s">
        <v>257</v>
      </c>
      <c r="B70" s="70" t="s">
        <v>133</v>
      </c>
      <c r="C70" s="94">
        <v>2.7871912000000001E-3</v>
      </c>
      <c r="D70" s="21" t="str">
        <f>IF($B70="N/A","N/A",IF(C70&gt;1,"Yes","No"))</f>
        <v>No</v>
      </c>
      <c r="E70" s="41">
        <v>3.1544576E-3</v>
      </c>
      <c r="F70" s="21" t="str">
        <f>IF($B70="N/A","N/A",IF(E70&gt;1,"Yes","No"))</f>
        <v>No</v>
      </c>
      <c r="G70" s="41">
        <v>2.4785086000000001E-3</v>
      </c>
      <c r="H70" s="21" t="str">
        <f>IF($B70="N/A","N/A",IF(G70&gt;1,"Yes","No"))</f>
        <v>No</v>
      </c>
      <c r="I70" s="41">
        <v>13.18</v>
      </c>
      <c r="J70" s="41">
        <v>-21.4</v>
      </c>
      <c r="K70" s="21" t="str">
        <f t="shared" si="16"/>
        <v>No</v>
      </c>
    </row>
    <row r="71" spans="1:11">
      <c r="A71" s="91" t="s">
        <v>258</v>
      </c>
      <c r="B71" s="70" t="s">
        <v>75</v>
      </c>
      <c r="C71" s="94">
        <v>7.0364160100000003E-2</v>
      </c>
      <c r="D71" s="21" t="str">
        <f>IF($B71="N/A","N/A",IF(C71&gt;0,"Yes","No"))</f>
        <v>Yes</v>
      </c>
      <c r="E71" s="41">
        <v>5.8572787699999997E-2</v>
      </c>
      <c r="F71" s="21" t="str">
        <f>IF($B71="N/A","N/A",IF(E71&gt;0,"Yes","No"))</f>
        <v>Yes</v>
      </c>
      <c r="G71" s="41">
        <v>6.4549885799999998E-2</v>
      </c>
      <c r="H71" s="21" t="str">
        <f>IF($B71="N/A","N/A",IF(G71&gt;0,"Yes","No"))</f>
        <v>Yes</v>
      </c>
      <c r="I71" s="41">
        <v>-16.8</v>
      </c>
      <c r="J71" s="41">
        <v>10.199999999999999</v>
      </c>
      <c r="K71" s="21" t="str">
        <f t="shared" si="16"/>
        <v>Yes</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1.0008555296999999</v>
      </c>
      <c r="D73" s="21" t="str">
        <f>IF($B73="N/A","N/A",IF(C73&gt;15,"No",IF(C73&lt;-15,"No","Yes")))</f>
        <v>N/A</v>
      </c>
      <c r="E73" s="41">
        <v>0.93381097349999997</v>
      </c>
      <c r="F73" s="21" t="str">
        <f>IF($B73="N/A","N/A",IF(E73&gt;15,"No",IF(E73&lt;-15,"No","Yes")))</f>
        <v>N/A</v>
      </c>
      <c r="G73" s="41">
        <v>0.89338076749999995</v>
      </c>
      <c r="H73" s="21" t="str">
        <f>IF($B73="N/A","N/A",IF(G73&gt;15,"No",IF(G73&lt;-15,"No","Yes")))</f>
        <v>N/A</v>
      </c>
      <c r="I73" s="41">
        <v>-6.7</v>
      </c>
      <c r="J73" s="41">
        <v>-4.33</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3.4687946899000002</v>
      </c>
      <c r="D76" s="21" t="str">
        <f>IF($B76="N/A","N/A",IF(C76&gt;15,"No",IF(C76&lt;-15,"No","Yes")))</f>
        <v>N/A</v>
      </c>
      <c r="E76" s="41">
        <v>3.6926856309999998</v>
      </c>
      <c r="F76" s="21" t="str">
        <f>IF($B76="N/A","N/A",IF(E76&gt;15,"No",IF(E76&lt;-15,"No","Yes")))</f>
        <v>N/A</v>
      </c>
      <c r="G76" s="41">
        <v>3.8315932547</v>
      </c>
      <c r="H76" s="21" t="str">
        <f>IF($B76="N/A","N/A",IF(G76&gt;15,"No",IF(G76&lt;-15,"No","Yes")))</f>
        <v>N/A</v>
      </c>
      <c r="I76" s="41">
        <v>6.4539999999999997</v>
      </c>
      <c r="J76" s="41">
        <v>3.762</v>
      </c>
      <c r="K76" s="21" t="str">
        <f t="shared" si="16"/>
        <v>Yes</v>
      </c>
    </row>
    <row r="77" spans="1:11">
      <c r="A77" s="91" t="s">
        <v>264</v>
      </c>
      <c r="B77" s="70" t="s">
        <v>133</v>
      </c>
      <c r="C77" s="94">
        <v>9.6134143704999993</v>
      </c>
      <c r="D77" s="21" t="str">
        <f>IF($B77="N/A","N/A",IF(C77&gt;1,"Yes","No"))</f>
        <v>Yes</v>
      </c>
      <c r="E77" s="41">
        <v>9.3870361265</v>
      </c>
      <c r="F77" s="21" t="str">
        <f>IF($B77="N/A","N/A",IF(E77&gt;1,"Yes","No"))</f>
        <v>Yes</v>
      </c>
      <c r="G77" s="41">
        <v>9.4895213933000004</v>
      </c>
      <c r="H77" s="21" t="str">
        <f>IF($B77="N/A","N/A",IF(G77&gt;1,"Yes","No"))</f>
        <v>Yes</v>
      </c>
      <c r="I77" s="41">
        <v>-2.35</v>
      </c>
      <c r="J77" s="41">
        <v>1.0920000000000001</v>
      </c>
      <c r="K77" s="21" t="str">
        <f t="shared" si="16"/>
        <v>Yes</v>
      </c>
    </row>
    <row r="78" spans="1:11">
      <c r="A78" s="91" t="s">
        <v>265</v>
      </c>
      <c r="B78" s="70" t="s">
        <v>75</v>
      </c>
      <c r="C78" s="94">
        <v>2.2437661984999999</v>
      </c>
      <c r="D78" s="21" t="str">
        <f>IF($B78="N/A","N/A",IF(C78&gt;0,"Yes","No"))</f>
        <v>Yes</v>
      </c>
      <c r="E78" s="41">
        <v>2.3521541770000001</v>
      </c>
      <c r="F78" s="21" t="str">
        <f>IF($B78="N/A","N/A",IF(E78&gt;0,"Yes","No"))</f>
        <v>Yes</v>
      </c>
      <c r="G78" s="41">
        <v>2.3755806772999999</v>
      </c>
      <c r="H78" s="21" t="str">
        <f>IF($B78="N/A","N/A",IF(G78&gt;0,"Yes","No"))</f>
        <v>Yes</v>
      </c>
      <c r="I78" s="41">
        <v>4.8310000000000004</v>
      </c>
      <c r="J78" s="41">
        <v>0.996</v>
      </c>
      <c r="K78" s="21" t="str">
        <f t="shared" si="16"/>
        <v>Yes</v>
      </c>
    </row>
    <row r="79" spans="1:11">
      <c r="A79" s="91" t="s">
        <v>266</v>
      </c>
      <c r="B79" s="70" t="s">
        <v>79</v>
      </c>
      <c r="C79" s="94">
        <v>0</v>
      </c>
      <c r="D79" s="21" t="str">
        <f>IF($B79="N/A","N/A",IF(C79&gt;=1,"No",IF(C79&lt;0,"No","Yes")))</f>
        <v>Yes</v>
      </c>
      <c r="E79" s="41">
        <v>3.7142929999999999E-4</v>
      </c>
      <c r="F79" s="21" t="str">
        <f>IF($B79="N/A","N/A",IF(E79&gt;=1,"No",IF(E79&lt;0,"No","Yes")))</f>
        <v>Yes</v>
      </c>
      <c r="G79" s="41">
        <v>3.5651199000000001E-3</v>
      </c>
      <c r="H79" s="21" t="str">
        <f>IF($B79="N/A","N/A",IF(G79&gt;=1,"No",IF(G79&lt;0,"No","Yes")))</f>
        <v>Yes</v>
      </c>
      <c r="I79" s="41" t="s">
        <v>995</v>
      </c>
      <c r="J79" s="41">
        <v>859.8</v>
      </c>
      <c r="K79" s="21" t="str">
        <f t="shared" si="16"/>
        <v>No</v>
      </c>
    </row>
    <row r="80" spans="1:11">
      <c r="A80" s="211" t="s">
        <v>191</v>
      </c>
      <c r="B80" s="212"/>
      <c r="C80" s="212"/>
      <c r="D80" s="212"/>
      <c r="E80" s="212"/>
      <c r="F80" s="212"/>
      <c r="G80" s="212"/>
      <c r="H80" s="212"/>
      <c r="I80" s="212"/>
      <c r="J80" s="212"/>
      <c r="K80" s="213"/>
    </row>
    <row r="81" spans="1:11">
      <c r="A81" s="91" t="s">
        <v>267</v>
      </c>
      <c r="B81" s="70" t="s">
        <v>51</v>
      </c>
      <c r="C81" s="92">
        <v>77.785180299999993</v>
      </c>
      <c r="D81" s="21" t="str">
        <f>IF($B81="N/A","N/A",IF(C81&gt;15,"No",IF(C81&lt;-15,"No","Yes")))</f>
        <v>N/A</v>
      </c>
      <c r="E81" s="86">
        <v>80.11855663</v>
      </c>
      <c r="F81" s="21" t="str">
        <f>IF($B81="N/A","N/A",IF(E81&gt;15,"No",IF(E81&lt;-15,"No","Yes")))</f>
        <v>N/A</v>
      </c>
      <c r="G81" s="86">
        <v>83.617038800000003</v>
      </c>
      <c r="H81" s="21" t="str">
        <f>IF($B81="N/A","N/A",IF(G81&gt;15,"No",IF(G81&lt;-15,"No","Yes")))</f>
        <v>N/A</v>
      </c>
      <c r="I81" s="41">
        <v>3</v>
      </c>
      <c r="J81" s="41">
        <v>4.367</v>
      </c>
      <c r="K81" s="21" t="str">
        <f t="shared" ref="K81:K100" si="17">IF(J81="Div by 0", "N/A", IF(J81="N/A","N/A", IF(J81&gt;15, "No", IF(J81&lt;-15, "No", "Yes"))))</f>
        <v>Yes</v>
      </c>
    </row>
    <row r="82" spans="1:11">
      <c r="A82" s="152" t="s">
        <v>241</v>
      </c>
      <c r="B82" s="70" t="s">
        <v>80</v>
      </c>
      <c r="C82" s="92">
        <v>61.347238914999998</v>
      </c>
      <c r="D82" s="21" t="str">
        <f>IF($B82="N/A","N/A",IF(C82&gt;90,"No",IF(C82&lt;20,"No","Yes")))</f>
        <v>Yes</v>
      </c>
      <c r="E82" s="86">
        <v>63.252784902999998</v>
      </c>
      <c r="F82" s="21" t="str">
        <f>IF($B82="N/A","N/A",IF(E82&gt;90,"No",IF(E82&lt;20,"No","Yes")))</f>
        <v>Yes</v>
      </c>
      <c r="G82" s="86">
        <v>69.004074669000005</v>
      </c>
      <c r="H82" s="21" t="str">
        <f>IF($B82="N/A","N/A",IF(G82&gt;90,"No",IF(G82&lt;20,"No","Yes")))</f>
        <v>Yes</v>
      </c>
      <c r="I82" s="41">
        <v>3.1059999999999999</v>
      </c>
      <c r="J82" s="41">
        <v>9.093</v>
      </c>
      <c r="K82" s="21" t="str">
        <f t="shared" si="17"/>
        <v>Yes</v>
      </c>
    </row>
    <row r="83" spans="1:11">
      <c r="A83" s="152" t="s">
        <v>242</v>
      </c>
      <c r="B83" s="70" t="s">
        <v>81</v>
      </c>
      <c r="C83" s="92">
        <v>47.442948491999999</v>
      </c>
      <c r="D83" s="21" t="str">
        <f>IF($B83="N/A","N/A",IF(C83&gt;60,"No",IF(C83&lt;10,"No","Yes")))</f>
        <v>Yes</v>
      </c>
      <c r="E83" s="86">
        <v>50.856210785999998</v>
      </c>
      <c r="F83" s="21" t="str">
        <f>IF($B83="N/A","N/A",IF(E83&gt;60,"No",IF(E83&lt;10,"No","Yes")))</f>
        <v>Yes</v>
      </c>
      <c r="G83" s="86">
        <v>51.996374817000003</v>
      </c>
      <c r="H83" s="21" t="str">
        <f>IF($B83="N/A","N/A",IF(G83&gt;60,"No",IF(G83&lt;10,"No","Yes")))</f>
        <v>Yes</v>
      </c>
      <c r="I83" s="41">
        <v>7.194</v>
      </c>
      <c r="J83" s="41">
        <v>2.242</v>
      </c>
      <c r="K83" s="21" t="str">
        <f t="shared" si="17"/>
        <v>Yes</v>
      </c>
    </row>
    <row r="84" spans="1:11">
      <c r="A84" s="152" t="s">
        <v>243</v>
      </c>
      <c r="B84" s="70" t="s">
        <v>82</v>
      </c>
      <c r="C84" s="92">
        <v>42.326371862999999</v>
      </c>
      <c r="D84" s="21" t="str">
        <f>IF($B84="N/A","N/A",IF(C84&gt;100,"No",IF(C84&lt;10,"No","Yes")))</f>
        <v>Yes</v>
      </c>
      <c r="E84" s="86">
        <v>43.644535251999997</v>
      </c>
      <c r="F84" s="21" t="str">
        <f>IF($B84="N/A","N/A",IF(E84&gt;100,"No",IF(E84&lt;10,"No","Yes")))</f>
        <v>Yes</v>
      </c>
      <c r="G84" s="86">
        <v>45.341987746999997</v>
      </c>
      <c r="H84" s="21" t="str">
        <f>IF($B84="N/A","N/A",IF(G84&gt;100,"No",IF(G84&lt;10,"No","Yes")))</f>
        <v>Yes</v>
      </c>
      <c r="I84" s="41">
        <v>3.1139999999999999</v>
      </c>
      <c r="J84" s="41">
        <v>3.8889999999999998</v>
      </c>
      <c r="K84" s="21" t="str">
        <f t="shared" si="17"/>
        <v>Yes</v>
      </c>
    </row>
    <row r="85" spans="1:11">
      <c r="A85" s="152" t="s">
        <v>244</v>
      </c>
      <c r="B85" s="70" t="s">
        <v>83</v>
      </c>
      <c r="C85" s="92">
        <v>154.43559259</v>
      </c>
      <c r="D85" s="21" t="str">
        <f>IF($B85="N/A","N/A",IF(C85&gt;100,"No",IF(C85&lt;20,"No","Yes")))</f>
        <v>No</v>
      </c>
      <c r="E85" s="86">
        <v>147.33782871</v>
      </c>
      <c r="F85" s="21" t="str">
        <f>IF($B85="N/A","N/A",IF(E85&gt;100,"No",IF(E85&lt;20,"No","Yes")))</f>
        <v>No</v>
      </c>
      <c r="G85" s="86">
        <v>151.00347729000001</v>
      </c>
      <c r="H85" s="21" t="str">
        <f>IF($B85="N/A","N/A",IF(G85&gt;100,"No",IF(G85&lt;20,"No","Yes")))</f>
        <v>No</v>
      </c>
      <c r="I85" s="41">
        <v>-4.5999999999999996</v>
      </c>
      <c r="J85" s="41">
        <v>2.488</v>
      </c>
      <c r="K85" s="21" t="str">
        <f t="shared" si="17"/>
        <v>Yes</v>
      </c>
    </row>
    <row r="86" spans="1:11">
      <c r="A86" s="152" t="s">
        <v>245</v>
      </c>
      <c r="B86" s="70" t="s">
        <v>83</v>
      </c>
      <c r="C86" s="92">
        <v>131.07330820000001</v>
      </c>
      <c r="D86" s="21" t="str">
        <f>IF($B86="N/A","N/A",IF(C86&gt;100,"No",IF(C86&lt;20,"No","Yes")))</f>
        <v>No</v>
      </c>
      <c r="E86" s="86">
        <v>131.01766377000001</v>
      </c>
      <c r="F86" s="21" t="str">
        <f>IF($B86="N/A","N/A",IF(E86&gt;100,"No",IF(E86&lt;20,"No","Yes")))</f>
        <v>No</v>
      </c>
      <c r="G86" s="86">
        <v>130.71632202000001</v>
      </c>
      <c r="H86" s="21" t="str">
        <f>IF($B86="N/A","N/A",IF(G86&gt;100,"No",IF(G86&lt;20,"No","Yes")))</f>
        <v>No</v>
      </c>
      <c r="I86" s="41">
        <v>-4.2000000000000003E-2</v>
      </c>
      <c r="J86" s="41">
        <v>-0.23</v>
      </c>
      <c r="K86" s="21" t="str">
        <f t="shared" si="17"/>
        <v>Yes</v>
      </c>
    </row>
    <row r="87" spans="1:11">
      <c r="A87" s="152" t="s">
        <v>246</v>
      </c>
      <c r="B87" s="70" t="s">
        <v>51</v>
      </c>
      <c r="C87" s="92">
        <v>56.263260428000002</v>
      </c>
      <c r="D87" s="21" t="str">
        <f>IF($B87="N/A","N/A",IF(C87&gt;15,"No",IF(C87&lt;-15,"No","Yes")))</f>
        <v>N/A</v>
      </c>
      <c r="E87" s="86">
        <v>63.051572081000003</v>
      </c>
      <c r="F87" s="21" t="str">
        <f>IF($B87="N/A","N/A",IF(E87&gt;15,"No",IF(E87&lt;-15,"No","Yes")))</f>
        <v>N/A</v>
      </c>
      <c r="G87" s="86">
        <v>68.074237558999997</v>
      </c>
      <c r="H87" s="21" t="str">
        <f>IF($B87="N/A","N/A",IF(G87&gt;15,"No",IF(G87&lt;-15,"No","Yes")))</f>
        <v>N/A</v>
      </c>
      <c r="I87" s="41">
        <v>12.07</v>
      </c>
      <c r="J87" s="41">
        <v>7.9660000000000002</v>
      </c>
      <c r="K87" s="21" t="str">
        <f t="shared" si="17"/>
        <v>Yes</v>
      </c>
    </row>
    <row r="88" spans="1:11">
      <c r="A88" s="152" t="s">
        <v>247</v>
      </c>
      <c r="B88" s="70" t="s">
        <v>84</v>
      </c>
      <c r="C88" s="92">
        <v>46.846331442999997</v>
      </c>
      <c r="D88" s="21" t="str">
        <f>IF($B88="N/A","N/A",IF(C88&gt;60,"No",IF(C88&lt;10,"No","Yes")))</f>
        <v>Yes</v>
      </c>
      <c r="E88" s="86">
        <v>47.768301475000001</v>
      </c>
      <c r="F88" s="21" t="str">
        <f>IF($B88="N/A","N/A",IF(E88&gt;60,"No",IF(E88&lt;10,"No","Yes")))</f>
        <v>Yes</v>
      </c>
      <c r="G88" s="86">
        <v>51.384097826999998</v>
      </c>
      <c r="H88" s="21" t="str">
        <f>IF($B88="N/A","N/A",IF(G88&gt;60,"No",IF(G88&lt;10,"No","Yes")))</f>
        <v>Yes</v>
      </c>
      <c r="I88" s="41">
        <v>1.968</v>
      </c>
      <c r="J88" s="41">
        <v>7.569</v>
      </c>
      <c r="K88" s="21" t="str">
        <f t="shared" si="17"/>
        <v>Yes</v>
      </c>
    </row>
    <row r="89" spans="1:11">
      <c r="A89" s="152" t="s">
        <v>248</v>
      </c>
      <c r="B89" s="70" t="s">
        <v>84</v>
      </c>
      <c r="C89" s="92">
        <v>4.5960154694000002</v>
      </c>
      <c r="D89" s="21" t="str">
        <f>IF($B89="N/A","N/A",IF(C89&gt;60,"No",IF(C89&lt;10,"No","Yes")))</f>
        <v>No</v>
      </c>
      <c r="E89" s="86">
        <v>5.7251939193999997</v>
      </c>
      <c r="F89" s="21" t="str">
        <f>IF($B89="N/A","N/A",IF(E89&gt;60,"No",IF(E89&lt;10,"No","Yes")))</f>
        <v>No</v>
      </c>
      <c r="G89" s="86">
        <v>8.6307381812999999</v>
      </c>
      <c r="H89" s="21" t="str">
        <f>IF($B89="N/A","N/A",IF(G89&gt;60,"No",IF(G89&lt;10,"No","Yes")))</f>
        <v>No</v>
      </c>
      <c r="I89" s="41">
        <v>24.57</v>
      </c>
      <c r="J89" s="41">
        <v>50.75</v>
      </c>
      <c r="K89" s="21" t="str">
        <f t="shared" si="17"/>
        <v>No</v>
      </c>
    </row>
    <row r="90" spans="1:11">
      <c r="A90" s="152" t="s">
        <v>249</v>
      </c>
      <c r="B90" s="70" t="s">
        <v>51</v>
      </c>
      <c r="C90" s="92">
        <v>84.906442820999999</v>
      </c>
      <c r="D90" s="21" t="str">
        <f t="shared" ref="D90:D100" si="18">IF($B90="N/A","N/A",IF(C90&gt;15,"No",IF(C90&lt;-15,"No","Yes")))</f>
        <v>N/A</v>
      </c>
      <c r="E90" s="86">
        <v>88.349868493000002</v>
      </c>
      <c r="F90" s="21" t="str">
        <f>IF($B90="N/A","N/A",IF(E90&gt;15,"No",IF(E90&lt;-15,"No","Yes")))</f>
        <v>N/A</v>
      </c>
      <c r="G90" s="86">
        <v>88.309908616000001</v>
      </c>
      <c r="H90" s="21" t="str">
        <f>IF($B90="N/A","N/A",IF(G90&gt;15,"No",IF(G90&lt;-15,"No","Yes")))</f>
        <v>N/A</v>
      </c>
      <c r="I90" s="41">
        <v>4.056</v>
      </c>
      <c r="J90" s="41">
        <v>-4.4999999999999998E-2</v>
      </c>
      <c r="K90" s="21" t="str">
        <f t="shared" si="17"/>
        <v>Yes</v>
      </c>
    </row>
    <row r="91" spans="1:11">
      <c r="A91" s="152" t="s">
        <v>250</v>
      </c>
      <c r="B91" s="70" t="s">
        <v>51</v>
      </c>
      <c r="C91" s="92">
        <v>97.120461736999999</v>
      </c>
      <c r="D91" s="21" t="str">
        <f t="shared" si="18"/>
        <v>N/A</v>
      </c>
      <c r="E91" s="86">
        <v>95.796692144000005</v>
      </c>
      <c r="F91" s="21" t="str">
        <f t="shared" ref="F91:F99" si="19">IF($B91="N/A","N/A",IF(E91&gt;15,"No",IF(E91&lt;-15,"No","Yes")))</f>
        <v>N/A</v>
      </c>
      <c r="G91" s="86">
        <v>96.227452655999997</v>
      </c>
      <c r="H91" s="21" t="str">
        <f t="shared" ref="H91:H112" si="20">IF($B91="N/A","N/A",IF(G91&gt;15,"No",IF(G91&lt;-15,"No","Yes")))</f>
        <v>N/A</v>
      </c>
      <c r="I91" s="41">
        <v>-1.36</v>
      </c>
      <c r="J91" s="41">
        <v>0.44969999999999999</v>
      </c>
      <c r="K91" s="21" t="str">
        <f t="shared" si="17"/>
        <v>Yes</v>
      </c>
    </row>
    <row r="92" spans="1:11">
      <c r="A92" s="152" t="s">
        <v>251</v>
      </c>
      <c r="B92" s="70" t="s">
        <v>51</v>
      </c>
      <c r="C92" s="92">
        <v>91.547920465000004</v>
      </c>
      <c r="D92" s="21" t="str">
        <f t="shared" si="18"/>
        <v>N/A</v>
      </c>
      <c r="E92" s="86">
        <v>99.075772693000005</v>
      </c>
      <c r="F92" s="21" t="str">
        <f t="shared" si="19"/>
        <v>N/A</v>
      </c>
      <c r="G92" s="86">
        <v>101.77026139</v>
      </c>
      <c r="H92" s="21" t="str">
        <f t="shared" si="20"/>
        <v>N/A</v>
      </c>
      <c r="I92" s="41">
        <v>8.2230000000000008</v>
      </c>
      <c r="J92" s="41">
        <v>2.72</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235.35214515999999</v>
      </c>
      <c r="D94" s="21" t="str">
        <f t="shared" si="18"/>
        <v>N/A</v>
      </c>
      <c r="E94" s="86">
        <v>236.77999936000001</v>
      </c>
      <c r="F94" s="21" t="str">
        <f t="shared" si="19"/>
        <v>N/A</v>
      </c>
      <c r="G94" s="86">
        <v>237.99626717999999</v>
      </c>
      <c r="H94" s="21" t="str">
        <f t="shared" si="20"/>
        <v>N/A</v>
      </c>
      <c r="I94" s="41">
        <v>0.60670000000000002</v>
      </c>
      <c r="J94" s="41">
        <v>0.51370000000000005</v>
      </c>
      <c r="K94" s="21" t="str">
        <f t="shared" si="17"/>
        <v>Yes</v>
      </c>
    </row>
    <row r="95" spans="1:11">
      <c r="A95" s="152" t="s">
        <v>256</v>
      </c>
      <c r="B95" s="70" t="s">
        <v>51</v>
      </c>
      <c r="C95" s="92" t="s">
        <v>995</v>
      </c>
      <c r="D95" s="21" t="str">
        <f t="shared" si="18"/>
        <v>N/A</v>
      </c>
      <c r="E95" s="86" t="s">
        <v>995</v>
      </c>
      <c r="F95" s="21" t="str">
        <f t="shared" si="19"/>
        <v>N/A</v>
      </c>
      <c r="G95" s="86" t="s">
        <v>995</v>
      </c>
      <c r="H95" s="21" t="str">
        <f t="shared" si="20"/>
        <v>N/A</v>
      </c>
      <c r="I95" s="41" t="s">
        <v>995</v>
      </c>
      <c r="J95" s="41" t="s">
        <v>995</v>
      </c>
      <c r="K95" s="21" t="str">
        <f t="shared" si="17"/>
        <v>N/A</v>
      </c>
    </row>
    <row r="96" spans="1:11">
      <c r="A96" s="152" t="s">
        <v>257</v>
      </c>
      <c r="B96" s="70" t="s">
        <v>51</v>
      </c>
      <c r="C96" s="92">
        <v>19.972277227999999</v>
      </c>
      <c r="D96" s="21" t="str">
        <f t="shared" si="18"/>
        <v>N/A</v>
      </c>
      <c r="E96" s="86">
        <v>20.029010239000002</v>
      </c>
      <c r="F96" s="21" t="str">
        <f t="shared" si="19"/>
        <v>N/A</v>
      </c>
      <c r="G96" s="86">
        <v>31.068893528</v>
      </c>
      <c r="H96" s="21" t="str">
        <f t="shared" si="20"/>
        <v>N/A</v>
      </c>
      <c r="I96" s="41">
        <v>0.28410000000000002</v>
      </c>
      <c r="J96" s="41">
        <v>55.12</v>
      </c>
      <c r="K96" s="21" t="str">
        <f t="shared" si="17"/>
        <v>No</v>
      </c>
    </row>
    <row r="97" spans="1:11">
      <c r="A97" s="152" t="s">
        <v>258</v>
      </c>
      <c r="B97" s="70" t="s">
        <v>51</v>
      </c>
      <c r="C97" s="92">
        <v>1621.3568906999999</v>
      </c>
      <c r="D97" s="21" t="str">
        <f t="shared" si="18"/>
        <v>N/A</v>
      </c>
      <c r="E97" s="86">
        <v>2026.4783568</v>
      </c>
      <c r="F97" s="21" t="str">
        <f t="shared" si="19"/>
        <v>N/A</v>
      </c>
      <c r="G97" s="86">
        <v>2309.5823647000002</v>
      </c>
      <c r="H97" s="21" t="str">
        <f t="shared" si="20"/>
        <v>N/A</v>
      </c>
      <c r="I97" s="41">
        <v>24.99</v>
      </c>
      <c r="J97" s="41">
        <v>13.97</v>
      </c>
      <c r="K97" s="21" t="str">
        <f t="shared" si="17"/>
        <v>Yes</v>
      </c>
    </row>
    <row r="98" spans="1:11">
      <c r="A98" s="152" t="s">
        <v>263</v>
      </c>
      <c r="B98" s="70" t="s">
        <v>51</v>
      </c>
      <c r="C98" s="92">
        <v>160.72013071999999</v>
      </c>
      <c r="D98" s="21" t="str">
        <f t="shared" si="18"/>
        <v>N/A</v>
      </c>
      <c r="E98" s="86">
        <v>167.62621540000001</v>
      </c>
      <c r="F98" s="21" t="str">
        <f t="shared" si="19"/>
        <v>N/A</v>
      </c>
      <c r="G98" s="86">
        <v>170.75949865999999</v>
      </c>
      <c r="H98" s="21" t="str">
        <f t="shared" si="20"/>
        <v>N/A</v>
      </c>
      <c r="I98" s="41">
        <v>4.2969999999999997</v>
      </c>
      <c r="J98" s="41">
        <v>1.869</v>
      </c>
      <c r="K98" s="21" t="str">
        <f t="shared" si="17"/>
        <v>Yes</v>
      </c>
    </row>
    <row r="99" spans="1:11">
      <c r="A99" s="152" t="s">
        <v>264</v>
      </c>
      <c r="B99" s="70" t="s">
        <v>51</v>
      </c>
      <c r="C99" s="92">
        <v>89.330639976000001</v>
      </c>
      <c r="D99" s="21" t="str">
        <f t="shared" si="18"/>
        <v>N/A</v>
      </c>
      <c r="E99" s="86">
        <v>91.177684151999998</v>
      </c>
      <c r="F99" s="21" t="str">
        <f t="shared" si="19"/>
        <v>N/A</v>
      </c>
      <c r="G99" s="86">
        <v>96.4926356</v>
      </c>
      <c r="H99" s="21" t="str">
        <f t="shared" si="20"/>
        <v>N/A</v>
      </c>
      <c r="I99" s="41">
        <v>2.0680000000000001</v>
      </c>
      <c r="J99" s="41">
        <v>5.8289999999999997</v>
      </c>
      <c r="K99" s="21" t="str">
        <f t="shared" si="17"/>
        <v>Yes</v>
      </c>
    </row>
    <row r="100" spans="1:11">
      <c r="A100" s="152" t="s">
        <v>265</v>
      </c>
      <c r="B100" s="70" t="s">
        <v>51</v>
      </c>
      <c r="C100" s="92">
        <v>54.265177510999997</v>
      </c>
      <c r="D100" s="21" t="str">
        <f t="shared" si="18"/>
        <v>N/A</v>
      </c>
      <c r="E100" s="86">
        <v>57.136427611999999</v>
      </c>
      <c r="F100" s="21" t="str">
        <f>IF($B100="N/A","N/A",IF(E100&gt;15,"No",IF(E100&lt;-15,"No","Yes")))</f>
        <v>N/A</v>
      </c>
      <c r="G100" s="86">
        <v>60.615449959000003</v>
      </c>
      <c r="H100" s="21" t="str">
        <f t="shared" si="20"/>
        <v>N/A</v>
      </c>
      <c r="I100" s="41">
        <v>5.2910000000000004</v>
      </c>
      <c r="J100" s="41">
        <v>6.0890000000000004</v>
      </c>
      <c r="K100" s="21" t="str">
        <f t="shared" si="17"/>
        <v>Yes</v>
      </c>
    </row>
    <row r="101" spans="1:11">
      <c r="A101" s="211" t="s">
        <v>186</v>
      </c>
      <c r="B101" s="212"/>
      <c r="C101" s="212"/>
      <c r="D101" s="212"/>
      <c r="E101" s="212"/>
      <c r="F101" s="212"/>
      <c r="G101" s="212"/>
      <c r="H101" s="212"/>
      <c r="I101" s="212"/>
      <c r="J101" s="212"/>
      <c r="K101" s="213"/>
    </row>
    <row r="102" spans="1:11">
      <c r="A102" s="91" t="s">
        <v>268</v>
      </c>
      <c r="B102" s="70" t="s">
        <v>51</v>
      </c>
      <c r="C102" s="94">
        <v>0.1848597676</v>
      </c>
      <c r="D102" s="21" t="str">
        <f>IF($B102="N/A","N/A",IF(C102&gt;15,"No",IF(C102&lt;-15,"No","Yes")))</f>
        <v>N/A</v>
      </c>
      <c r="E102" s="41">
        <v>0.1658566457</v>
      </c>
      <c r="F102" s="21" t="str">
        <f>IF($B102="N/A","N/A",IF(E102&gt;15,"No",IF(E102&lt;-15,"No","Yes")))</f>
        <v>N/A</v>
      </c>
      <c r="G102" s="41">
        <v>0.49159330229999998</v>
      </c>
      <c r="H102" s="21" t="str">
        <f t="shared" si="20"/>
        <v>N/A</v>
      </c>
      <c r="I102" s="41">
        <v>-10.3</v>
      </c>
      <c r="J102" s="41">
        <v>196.4</v>
      </c>
      <c r="K102" s="21" t="str">
        <f>IF(J102="Div by 0", "N/A", IF(J102="N/A","N/A", IF(J102&gt;15, "No", IF(J102&lt;-15, "No", "Yes"))))</f>
        <v>No</v>
      </c>
    </row>
    <row r="103" spans="1:11">
      <c r="A103" s="91" t="s">
        <v>269</v>
      </c>
      <c r="B103" s="70" t="s">
        <v>51</v>
      </c>
      <c r="C103" s="94">
        <v>1.9584516440999999</v>
      </c>
      <c r="D103" s="21" t="str">
        <f>IF($B103="N/A","N/A",IF(C103&gt;15,"No",IF(C103&lt;-15,"No","Yes")))</f>
        <v>N/A</v>
      </c>
      <c r="E103" s="41">
        <v>2.0738728761999998</v>
      </c>
      <c r="F103" s="21" t="str">
        <f t="shared" ref="F103:F112" si="21">IF($B103="N/A","N/A",IF(E103&gt;15,"No",IF(E103&lt;-15,"No","Yes")))</f>
        <v>N/A</v>
      </c>
      <c r="G103" s="41">
        <v>2.0823353326</v>
      </c>
      <c r="H103" s="21" t="str">
        <f t="shared" si="20"/>
        <v>N/A</v>
      </c>
      <c r="I103" s="41">
        <v>5.8929999999999998</v>
      </c>
      <c r="J103" s="41">
        <v>0.40810000000000002</v>
      </c>
      <c r="K103" s="21" t="str">
        <f>IF(J103="Div by 0", "N/A", IF(J103="N/A","N/A", IF(J103&gt;15, "No", IF(J103&lt;-15, "No", "Yes"))))</f>
        <v>Yes</v>
      </c>
    </row>
    <row r="104" spans="1:11">
      <c r="A104" s="91" t="s">
        <v>270</v>
      </c>
      <c r="B104" s="70" t="s">
        <v>51</v>
      </c>
      <c r="C104" s="94">
        <v>2.2498759424000001</v>
      </c>
      <c r="D104" s="21" t="str">
        <f>IF($B104="N/A","N/A",IF(C104&gt;15,"No",IF(C104&lt;-15,"No","Yes")))</f>
        <v>N/A</v>
      </c>
      <c r="E104" s="41">
        <v>2.5296812393999999</v>
      </c>
      <c r="F104" s="21" t="str">
        <f t="shared" si="21"/>
        <v>N/A</v>
      </c>
      <c r="G104" s="41">
        <v>2.7157676302999998</v>
      </c>
      <c r="H104" s="21" t="str">
        <f t="shared" si="20"/>
        <v>N/A</v>
      </c>
      <c r="I104" s="41">
        <v>12.44</v>
      </c>
      <c r="J104" s="41">
        <v>7.3559999999999999</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14.486870646</v>
      </c>
      <c r="D106" s="21" t="str">
        <f>IF($B106="N/A","N/A",IF(C106&gt;15,"No",IF(C106&lt;-15,"No","Yes")))</f>
        <v>N/A</v>
      </c>
      <c r="E106" s="41">
        <v>17.421864999</v>
      </c>
      <c r="F106" s="21" t="str">
        <f t="shared" si="21"/>
        <v>N/A</v>
      </c>
      <c r="G106" s="41">
        <v>20.33182729</v>
      </c>
      <c r="H106" s="21" t="str">
        <f t="shared" si="20"/>
        <v>N/A</v>
      </c>
      <c r="I106" s="41">
        <v>20.260000000000002</v>
      </c>
      <c r="J106" s="41">
        <v>16.7</v>
      </c>
      <c r="K106" s="21" t="str">
        <f>IF(J106="Div by 0", "N/A", IF(J106="N/A","N/A", IF(J106&gt;15, "No", IF(J106&lt;-15, "No", "Yes"))))</f>
        <v>No</v>
      </c>
    </row>
    <row r="107" spans="1:11">
      <c r="A107" s="211" t="s">
        <v>187</v>
      </c>
      <c r="B107" s="197"/>
      <c r="C107" s="197"/>
      <c r="D107" s="197"/>
      <c r="E107" s="197"/>
      <c r="F107" s="197"/>
      <c r="G107" s="197"/>
      <c r="H107" s="197"/>
      <c r="I107" s="197"/>
      <c r="J107" s="197"/>
      <c r="K107" s="198"/>
    </row>
    <row r="108" spans="1:11">
      <c r="A108" s="91" t="s">
        <v>272</v>
      </c>
      <c r="B108" s="70" t="s">
        <v>51</v>
      </c>
      <c r="C108" s="95">
        <v>44.318236102</v>
      </c>
      <c r="D108" s="21" t="str">
        <f>IF($B108="N/A","N/A",IF(C108&gt;15,"No",IF(C108&lt;-15,"No","Yes")))</f>
        <v>N/A</v>
      </c>
      <c r="E108" s="90">
        <v>54.600045438000002</v>
      </c>
      <c r="F108" s="21" t="str">
        <f t="shared" si="21"/>
        <v>N/A</v>
      </c>
      <c r="G108" s="90">
        <v>52.678020336000003</v>
      </c>
      <c r="H108" s="21" t="str">
        <f>IF($B108="N/A","N/A",IF(G108&gt;15,"No",IF(G108&lt;-15,"No","Yes")))</f>
        <v>N/A</v>
      </c>
      <c r="I108" s="41">
        <v>23.2</v>
      </c>
      <c r="J108" s="41">
        <v>-3.52</v>
      </c>
      <c r="K108" s="21" t="str">
        <f t="shared" ref="K108:K133" si="22">IF(J108="Div by 0", "N/A", IF(J108="N/A","N/A", IF(J108&gt;15, "No", IF(J108&lt;-15, "No", "Yes"))))</f>
        <v>Yes</v>
      </c>
    </row>
    <row r="109" spans="1:11">
      <c r="A109" s="91" t="s">
        <v>269</v>
      </c>
      <c r="B109" s="70" t="s">
        <v>51</v>
      </c>
      <c r="C109" s="95">
        <v>106.06254016</v>
      </c>
      <c r="D109" s="21" t="str">
        <f>IF($B109="N/A","N/A",IF(C109&gt;15,"No",IF(C109&lt;-15,"No","Yes")))</f>
        <v>N/A</v>
      </c>
      <c r="E109" s="90">
        <v>109.16810941</v>
      </c>
      <c r="F109" s="21" t="str">
        <f t="shared" si="21"/>
        <v>N/A</v>
      </c>
      <c r="G109" s="90">
        <v>113.5192764</v>
      </c>
      <c r="H109" s="21" t="str">
        <f t="shared" si="20"/>
        <v>N/A</v>
      </c>
      <c r="I109" s="41">
        <v>2.9279999999999999</v>
      </c>
      <c r="J109" s="41">
        <v>3.9860000000000002</v>
      </c>
      <c r="K109" s="21" t="str">
        <f t="shared" si="22"/>
        <v>Yes</v>
      </c>
    </row>
    <row r="110" spans="1:11">
      <c r="A110" s="91" t="s">
        <v>270</v>
      </c>
      <c r="B110" s="70" t="s">
        <v>51</v>
      </c>
      <c r="C110" s="95">
        <v>113.95392816</v>
      </c>
      <c r="D110" s="21" t="str">
        <f>IF($B110="N/A","N/A",IF(C110&gt;15,"No",IF(C110&lt;-15,"No","Yes")))</f>
        <v>N/A</v>
      </c>
      <c r="E110" s="90">
        <v>116.77007933</v>
      </c>
      <c r="F110" s="21" t="str">
        <f t="shared" si="21"/>
        <v>N/A</v>
      </c>
      <c r="G110" s="90">
        <v>118.78825500000001</v>
      </c>
      <c r="H110" s="21" t="str">
        <f t="shared" si="20"/>
        <v>N/A</v>
      </c>
      <c r="I110" s="41">
        <v>2.4710000000000001</v>
      </c>
      <c r="J110" s="41">
        <v>1.728</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83.913963558999995</v>
      </c>
      <c r="D112" s="21" t="str">
        <f>IF($B112="N/A","N/A",IF(C112&gt;15,"No",IF(C112&lt;-15,"No","Yes")))</f>
        <v>N/A</v>
      </c>
      <c r="E112" s="90">
        <v>85.085239028000004</v>
      </c>
      <c r="F112" s="21" t="str">
        <f t="shared" si="21"/>
        <v>N/A</v>
      </c>
      <c r="G112" s="90">
        <v>88.857342817000003</v>
      </c>
      <c r="H112" s="21" t="str">
        <f t="shared" si="20"/>
        <v>N/A</v>
      </c>
      <c r="I112" s="41">
        <v>1.3959999999999999</v>
      </c>
      <c r="J112" s="41">
        <v>4.4329999999999998</v>
      </c>
      <c r="K112" s="21" t="str">
        <f t="shared" si="22"/>
        <v>Yes</v>
      </c>
    </row>
    <row r="113" spans="1:11">
      <c r="A113" s="211" t="s">
        <v>772</v>
      </c>
      <c r="B113" s="212"/>
      <c r="C113" s="212"/>
      <c r="D113" s="212"/>
      <c r="E113" s="212"/>
      <c r="F113" s="212"/>
      <c r="G113" s="212"/>
      <c r="H113" s="212"/>
      <c r="I113" s="212"/>
      <c r="J113" s="212"/>
      <c r="K113" s="213"/>
    </row>
    <row r="114" spans="1:11">
      <c r="A114" s="91" t="s">
        <v>202</v>
      </c>
      <c r="B114" s="182" t="s">
        <v>992</v>
      </c>
      <c r="C114" s="94">
        <v>92.312429895999998</v>
      </c>
      <c r="D114" s="21" t="str">
        <f>IF($B114="N/A","N/A",IF(C114&gt;60,"Yes","No"))</f>
        <v>Yes</v>
      </c>
      <c r="E114" s="41">
        <v>92.439357166999997</v>
      </c>
      <c r="F114" s="21" t="str">
        <f>IF($B114="N/A","N/A",IF(E114&gt;60,"Yes","No"))</f>
        <v>Yes</v>
      </c>
      <c r="G114" s="41">
        <v>92.164792573</v>
      </c>
      <c r="H114" s="21" t="str">
        <f>IF($B114="N/A","N/A",IF(G114&gt;60,"Yes","No"))</f>
        <v>Yes</v>
      </c>
      <c r="I114" s="41">
        <v>0.13750000000000001</v>
      </c>
      <c r="J114" s="41">
        <v>-0.29699999999999999</v>
      </c>
      <c r="K114" s="21" t="str">
        <f t="shared" si="22"/>
        <v>Yes</v>
      </c>
    </row>
    <row r="115" spans="1:11">
      <c r="A115" s="91" t="s">
        <v>273</v>
      </c>
      <c r="B115" s="70" t="s">
        <v>85</v>
      </c>
      <c r="C115" s="94">
        <v>99.794197968000006</v>
      </c>
      <c r="D115" s="21" t="str">
        <f>IF($B115="N/A","N/A",IF(C115&gt;100,"No",IF(C115&lt;85,"No","Yes")))</f>
        <v>Yes</v>
      </c>
      <c r="E115" s="41">
        <v>99.649741504000005</v>
      </c>
      <c r="F115" s="21" t="str">
        <f>IF($B115="N/A","N/A",IF(E115&gt;100,"No",IF(E115&lt;85,"No","Yes")))</f>
        <v>Yes</v>
      </c>
      <c r="G115" s="41">
        <v>99.299940927999998</v>
      </c>
      <c r="H115" s="21" t="str">
        <f>IF($B115="N/A","N/A",IF(G115&gt;100,"No",IF(G115&lt;85,"No","Yes")))</f>
        <v>Yes</v>
      </c>
      <c r="I115" s="41">
        <v>-0.14499999999999999</v>
      </c>
      <c r="J115" s="41">
        <v>-0.35099999999999998</v>
      </c>
      <c r="K115" s="21" t="str">
        <f t="shared" si="22"/>
        <v>Yes</v>
      </c>
    </row>
    <row r="116" spans="1:11">
      <c r="A116" s="91" t="s">
        <v>274</v>
      </c>
      <c r="B116" s="70" t="s">
        <v>51</v>
      </c>
      <c r="C116" s="94">
        <v>11.87320557</v>
      </c>
      <c r="D116" s="21" t="str">
        <f>IF($B116="N/A","N/A",IF(C116&gt;15,"No",IF(C116&lt;-15,"No","Yes")))</f>
        <v>N/A</v>
      </c>
      <c r="E116" s="41">
        <v>17.843919360000001</v>
      </c>
      <c r="F116" s="21" t="str">
        <f>IF($B116="N/A","N/A",IF(E116&gt;15,"No",IF(E116&lt;-15,"No","Yes")))</f>
        <v>N/A</v>
      </c>
      <c r="G116" s="41">
        <v>45.939379273999997</v>
      </c>
      <c r="H116" s="21" t="str">
        <f>IF($B116="N/A","N/A",IF(G116&gt;15,"No",IF(G116&lt;-15,"No","Yes")))</f>
        <v>N/A</v>
      </c>
      <c r="I116" s="41">
        <v>50.29</v>
      </c>
      <c r="J116" s="41">
        <v>157.5</v>
      </c>
      <c r="K116" s="21" t="str">
        <f t="shared" si="22"/>
        <v>No</v>
      </c>
    </row>
    <row r="117" spans="1:11">
      <c r="A117" s="91" t="s">
        <v>204</v>
      </c>
      <c r="B117" s="70" t="s">
        <v>12</v>
      </c>
      <c r="C117" s="94">
        <v>9.0964878700000007</v>
      </c>
      <c r="D117" s="21" t="str">
        <f>IF($B117="N/A","N/A",IF(C117&gt;25,"No",IF(C117&lt;5,"No","Yes")))</f>
        <v>Yes</v>
      </c>
      <c r="E117" s="41">
        <v>9.0917471187000007</v>
      </c>
      <c r="F117" s="21" t="str">
        <f>IF($B117="N/A","N/A",IF(E117&gt;25,"No",IF(E117&lt;5,"No","Yes")))</f>
        <v>Yes</v>
      </c>
      <c r="G117" s="41">
        <v>9.3014696077999997</v>
      </c>
      <c r="H117" s="21" t="str">
        <f>IF($B117="N/A","N/A",IF(G117&gt;25,"No",IF(G117&lt;5,"No","Yes")))</f>
        <v>Yes</v>
      </c>
      <c r="I117" s="41">
        <v>-5.1999999999999998E-2</v>
      </c>
      <c r="J117" s="41">
        <v>2.3069999999999999</v>
      </c>
      <c r="K117" s="21" t="str">
        <f t="shared" si="22"/>
        <v>Yes</v>
      </c>
    </row>
    <row r="118" spans="1:11">
      <c r="A118" s="91" t="s">
        <v>205</v>
      </c>
      <c r="B118" s="70" t="s">
        <v>13</v>
      </c>
      <c r="C118" s="94">
        <v>50.573443210000001</v>
      </c>
      <c r="D118" s="21" t="str">
        <f>IF($B118="N/A","N/A",IF(C118&gt;70,"No",IF(C118&lt;40,"No","Yes")))</f>
        <v>Yes</v>
      </c>
      <c r="E118" s="41">
        <v>50.658966149999998</v>
      </c>
      <c r="F118" s="21" t="str">
        <f>IF($B118="N/A","N/A",IF(E118&gt;70,"No",IF(E118&lt;40,"No","Yes")))</f>
        <v>Yes</v>
      </c>
      <c r="G118" s="41">
        <v>51.071303755000002</v>
      </c>
      <c r="H118" s="21" t="str">
        <f>IF($B118="N/A","N/A",IF(G118&gt;70,"No",IF(G118&lt;40,"No","Yes")))</f>
        <v>Yes</v>
      </c>
      <c r="I118" s="41">
        <v>0.1691</v>
      </c>
      <c r="J118" s="41">
        <v>0.81389999999999996</v>
      </c>
      <c r="K118" s="21" t="str">
        <f t="shared" si="22"/>
        <v>Yes</v>
      </c>
    </row>
    <row r="119" spans="1:11">
      <c r="A119" s="91" t="s">
        <v>206</v>
      </c>
      <c r="B119" s="70" t="s">
        <v>14</v>
      </c>
      <c r="C119" s="94">
        <v>40.329931406999997</v>
      </c>
      <c r="D119" s="21" t="str">
        <f>IF($B119="N/A","N/A",IF(C119&gt;55,"No",IF(C119&lt;20,"No","Yes")))</f>
        <v>Yes</v>
      </c>
      <c r="E119" s="41">
        <v>40.249152795000001</v>
      </c>
      <c r="F119" s="21" t="str">
        <f>IF($B119="N/A","N/A",IF(E119&gt;55,"No",IF(E119&lt;20,"No","Yes")))</f>
        <v>Yes</v>
      </c>
      <c r="G119" s="41">
        <v>39.627226637</v>
      </c>
      <c r="H119" s="21" t="str">
        <f>IF($B119="N/A","N/A",IF(G119&gt;55,"No",IF(G119&lt;20,"No","Yes")))</f>
        <v>Yes</v>
      </c>
      <c r="I119" s="41">
        <v>-0.2</v>
      </c>
      <c r="J119" s="41">
        <v>-1.55</v>
      </c>
      <c r="K119" s="21" t="str">
        <f t="shared" si="22"/>
        <v>Yes</v>
      </c>
    </row>
    <row r="120" spans="1:11">
      <c r="A120" s="188" t="s">
        <v>985</v>
      </c>
      <c r="B120" s="182" t="s">
        <v>991</v>
      </c>
      <c r="C120" s="94" t="s">
        <v>51</v>
      </c>
      <c r="D120" s="21" t="str">
        <f>IF($B120="N/A","N/A",IF(C120&gt;95,"Yes","No"))</f>
        <v>Yes</v>
      </c>
      <c r="E120" s="41" t="s">
        <v>51</v>
      </c>
      <c r="F120" s="21" t="str">
        <f>IF($B120="N/A","N/A",IF(E120&gt;95,"Yes","No"))</f>
        <v>Yes</v>
      </c>
      <c r="G120" s="41">
        <v>90.747509926999996</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73.116550329999995</v>
      </c>
      <c r="D122" s="21" t="str">
        <f>IF($B122="N/A","N/A",IF(C122&gt;15,"No",IF(C122&lt;-15,"No","Yes")))</f>
        <v>N/A</v>
      </c>
      <c r="E122" s="41">
        <v>56.894687449000003</v>
      </c>
      <c r="F122" s="21" t="str">
        <f>IF($B122="N/A","N/A",IF(E122&gt;15,"No",IF(E122&lt;-15,"No","Yes")))</f>
        <v>N/A</v>
      </c>
      <c r="G122" s="41">
        <v>9.2017425391999996</v>
      </c>
      <c r="H122" s="21" t="str">
        <f>IF($B122="N/A","N/A",IF(G122&gt;15,"No",IF(G122&lt;-15,"No","Yes")))</f>
        <v>N/A</v>
      </c>
      <c r="I122" s="41">
        <v>-22.2</v>
      </c>
      <c r="J122" s="41">
        <v>-83.8</v>
      </c>
      <c r="K122" s="21" t="str">
        <f t="shared" si="22"/>
        <v>No</v>
      </c>
    </row>
    <row r="123" spans="1:11">
      <c r="A123" s="91" t="s">
        <v>910</v>
      </c>
      <c r="B123" s="70" t="s">
        <v>51</v>
      </c>
      <c r="C123" s="94" t="s">
        <v>51</v>
      </c>
      <c r="D123" s="21" t="str">
        <f>IF($B123="N/A","N/A",IF(C123&gt;15,"No",IF(C123&lt;-15,"No","Yes")))</f>
        <v>N/A</v>
      </c>
      <c r="E123" s="41" t="s">
        <v>51</v>
      </c>
      <c r="F123" s="21" t="str">
        <f>IF($B123="N/A","N/A",IF(E123&gt;15,"No",IF(E123&lt;-15,"No","Yes")))</f>
        <v>N/A</v>
      </c>
      <c r="G123" s="41">
        <v>70.962806383</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67.397148178999998</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92.837367799000006</v>
      </c>
      <c r="D125" s="21" t="str">
        <f>IF($B125="N/A","N/A",IF(C125&gt;100,"No",IF(C125&lt;98,"No","Yes")))</f>
        <v>No</v>
      </c>
      <c r="E125" s="41">
        <v>93.168735866999995</v>
      </c>
      <c r="F125" s="21" t="str">
        <f>IF($B125="N/A","N/A",IF(E125&gt;100,"No",IF(E125&lt;98,"No","Yes")))</f>
        <v>No</v>
      </c>
      <c r="G125" s="41">
        <v>94.241440999000005</v>
      </c>
      <c r="H125" s="21" t="str">
        <f>IF($B125="N/A","N/A",IF(G125&gt;100,"No",IF(G125&lt;98,"No","Yes")))</f>
        <v>No</v>
      </c>
      <c r="I125" s="41">
        <v>0.3569</v>
      </c>
      <c r="J125" s="41">
        <v>1.151</v>
      </c>
      <c r="K125" s="21" t="str">
        <f t="shared" si="22"/>
        <v>Yes</v>
      </c>
    </row>
    <row r="126" spans="1:11">
      <c r="A126" s="91" t="s">
        <v>278</v>
      </c>
      <c r="B126" s="70" t="s">
        <v>51</v>
      </c>
      <c r="C126" s="94">
        <v>74.084736030000002</v>
      </c>
      <c r="D126" s="21" t="str">
        <f>IF($B126="N/A","N/A",IF(C126&gt;15,"No",IF(C126&lt;-15,"No","Yes")))</f>
        <v>N/A</v>
      </c>
      <c r="E126" s="41">
        <v>72.607813368999999</v>
      </c>
      <c r="F126" s="21" t="str">
        <f>IF($B126="N/A","N/A",IF(E126&gt;15,"No",IF(E126&lt;-15,"No","Yes")))</f>
        <v>N/A</v>
      </c>
      <c r="G126" s="41">
        <v>68.678050830000004</v>
      </c>
      <c r="H126" s="21" t="str">
        <f>IF($B126="N/A","N/A",IF(G126&gt;15,"No",IF(G126&lt;-15,"No","Yes")))</f>
        <v>N/A</v>
      </c>
      <c r="I126" s="41">
        <v>-1.99</v>
      </c>
      <c r="J126" s="41">
        <v>-5.41</v>
      </c>
      <c r="K126" s="21" t="str">
        <f t="shared" si="22"/>
        <v>Yes</v>
      </c>
    </row>
    <row r="127" spans="1:11">
      <c r="A127" s="91" t="s">
        <v>279</v>
      </c>
      <c r="B127" s="70" t="s">
        <v>51</v>
      </c>
      <c r="C127" s="94">
        <v>25.915263970000002</v>
      </c>
      <c r="D127" s="21" t="str">
        <f>IF($B127="N/A","N/A",IF(C127&gt;15,"No",IF(C127&lt;-15,"No","Yes")))</f>
        <v>N/A</v>
      </c>
      <c r="E127" s="41">
        <v>27.392186631000001</v>
      </c>
      <c r="F127" s="21" t="str">
        <f>IF($B127="N/A","N/A",IF(E127&gt;15,"No",IF(E127&lt;-15,"No","Yes")))</f>
        <v>N/A</v>
      </c>
      <c r="G127" s="41">
        <v>31.32194917</v>
      </c>
      <c r="H127" s="21" t="str">
        <f>IF($B127="N/A","N/A",IF(G127&gt;15,"No",IF(G127&lt;-15,"No","Yes")))</f>
        <v>N/A</v>
      </c>
      <c r="I127" s="41">
        <v>5.6989999999999998</v>
      </c>
      <c r="J127" s="41">
        <v>14.35</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99.986915343000007</v>
      </c>
      <c r="D130" s="21" t="str">
        <f>IF($B130="N/A","N/A",IF(C130&gt;100,"No",IF(C130&lt;98,"No","Yes")))</f>
        <v>Yes</v>
      </c>
      <c r="E130" s="41">
        <v>99.974844695000002</v>
      </c>
      <c r="F130" s="21" t="str">
        <f>IF($B130="N/A","N/A",IF(E130&gt;100,"No",IF(E130&lt;98,"No","Yes")))</f>
        <v>Yes</v>
      </c>
      <c r="G130" s="41">
        <v>99.907486657000007</v>
      </c>
      <c r="H130" s="21" t="str">
        <f>IF($B130="N/A","N/A",IF(G130&gt;100,"No",IF(G130&lt;98,"No","Yes")))</f>
        <v>Yes</v>
      </c>
      <c r="I130" s="41">
        <v>-1.2E-2</v>
      </c>
      <c r="J130" s="41">
        <v>-6.7000000000000004E-2</v>
      </c>
      <c r="K130" s="21" t="str">
        <f t="shared" si="22"/>
        <v>Yes</v>
      </c>
    </row>
    <row r="131" spans="1:11" ht="25.5">
      <c r="A131" s="91" t="s">
        <v>282</v>
      </c>
      <c r="B131" s="88" t="s">
        <v>56</v>
      </c>
      <c r="C131" s="94">
        <v>100</v>
      </c>
      <c r="D131" s="21" t="str">
        <f>IF($B131="N/A","N/A",IF(C131&gt;100,"No",IF(C131&lt;98,"No","Yes")))</f>
        <v>Yes</v>
      </c>
      <c r="E131" s="41">
        <v>99.999977994000005</v>
      </c>
      <c r="F131" s="21" t="str">
        <f>IF($B131="N/A","N/A",IF(E131&gt;100,"No",IF(E131&lt;98,"No","Yes")))</f>
        <v>Yes</v>
      </c>
      <c r="G131" s="41">
        <v>100</v>
      </c>
      <c r="H131" s="21" t="str">
        <f>IF($B131="N/A","N/A",IF(G131&gt;100,"No",IF(G131&lt;98,"No","Yes")))</f>
        <v>Yes</v>
      </c>
      <c r="I131" s="41">
        <v>0</v>
      </c>
      <c r="J131" s="41">
        <v>0</v>
      </c>
      <c r="K131" s="21" t="str">
        <f t="shared" si="22"/>
        <v>Yes</v>
      </c>
    </row>
    <row r="132" spans="1:11">
      <c r="A132" s="211" t="s">
        <v>773</v>
      </c>
      <c r="B132" s="212"/>
      <c r="C132" s="212"/>
      <c r="D132" s="212"/>
      <c r="E132" s="212"/>
      <c r="F132" s="212"/>
      <c r="G132" s="212"/>
      <c r="H132" s="212"/>
      <c r="I132" s="212"/>
      <c r="J132" s="212"/>
      <c r="K132" s="213"/>
    </row>
    <row r="133" spans="1:11">
      <c r="A133" s="91" t="s">
        <v>283</v>
      </c>
      <c r="B133" s="88" t="s">
        <v>51</v>
      </c>
      <c r="C133" s="94">
        <v>99.912496988000001</v>
      </c>
      <c r="D133" s="21" t="str">
        <f>IF($B133="N/A","N/A",IF(C133&gt;15,"No",IF(C133&lt;-15,"No","Yes")))</f>
        <v>N/A</v>
      </c>
      <c r="E133" s="41">
        <v>99.926155117999997</v>
      </c>
      <c r="F133" s="21" t="str">
        <f>IF($B133="N/A","N/A",IF(E133&gt;15,"No",IF(E133&lt;-15,"No","Yes")))</f>
        <v>N/A</v>
      </c>
      <c r="G133" s="41">
        <v>100</v>
      </c>
      <c r="H133" s="21" t="str">
        <f>IF($B133="N/A","N/A",IF(G133&gt;15,"No",IF(G133&lt;-15,"No","Yes")))</f>
        <v>N/A</v>
      </c>
      <c r="I133" s="41">
        <v>1.37E-2</v>
      </c>
      <c r="J133" s="41">
        <v>7.3899999999999993E-2</v>
      </c>
      <c r="K133" s="21" t="str">
        <f t="shared" si="22"/>
        <v>Yes</v>
      </c>
    </row>
    <row r="134" spans="1:11" ht="12.75" customHeight="1">
      <c r="A134" s="211" t="s">
        <v>188</v>
      </c>
      <c r="B134" s="212"/>
      <c r="C134" s="212"/>
      <c r="D134" s="212"/>
      <c r="E134" s="212"/>
      <c r="F134" s="212"/>
      <c r="G134" s="212"/>
      <c r="H134" s="212"/>
      <c r="I134" s="212"/>
      <c r="J134" s="212"/>
      <c r="K134" s="213"/>
    </row>
    <row r="135" spans="1:11" ht="12.75" customHeight="1">
      <c r="A135" s="91" t="s">
        <v>850</v>
      </c>
      <c r="B135" s="70" t="s">
        <v>51</v>
      </c>
      <c r="C135" s="9">
        <v>77.827297795000007</v>
      </c>
      <c r="D135" s="21" t="str">
        <f t="shared" ref="D135:D158" si="25">IF($B135="N/A","N/A",IF(C135&gt;15,"No",IF(C135&lt;-15,"No","Yes")))</f>
        <v>N/A</v>
      </c>
      <c r="E135" s="21">
        <v>76.441697493999996</v>
      </c>
      <c r="F135" s="21" t="str">
        <f t="shared" ref="F135:F158" si="26">IF($B135="N/A","N/A",IF(E135&gt;15,"No",IF(E135&lt;-15,"No","Yes")))</f>
        <v>N/A</v>
      </c>
      <c r="G135" s="41">
        <v>75.322777888000005</v>
      </c>
      <c r="H135" s="21" t="str">
        <f t="shared" ref="H135:H158" si="27">IF($B135="N/A","N/A",IF(G135&gt;15,"No",IF(G135&lt;-15,"No","Yes")))</f>
        <v>N/A</v>
      </c>
      <c r="I135" s="70" t="s">
        <v>999</v>
      </c>
      <c r="J135" s="41">
        <v>-1.46</v>
      </c>
      <c r="K135" s="21" t="str">
        <f t="shared" ref="K135:K158" si="28">IF(J135="Div by 0", "N/A", IF(J135="N/A","N/A", IF(J135&gt;15, "No", IF(J135&lt;-15, "No", "Yes"))))</f>
        <v>Yes</v>
      </c>
    </row>
    <row r="136" spans="1:11" ht="12.75" customHeight="1">
      <c r="A136" s="91" t="s">
        <v>284</v>
      </c>
      <c r="B136" s="70" t="s">
        <v>51</v>
      </c>
      <c r="C136" s="9">
        <v>7.6896122046000004</v>
      </c>
      <c r="D136" s="70" t="s">
        <v>51</v>
      </c>
      <c r="E136" s="21">
        <v>6.1389729151000001</v>
      </c>
      <c r="F136" s="70" t="s">
        <v>51</v>
      </c>
      <c r="G136" s="41">
        <v>4.3469626471999998</v>
      </c>
      <c r="H136" s="70" t="s">
        <v>51</v>
      </c>
      <c r="I136" s="70" t="s">
        <v>1000</v>
      </c>
      <c r="J136" s="41">
        <v>-29.2</v>
      </c>
      <c r="K136" s="21" t="str">
        <f t="shared" si="28"/>
        <v>No</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8.7302037599999993E-2</v>
      </c>
      <c r="F139" s="21" t="str">
        <f t="shared" si="26"/>
        <v>N/A</v>
      </c>
      <c r="G139" s="41">
        <v>7.1524895500000005E-2</v>
      </c>
      <c r="H139" s="21" t="str">
        <f t="shared" si="27"/>
        <v>N/A</v>
      </c>
      <c r="I139" s="70" t="s">
        <v>995</v>
      </c>
      <c r="J139" s="41">
        <v>-18.100000000000001</v>
      </c>
      <c r="K139" s="21" t="str">
        <f t="shared" si="28"/>
        <v>No</v>
      </c>
    </row>
    <row r="140" spans="1:11">
      <c r="A140" s="152" t="s">
        <v>287</v>
      </c>
      <c r="B140" s="70" t="s">
        <v>51</v>
      </c>
      <c r="C140" s="9">
        <v>4.0413775921999999</v>
      </c>
      <c r="D140" s="21" t="str">
        <f t="shared" si="25"/>
        <v>N/A</v>
      </c>
      <c r="E140" s="21">
        <v>2.7872593931999998</v>
      </c>
      <c r="F140" s="21" t="str">
        <f t="shared" si="26"/>
        <v>N/A</v>
      </c>
      <c r="G140" s="41">
        <v>1.3690991961000001</v>
      </c>
      <c r="H140" s="21" t="str">
        <f t="shared" si="27"/>
        <v>N/A</v>
      </c>
      <c r="I140" s="70" t="s">
        <v>1001</v>
      </c>
      <c r="J140" s="41">
        <v>-50.9</v>
      </c>
      <c r="K140" s="21" t="str">
        <f t="shared" si="28"/>
        <v>No</v>
      </c>
    </row>
    <row r="141" spans="1:11">
      <c r="A141" s="152" t="s">
        <v>288</v>
      </c>
      <c r="B141" s="70" t="s">
        <v>51</v>
      </c>
      <c r="C141" s="9">
        <v>7.7643972399999997E-2</v>
      </c>
      <c r="D141" s="21" t="str">
        <f t="shared" si="25"/>
        <v>N/A</v>
      </c>
      <c r="E141" s="21">
        <v>0.1107236164</v>
      </c>
      <c r="F141" s="21" t="str">
        <f t="shared" si="26"/>
        <v>N/A</v>
      </c>
      <c r="G141" s="41">
        <v>0.1205621113</v>
      </c>
      <c r="H141" s="21" t="str">
        <f t="shared" si="27"/>
        <v>N/A</v>
      </c>
      <c r="I141" s="70" t="s">
        <v>1002</v>
      </c>
      <c r="J141" s="41">
        <v>8.8859999999999992</v>
      </c>
      <c r="K141" s="21" t="str">
        <f t="shared" si="28"/>
        <v>Yes</v>
      </c>
    </row>
    <row r="142" spans="1:11">
      <c r="A142" s="152" t="s">
        <v>289</v>
      </c>
      <c r="B142" s="70" t="s">
        <v>51</v>
      </c>
      <c r="C142" s="9">
        <v>0</v>
      </c>
      <c r="D142" s="21" t="str">
        <f t="shared" si="25"/>
        <v>N/A</v>
      </c>
      <c r="E142" s="21">
        <v>0</v>
      </c>
      <c r="F142" s="21" t="str">
        <f t="shared" si="26"/>
        <v>N/A</v>
      </c>
      <c r="G142" s="41">
        <v>0</v>
      </c>
      <c r="H142" s="21" t="str">
        <f t="shared" si="27"/>
        <v>N/A</v>
      </c>
      <c r="I142" s="70" t="s">
        <v>995</v>
      </c>
      <c r="J142" s="41" t="s">
        <v>995</v>
      </c>
      <c r="K142" s="21" t="str">
        <f t="shared" si="28"/>
        <v>N/A</v>
      </c>
    </row>
    <row r="143" spans="1:11">
      <c r="A143" s="152" t="s">
        <v>290</v>
      </c>
      <c r="B143" s="70" t="s">
        <v>51</v>
      </c>
      <c r="C143" s="9">
        <v>0.32509687970000001</v>
      </c>
      <c r="D143" s="21" t="str">
        <f t="shared" si="25"/>
        <v>N/A</v>
      </c>
      <c r="E143" s="21">
        <v>0.31306646329999999</v>
      </c>
      <c r="F143" s="21" t="str">
        <f t="shared" si="26"/>
        <v>N/A</v>
      </c>
      <c r="G143" s="41">
        <v>0.30494452640000003</v>
      </c>
      <c r="H143" s="21" t="str">
        <f t="shared" si="27"/>
        <v>N/A</v>
      </c>
      <c r="I143" s="70" t="s">
        <v>1003</v>
      </c>
      <c r="J143" s="41">
        <v>-2.59</v>
      </c>
      <c r="K143" s="21" t="str">
        <f t="shared" si="28"/>
        <v>Yes</v>
      </c>
    </row>
    <row r="144" spans="1:11">
      <c r="A144" s="152" t="s">
        <v>291</v>
      </c>
      <c r="B144" s="70" t="s">
        <v>51</v>
      </c>
      <c r="C144" s="9">
        <v>0.75035050999999997</v>
      </c>
      <c r="D144" s="21" t="str">
        <f t="shared" si="25"/>
        <v>N/A</v>
      </c>
      <c r="E144" s="21">
        <v>0.61697100360000001</v>
      </c>
      <c r="F144" s="21" t="str">
        <f t="shared" si="26"/>
        <v>N/A</v>
      </c>
      <c r="G144" s="41">
        <v>0.48084619909999998</v>
      </c>
      <c r="H144" s="21" t="str">
        <f t="shared" si="27"/>
        <v>N/A</v>
      </c>
      <c r="I144" s="70" t="s">
        <v>1004</v>
      </c>
      <c r="J144" s="41">
        <v>-22.1</v>
      </c>
      <c r="K144" s="21" t="str">
        <f t="shared" si="28"/>
        <v>No</v>
      </c>
    </row>
    <row r="145" spans="1:11">
      <c r="A145" s="152" t="s">
        <v>292</v>
      </c>
      <c r="B145" s="70" t="s">
        <v>51</v>
      </c>
      <c r="C145" s="9">
        <v>6.9431416900000001E-2</v>
      </c>
      <c r="D145" s="21" t="str">
        <f t="shared" si="25"/>
        <v>N/A</v>
      </c>
      <c r="E145" s="21">
        <v>5.0487471399999997E-2</v>
      </c>
      <c r="F145" s="21" t="str">
        <f t="shared" si="26"/>
        <v>N/A</v>
      </c>
      <c r="G145" s="41">
        <v>3.0766622899999999E-2</v>
      </c>
      <c r="H145" s="21" t="str">
        <f t="shared" si="27"/>
        <v>N/A</v>
      </c>
      <c r="I145" s="70" t="s">
        <v>1005</v>
      </c>
      <c r="J145" s="41">
        <v>-39.1</v>
      </c>
      <c r="K145" s="21" t="str">
        <f t="shared" si="28"/>
        <v>No</v>
      </c>
    </row>
    <row r="146" spans="1:11">
      <c r="A146" s="152" t="s">
        <v>293</v>
      </c>
      <c r="B146" s="70" t="s">
        <v>51</v>
      </c>
      <c r="C146" s="9">
        <v>2.4257118334999999</v>
      </c>
      <c r="D146" s="21" t="str">
        <f t="shared" si="25"/>
        <v>N/A</v>
      </c>
      <c r="E146" s="21">
        <v>2.1731629295000001</v>
      </c>
      <c r="F146" s="21" t="str">
        <f t="shared" si="26"/>
        <v>N/A</v>
      </c>
      <c r="G146" s="41">
        <v>1.9692190959</v>
      </c>
      <c r="H146" s="21" t="str">
        <f t="shared" si="27"/>
        <v>N/A</v>
      </c>
      <c r="I146" s="70" t="s">
        <v>1006</v>
      </c>
      <c r="J146" s="41">
        <v>-9.3800000000000008</v>
      </c>
      <c r="K146" s="21" t="str">
        <f t="shared" si="28"/>
        <v>Yes</v>
      </c>
    </row>
    <row r="147" spans="1:11">
      <c r="A147" s="91" t="s">
        <v>294</v>
      </c>
      <c r="B147" s="70" t="s">
        <v>51</v>
      </c>
      <c r="C147" s="9">
        <v>14.483090001000001</v>
      </c>
      <c r="D147" s="21" t="str">
        <f t="shared" si="25"/>
        <v>N/A</v>
      </c>
      <c r="E147" s="21">
        <v>17.419329591</v>
      </c>
      <c r="F147" s="21" t="str">
        <f t="shared" si="26"/>
        <v>N/A</v>
      </c>
      <c r="G147" s="41">
        <v>20.330259465000001</v>
      </c>
      <c r="H147" s="21" t="str">
        <f t="shared" si="27"/>
        <v>N/A</v>
      </c>
      <c r="I147" s="70" t="s">
        <v>1007</v>
      </c>
      <c r="J147" s="41">
        <v>16.71</v>
      </c>
      <c r="K147" s="21" t="str">
        <f t="shared" si="28"/>
        <v>No</v>
      </c>
    </row>
    <row r="148" spans="1:11">
      <c r="A148" s="152" t="s">
        <v>295</v>
      </c>
      <c r="B148" s="70" t="s">
        <v>51</v>
      </c>
      <c r="C148" s="9">
        <v>8.8412851346999997</v>
      </c>
      <c r="D148" s="21" t="str">
        <f t="shared" si="25"/>
        <v>N/A</v>
      </c>
      <c r="E148" s="21">
        <v>10.464304943</v>
      </c>
      <c r="F148" s="21" t="str">
        <f t="shared" si="26"/>
        <v>N/A</v>
      </c>
      <c r="G148" s="41">
        <v>11.709618342000001</v>
      </c>
      <c r="H148" s="21" t="str">
        <f t="shared" si="27"/>
        <v>N/A</v>
      </c>
      <c r="I148" s="70" t="s">
        <v>1008</v>
      </c>
      <c r="J148" s="41">
        <v>11.9</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2.2437165258</v>
      </c>
      <c r="D151" s="21" t="str">
        <f t="shared" si="25"/>
        <v>N/A</v>
      </c>
      <c r="E151" s="21">
        <v>2.2636894041</v>
      </c>
      <c r="F151" s="21" t="str">
        <f t="shared" si="26"/>
        <v>N/A</v>
      </c>
      <c r="G151" s="41">
        <v>2.3031450980999999</v>
      </c>
      <c r="H151" s="21" t="str">
        <f t="shared" si="27"/>
        <v>N/A</v>
      </c>
      <c r="I151" s="70" t="s">
        <v>1009</v>
      </c>
      <c r="J151" s="41">
        <v>1.7430000000000001</v>
      </c>
      <c r="K151" s="21" t="str">
        <f t="shared" si="28"/>
        <v>Yes</v>
      </c>
    </row>
    <row r="152" spans="1:11">
      <c r="A152" s="152" t="s">
        <v>298</v>
      </c>
      <c r="B152" s="70" t="s">
        <v>51</v>
      </c>
      <c r="C152" s="9">
        <v>0</v>
      </c>
      <c r="D152" s="21" t="str">
        <f t="shared" si="25"/>
        <v>N/A</v>
      </c>
      <c r="E152" s="21">
        <v>0.90537240740000002</v>
      </c>
      <c r="F152" s="21" t="str">
        <f t="shared" si="26"/>
        <v>N/A</v>
      </c>
      <c r="G152" s="41">
        <v>1.8566927339999999</v>
      </c>
      <c r="H152" s="21" t="str">
        <f t="shared" si="27"/>
        <v>N/A</v>
      </c>
      <c r="I152" s="70" t="s">
        <v>995</v>
      </c>
      <c r="J152" s="41">
        <v>105.1</v>
      </c>
      <c r="K152" s="21" t="str">
        <f t="shared" si="28"/>
        <v>No</v>
      </c>
    </row>
    <row r="153" spans="1:11">
      <c r="A153" s="152" t="s">
        <v>299</v>
      </c>
      <c r="B153" s="70" t="s">
        <v>51</v>
      </c>
      <c r="C153" s="9">
        <v>3.3894176916999998</v>
      </c>
      <c r="D153" s="21" t="str">
        <f t="shared" si="25"/>
        <v>N/A</v>
      </c>
      <c r="E153" s="21">
        <v>3.5819620145000002</v>
      </c>
      <c r="F153" s="21" t="str">
        <f t="shared" si="26"/>
        <v>N/A</v>
      </c>
      <c r="G153" s="41">
        <v>3.7110311434000001</v>
      </c>
      <c r="H153" s="21" t="str">
        <f t="shared" si="27"/>
        <v>N/A</v>
      </c>
      <c r="I153" s="70" t="s">
        <v>1010</v>
      </c>
      <c r="J153" s="41">
        <v>3.6030000000000002</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5.9644010999999999E-3</v>
      </c>
      <c r="F155" s="21" t="str">
        <f t="shared" si="26"/>
        <v>N/A</v>
      </c>
      <c r="G155" s="41">
        <v>1.4710647300000001E-2</v>
      </c>
      <c r="H155" s="21" t="str">
        <f t="shared" si="27"/>
        <v>N/A</v>
      </c>
      <c r="I155" s="70" t="s">
        <v>995</v>
      </c>
      <c r="J155" s="41">
        <v>146.6</v>
      </c>
      <c r="K155" s="21" t="str">
        <f t="shared" si="28"/>
        <v>No</v>
      </c>
    </row>
    <row r="156" spans="1:11">
      <c r="A156" s="152" t="s">
        <v>302</v>
      </c>
      <c r="B156" s="70" t="s">
        <v>51</v>
      </c>
      <c r="C156" s="9">
        <v>0</v>
      </c>
      <c r="D156" s="21" t="str">
        <f t="shared" si="25"/>
        <v>N/A</v>
      </c>
      <c r="E156" s="21">
        <v>0.1020623155</v>
      </c>
      <c r="F156" s="21" t="str">
        <f t="shared" si="26"/>
        <v>N/A</v>
      </c>
      <c r="G156" s="41">
        <v>0.31180570070000002</v>
      </c>
      <c r="H156" s="21" t="str">
        <f t="shared" si="27"/>
        <v>N/A</v>
      </c>
      <c r="I156" s="70" t="s">
        <v>995</v>
      </c>
      <c r="J156" s="41">
        <v>205.5</v>
      </c>
      <c r="K156" s="21" t="str">
        <f t="shared" si="28"/>
        <v>No</v>
      </c>
    </row>
    <row r="157" spans="1:11">
      <c r="A157" s="152" t="s">
        <v>303</v>
      </c>
      <c r="B157" s="70" t="s">
        <v>51</v>
      </c>
      <c r="C157" s="9">
        <v>0</v>
      </c>
      <c r="D157" s="21" t="str">
        <f t="shared" si="25"/>
        <v>N/A</v>
      </c>
      <c r="E157" s="21">
        <v>7.0463909000000003E-3</v>
      </c>
      <c r="F157" s="21" t="str">
        <f t="shared" si="26"/>
        <v>N/A</v>
      </c>
      <c r="G157" s="41">
        <v>3.2463806300000002E-2</v>
      </c>
      <c r="H157" s="21" t="str">
        <f t="shared" si="27"/>
        <v>N/A</v>
      </c>
      <c r="I157" s="70" t="s">
        <v>995</v>
      </c>
      <c r="J157" s="41">
        <v>360.7</v>
      </c>
      <c r="K157" s="21" t="str">
        <f t="shared" si="28"/>
        <v>No</v>
      </c>
    </row>
    <row r="158" spans="1:11">
      <c r="A158" s="152" t="s">
        <v>304</v>
      </c>
      <c r="B158" s="70" t="s">
        <v>51</v>
      </c>
      <c r="C158" s="9">
        <v>8.6706483000000001E-3</v>
      </c>
      <c r="D158" s="21" t="str">
        <f t="shared" si="25"/>
        <v>N/A</v>
      </c>
      <c r="E158" s="21">
        <v>8.8927713699999994E-2</v>
      </c>
      <c r="F158" s="21" t="str">
        <f t="shared" si="26"/>
        <v>N/A</v>
      </c>
      <c r="G158" s="41">
        <v>0.39079199370000001</v>
      </c>
      <c r="H158" s="21" t="str">
        <f t="shared" si="27"/>
        <v>N/A</v>
      </c>
      <c r="I158" s="70" t="s">
        <v>1011</v>
      </c>
      <c r="J158" s="41">
        <v>339.4</v>
      </c>
      <c r="K158" s="21" t="str">
        <f t="shared" si="28"/>
        <v>No</v>
      </c>
    </row>
    <row r="159" spans="1:11">
      <c r="A159" s="210" t="s">
        <v>218</v>
      </c>
      <c r="B159" s="200"/>
      <c r="C159" s="200"/>
      <c r="D159" s="200"/>
      <c r="E159" s="200"/>
      <c r="F159" s="200"/>
      <c r="G159" s="200"/>
      <c r="H159" s="200"/>
      <c r="I159" s="200"/>
      <c r="J159" s="200"/>
      <c r="K159" s="201"/>
    </row>
    <row r="160" spans="1:11">
      <c r="A160" s="91" t="s">
        <v>47</v>
      </c>
      <c r="B160" s="70" t="s">
        <v>51</v>
      </c>
      <c r="C160" s="47">
        <v>1548370</v>
      </c>
      <c r="D160" s="21" t="str">
        <f>IF($B160="N/A","N/A",IF(C160&gt;15,"No",IF(C160&lt;-15,"No","Yes")))</f>
        <v>N/A</v>
      </c>
      <c r="E160" s="39">
        <v>1838068</v>
      </c>
      <c r="F160" s="21" t="str">
        <f>IF($B160="N/A","N/A",IF(E160&gt;15,"No",IF(E160&lt;-15,"No","Yes")))</f>
        <v>N/A</v>
      </c>
      <c r="G160" s="39">
        <v>2505704</v>
      </c>
      <c r="H160" s="21" t="str">
        <f>IF($B160="N/A","N/A",IF(G160&gt;15,"No",IF(G160&lt;-15,"No","Yes")))</f>
        <v>N/A</v>
      </c>
      <c r="I160" s="41">
        <v>18.71</v>
      </c>
      <c r="J160" s="41">
        <v>36.32</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35.522423580999998</v>
      </c>
      <c r="D163" s="21" t="str">
        <f>IF($B163="N/A","N/A",IF(C163&gt;15,"No",IF(C163&lt;-15,"No","Yes")))</f>
        <v>N/A</v>
      </c>
      <c r="E163" s="86">
        <v>33.146393387000003</v>
      </c>
      <c r="F163" s="21" t="str">
        <f>IF($B163="N/A","N/A",IF(E163&gt;15,"No",IF(E163&lt;-15,"No","Yes")))</f>
        <v>N/A</v>
      </c>
      <c r="G163" s="86">
        <v>27.545188498000002</v>
      </c>
      <c r="H163" s="21" t="str">
        <f>IF($B163="N/A","N/A",IF(G163&gt;15,"No",IF(G163&lt;-15,"No","Yes")))</f>
        <v>N/A</v>
      </c>
      <c r="I163" s="41">
        <v>-6.69</v>
      </c>
      <c r="J163" s="41">
        <v>-16.899999999999999</v>
      </c>
      <c r="K163" s="21" t="str">
        <f>IF(J163="Div by 0", "N/A", IF(J163="N/A","N/A", IF(J163&gt;15, "No", IF(J163&lt;-15, "No", "Yes"))))</f>
        <v>No</v>
      </c>
    </row>
    <row r="164" spans="1:11">
      <c r="A164" s="91" t="s">
        <v>91</v>
      </c>
      <c r="B164" s="70" t="s">
        <v>51</v>
      </c>
      <c r="C164" s="94">
        <v>9.6708796993000004</v>
      </c>
      <c r="D164" s="21" t="str">
        <f>IF($B164="N/A","N/A",IF(C164&gt;15,"No",IF(C164&lt;-15,"No","Yes")))</f>
        <v>N/A</v>
      </c>
      <c r="E164" s="41">
        <v>7.5886202250999997</v>
      </c>
      <c r="F164" s="21" t="str">
        <f>IF($B164="N/A","N/A",IF(E164&gt;15,"No",IF(E164&lt;-15,"No","Yes")))</f>
        <v>N/A</v>
      </c>
      <c r="G164" s="41">
        <v>4.4425039828999999</v>
      </c>
      <c r="H164" s="21" t="str">
        <f>IF($B164="N/A","N/A",IF(G164&gt;15,"No",IF(G164&lt;-15,"No","Yes")))</f>
        <v>N/A</v>
      </c>
      <c r="I164" s="41">
        <v>-21.5</v>
      </c>
      <c r="J164" s="41">
        <v>-41.5</v>
      </c>
      <c r="K164" s="21" t="str">
        <f t="shared" si="29"/>
        <v>No</v>
      </c>
    </row>
    <row r="165" spans="1:11">
      <c r="A165" s="91" t="s">
        <v>231</v>
      </c>
      <c r="B165" s="70" t="s">
        <v>51</v>
      </c>
      <c r="C165" s="94">
        <v>10.839847347999999</v>
      </c>
      <c r="D165" s="21" t="str">
        <f>IF($B165="N/A","N/A",IF(C165&gt;15,"No",IF(C165&lt;-15,"No","Yes")))</f>
        <v>N/A</v>
      </c>
      <c r="E165" s="41">
        <v>11.614356283999999</v>
      </c>
      <c r="F165" s="21" t="str">
        <f>IF($B165="N/A","N/A",IF(E165&gt;15,"No",IF(E165&lt;-15,"No","Yes")))</f>
        <v>N/A</v>
      </c>
      <c r="G165" s="41">
        <v>3.5820214465000002</v>
      </c>
      <c r="H165" s="21" t="str">
        <f>IF($B165="N/A","N/A",IF(G165&gt;15,"No",IF(G165&lt;-15,"No","Yes")))</f>
        <v>N/A</v>
      </c>
      <c r="I165" s="41">
        <v>7.1449999999999996</v>
      </c>
      <c r="J165" s="41">
        <v>-69.2</v>
      </c>
      <c r="K165" s="21" t="str">
        <f t="shared" si="29"/>
        <v>No</v>
      </c>
    </row>
    <row r="166" spans="1:11" ht="12.75" customHeight="1">
      <c r="A166" s="91" t="s">
        <v>232</v>
      </c>
      <c r="B166" s="70" t="s">
        <v>51</v>
      </c>
      <c r="C166" s="94">
        <v>37.5</v>
      </c>
      <c r="D166" s="21" t="str">
        <f>IF($B166="N/A","N/A",IF(C166&gt;15,"No",IF(C166&lt;-15,"No","Yes")))</f>
        <v>N/A</v>
      </c>
      <c r="E166" s="41">
        <v>54.098360655999997</v>
      </c>
      <c r="F166" s="21" t="str">
        <f>IF($B166="N/A","N/A",IF(E166&gt;15,"No",IF(E166&lt;-15,"No","Yes")))</f>
        <v>N/A</v>
      </c>
      <c r="G166" s="41">
        <v>30.612244898</v>
      </c>
      <c r="H166" s="21" t="str">
        <f>IF($B166="N/A","N/A",IF(G166&gt;15,"No",IF(G166&lt;-15,"No","Yes")))</f>
        <v>N/A</v>
      </c>
      <c r="I166" s="41">
        <v>44.26</v>
      </c>
      <c r="J166" s="41">
        <v>-43.4</v>
      </c>
      <c r="K166" s="21" t="str">
        <f t="shared" si="29"/>
        <v>No</v>
      </c>
    </row>
    <row r="167" spans="1:11">
      <c r="A167" s="91" t="s">
        <v>233</v>
      </c>
      <c r="B167" s="70" t="s">
        <v>51</v>
      </c>
      <c r="C167" s="94">
        <v>9.5059128056999995</v>
      </c>
      <c r="D167" s="21" t="str">
        <f>IF($B167="N/A","N/A",IF(C167&gt;15,"No",IF(C167&lt;-15,"No","Yes")))</f>
        <v>N/A</v>
      </c>
      <c r="E167" s="41">
        <v>7.1335435874000002</v>
      </c>
      <c r="F167" s="21" t="str">
        <f>IF($B167="N/A","N/A",IF(E167&gt;15,"No",IF(E167&lt;-15,"No","Yes")))</f>
        <v>N/A</v>
      </c>
      <c r="G167" s="41">
        <v>4.4997864018999998</v>
      </c>
      <c r="H167" s="21" t="str">
        <f>IF($B167="N/A","N/A",IF(G167&gt;15,"No",IF(G167&lt;-15,"No","Yes")))</f>
        <v>N/A</v>
      </c>
      <c r="I167" s="41">
        <v>-25</v>
      </c>
      <c r="J167" s="41">
        <v>-36.9</v>
      </c>
      <c r="K167" s="21" t="str">
        <f t="shared" si="29"/>
        <v>No</v>
      </c>
    </row>
    <row r="168" spans="1:11">
      <c r="A168" s="211" t="s">
        <v>192</v>
      </c>
      <c r="B168" s="212"/>
      <c r="C168" s="212"/>
      <c r="D168" s="212"/>
      <c r="E168" s="212"/>
      <c r="F168" s="212"/>
      <c r="G168" s="212"/>
      <c r="H168" s="212"/>
      <c r="I168" s="212"/>
      <c r="J168" s="212"/>
      <c r="K168" s="213"/>
    </row>
    <row r="169" spans="1:11">
      <c r="A169" s="91" t="s">
        <v>241</v>
      </c>
      <c r="B169" s="70" t="s">
        <v>51</v>
      </c>
      <c r="C169" s="94">
        <v>38.079399627000001</v>
      </c>
      <c r="D169" s="21" t="str">
        <f>IF($B169="N/A","N/A",IF(C169&gt;15,"No",IF(C169&lt;-15,"No","Yes")))</f>
        <v>N/A</v>
      </c>
      <c r="E169" s="41">
        <v>33.460187544999997</v>
      </c>
      <c r="F169" s="21" t="str">
        <f t="shared" ref="F169:F189" si="30">IF($B169="N/A","N/A",IF(E169&gt;15,"No",IF(E169&lt;-15,"No","Yes")))</f>
        <v>N/A</v>
      </c>
      <c r="G169" s="41">
        <v>28.208878623</v>
      </c>
      <c r="H169" s="21" t="str">
        <f t="shared" ref="H169:H189" si="31">IF($B169="N/A","N/A",IF(G169&gt;15,"No",IF(G169&lt;-15,"No","Yes")))</f>
        <v>N/A</v>
      </c>
      <c r="I169" s="41">
        <v>-12.1</v>
      </c>
      <c r="J169" s="41">
        <v>-15.7</v>
      </c>
      <c r="K169" s="21" t="str">
        <f t="shared" ref="K169:K204" si="32">IF(J169="Div by 0", "N/A", IF(J169="N/A","N/A", IF(J169&gt;15, "No", IF(J169&lt;-15, "No", "Yes"))))</f>
        <v>No</v>
      </c>
    </row>
    <row r="170" spans="1:11">
      <c r="A170" s="91" t="s">
        <v>243</v>
      </c>
      <c r="B170" s="70" t="s">
        <v>51</v>
      </c>
      <c r="C170" s="94">
        <v>3.3096740442999999</v>
      </c>
      <c r="D170" s="21" t="str">
        <f>IF($B170="N/A","N/A",IF(C170&gt;15,"No",IF(C170&lt;-15,"No","Yes")))</f>
        <v>N/A</v>
      </c>
      <c r="E170" s="41">
        <v>3.2832844050999999</v>
      </c>
      <c r="F170" s="21" t="str">
        <f t="shared" si="30"/>
        <v>N/A</v>
      </c>
      <c r="G170" s="41">
        <v>4.0653245555000002</v>
      </c>
      <c r="H170" s="21" t="str">
        <f t="shared" si="31"/>
        <v>N/A</v>
      </c>
      <c r="I170" s="41">
        <v>-0.79700000000000004</v>
      </c>
      <c r="J170" s="41">
        <v>23.82</v>
      </c>
      <c r="K170" s="21" t="str">
        <f t="shared" si="32"/>
        <v>No</v>
      </c>
    </row>
    <row r="171" spans="1:11">
      <c r="A171" s="91" t="s">
        <v>244</v>
      </c>
      <c r="B171" s="70" t="s">
        <v>51</v>
      </c>
      <c r="C171" s="94">
        <v>12.269354224000001</v>
      </c>
      <c r="D171" s="21" t="str">
        <f>IF($B171="N/A","N/A",IF(C171&gt;15,"No",IF(C171&lt;-15,"No","Yes")))</f>
        <v>N/A</v>
      </c>
      <c r="E171" s="41">
        <v>10.121333922</v>
      </c>
      <c r="F171" s="21" t="str">
        <f t="shared" si="30"/>
        <v>N/A</v>
      </c>
      <c r="G171" s="41">
        <v>6.2971524170000004</v>
      </c>
      <c r="H171" s="21" t="str">
        <f t="shared" si="31"/>
        <v>N/A</v>
      </c>
      <c r="I171" s="41">
        <v>-17.5</v>
      </c>
      <c r="J171" s="41">
        <v>-37.799999999999997</v>
      </c>
      <c r="K171" s="21" t="str">
        <f t="shared" si="32"/>
        <v>No</v>
      </c>
    </row>
    <row r="172" spans="1:11">
      <c r="A172" s="91" t="s">
        <v>245</v>
      </c>
      <c r="B172" s="70" t="s">
        <v>51</v>
      </c>
      <c r="C172" s="94">
        <v>13.838036128000001</v>
      </c>
      <c r="D172" s="21" t="str">
        <f>IF($B172="N/A","N/A",IF(C172&gt;15,"No",IF(C172&lt;-15,"No","Yes")))</f>
        <v>N/A</v>
      </c>
      <c r="E172" s="41">
        <v>12.640065547000001</v>
      </c>
      <c r="F172" s="21" t="str">
        <f t="shared" si="30"/>
        <v>N/A</v>
      </c>
      <c r="G172" s="41">
        <v>8.7236161973000002</v>
      </c>
      <c r="H172" s="21" t="str">
        <f t="shared" si="31"/>
        <v>N/A</v>
      </c>
      <c r="I172" s="41">
        <v>-8.66</v>
      </c>
      <c r="J172" s="41">
        <v>-31</v>
      </c>
      <c r="K172" s="21" t="str">
        <f t="shared" si="32"/>
        <v>No</v>
      </c>
    </row>
    <row r="173" spans="1:11">
      <c r="A173" s="91" t="s">
        <v>246</v>
      </c>
      <c r="B173" s="70" t="s">
        <v>51</v>
      </c>
      <c r="C173" s="94">
        <v>4.6500513000000002E-3</v>
      </c>
      <c r="D173" s="21" t="str">
        <f t="shared" ref="D173:D189" si="33">IF($B173="N/A","N/A",IF(C173&gt;15,"No",IF(C173&lt;-15,"No","Yes")))</f>
        <v>N/A</v>
      </c>
      <c r="E173" s="41">
        <v>3.3187020000000002E-3</v>
      </c>
      <c r="F173" s="21" t="str">
        <f t="shared" si="30"/>
        <v>N/A</v>
      </c>
      <c r="G173" s="41">
        <v>1.9555381999999998E-3</v>
      </c>
      <c r="H173" s="21" t="str">
        <f t="shared" si="31"/>
        <v>N/A</v>
      </c>
      <c r="I173" s="41">
        <v>-28.6</v>
      </c>
      <c r="J173" s="41">
        <v>-41.1</v>
      </c>
      <c r="K173" s="21" t="str">
        <f t="shared" si="32"/>
        <v>No</v>
      </c>
    </row>
    <row r="174" spans="1:11">
      <c r="A174" s="91" t="s">
        <v>247</v>
      </c>
      <c r="B174" s="70" t="s">
        <v>51</v>
      </c>
      <c r="C174" s="94">
        <v>6.0116767955999997</v>
      </c>
      <c r="D174" s="21" t="str">
        <f t="shared" si="33"/>
        <v>N/A</v>
      </c>
      <c r="E174" s="41">
        <v>11.450773312000001</v>
      </c>
      <c r="F174" s="21" t="str">
        <f t="shared" si="30"/>
        <v>N/A</v>
      </c>
      <c r="G174" s="41">
        <v>23.808119394999999</v>
      </c>
      <c r="H174" s="21" t="str">
        <f t="shared" si="31"/>
        <v>N/A</v>
      </c>
      <c r="I174" s="41">
        <v>90.48</v>
      </c>
      <c r="J174" s="41">
        <v>107.9</v>
      </c>
      <c r="K174" s="21" t="str">
        <f t="shared" si="32"/>
        <v>No</v>
      </c>
    </row>
    <row r="175" spans="1:11">
      <c r="A175" s="91" t="s">
        <v>249</v>
      </c>
      <c r="B175" s="70" t="s">
        <v>51</v>
      </c>
      <c r="C175" s="94">
        <v>14.677628732000001</v>
      </c>
      <c r="D175" s="21" t="str">
        <f t="shared" si="33"/>
        <v>N/A</v>
      </c>
      <c r="E175" s="41">
        <v>10.9341983</v>
      </c>
      <c r="F175" s="21" t="str">
        <f t="shared" si="30"/>
        <v>N/A</v>
      </c>
      <c r="G175" s="41">
        <v>2.7160829850999999</v>
      </c>
      <c r="H175" s="21" t="str">
        <f t="shared" si="31"/>
        <v>N/A</v>
      </c>
      <c r="I175" s="41">
        <v>-25.5</v>
      </c>
      <c r="J175" s="41">
        <v>-75.2</v>
      </c>
      <c r="K175" s="21" t="str">
        <f t="shared" si="32"/>
        <v>No</v>
      </c>
    </row>
    <row r="176" spans="1:11">
      <c r="A176" s="91" t="s">
        <v>250</v>
      </c>
      <c r="B176" s="70" t="s">
        <v>51</v>
      </c>
      <c r="C176" s="94">
        <v>7.1061826308000002</v>
      </c>
      <c r="D176" s="21" t="str">
        <f t="shared" si="33"/>
        <v>N/A</v>
      </c>
      <c r="E176" s="41">
        <v>11.986118033</v>
      </c>
      <c r="F176" s="21" t="str">
        <f t="shared" si="30"/>
        <v>N/A</v>
      </c>
      <c r="G176" s="41">
        <v>18.920271508999999</v>
      </c>
      <c r="H176" s="21" t="str">
        <f t="shared" si="31"/>
        <v>N/A</v>
      </c>
      <c r="I176" s="41">
        <v>68.67</v>
      </c>
      <c r="J176" s="41">
        <v>57.85</v>
      </c>
      <c r="K176" s="21" t="str">
        <f t="shared" si="32"/>
        <v>No</v>
      </c>
    </row>
    <row r="177" spans="1:11">
      <c r="A177" s="91" t="s">
        <v>251</v>
      </c>
      <c r="B177" s="70" t="s">
        <v>51</v>
      </c>
      <c r="C177" s="94">
        <v>0.47889070439999998</v>
      </c>
      <c r="D177" s="21" t="str">
        <f t="shared" si="33"/>
        <v>N/A</v>
      </c>
      <c r="E177" s="41">
        <v>0.1526058884</v>
      </c>
      <c r="F177" s="21" t="str">
        <f t="shared" si="30"/>
        <v>N/A</v>
      </c>
      <c r="G177" s="41">
        <v>8.0576157400000001E-2</v>
      </c>
      <c r="H177" s="21" t="str">
        <f t="shared" si="31"/>
        <v>N/A</v>
      </c>
      <c r="I177" s="41">
        <v>-68.099999999999994</v>
      </c>
      <c r="J177" s="41">
        <v>-47.2</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1.7566860600000001E-2</v>
      </c>
      <c r="D180" s="21" t="str">
        <f t="shared" si="33"/>
        <v>N/A</v>
      </c>
      <c r="E180" s="41">
        <v>1.38188576E-2</v>
      </c>
      <c r="F180" s="21" t="str">
        <f t="shared" si="30"/>
        <v>N/A</v>
      </c>
      <c r="G180" s="41">
        <v>5.5473431999999998E-3</v>
      </c>
      <c r="H180" s="21" t="str">
        <f t="shared" si="31"/>
        <v>N/A</v>
      </c>
      <c r="I180" s="41">
        <v>-21.3</v>
      </c>
      <c r="J180" s="41">
        <v>-59.9</v>
      </c>
      <c r="K180" s="21" t="str">
        <f t="shared" si="32"/>
        <v>No</v>
      </c>
    </row>
    <row r="181" spans="1:11">
      <c r="A181" s="91" t="s">
        <v>257</v>
      </c>
      <c r="B181" s="70" t="s">
        <v>51</v>
      </c>
      <c r="C181" s="94">
        <v>0.94531668790000001</v>
      </c>
      <c r="D181" s="21" t="str">
        <f t="shared" si="33"/>
        <v>N/A</v>
      </c>
      <c r="E181" s="41">
        <v>0.94544924340000003</v>
      </c>
      <c r="F181" s="21" t="str">
        <f t="shared" si="30"/>
        <v>N/A</v>
      </c>
      <c r="G181" s="41">
        <v>1.0133678998</v>
      </c>
      <c r="H181" s="21" t="str">
        <f t="shared" si="31"/>
        <v>N/A</v>
      </c>
      <c r="I181" s="41">
        <v>1.4E-2</v>
      </c>
      <c r="J181" s="41">
        <v>7.1840000000000002</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1.6292617398</v>
      </c>
      <c r="D184" s="21" t="str">
        <f t="shared" si="33"/>
        <v>N/A</v>
      </c>
      <c r="E184" s="41">
        <v>3.1024423471000002</v>
      </c>
      <c r="F184" s="21" t="str">
        <f t="shared" si="30"/>
        <v>N/A</v>
      </c>
      <c r="G184" s="41">
        <v>4.0224224409999998</v>
      </c>
      <c r="H184" s="21" t="str">
        <f t="shared" si="31"/>
        <v>N/A</v>
      </c>
      <c r="I184" s="41">
        <v>90.42</v>
      </c>
      <c r="J184" s="41">
        <v>29.65</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11" t="s">
        <v>772</v>
      </c>
      <c r="B186" s="212"/>
      <c r="C186" s="212"/>
      <c r="D186" s="212"/>
      <c r="E186" s="212"/>
      <c r="F186" s="212"/>
      <c r="G186" s="212"/>
      <c r="H186" s="212"/>
      <c r="I186" s="212"/>
      <c r="J186" s="212"/>
      <c r="K186" s="213"/>
    </row>
    <row r="187" spans="1:11">
      <c r="A187" s="91" t="s">
        <v>202</v>
      </c>
      <c r="B187" s="70" t="s">
        <v>51</v>
      </c>
      <c r="C187" s="94">
        <v>76.505938502999996</v>
      </c>
      <c r="D187" s="21" t="str">
        <f t="shared" si="33"/>
        <v>N/A</v>
      </c>
      <c r="E187" s="41">
        <v>78.451939753999994</v>
      </c>
      <c r="F187" s="21" t="str">
        <f t="shared" si="30"/>
        <v>N/A</v>
      </c>
      <c r="G187" s="41">
        <v>97.167861806999994</v>
      </c>
      <c r="H187" s="21" t="str">
        <f t="shared" si="31"/>
        <v>N/A</v>
      </c>
      <c r="I187" s="41">
        <v>2.544</v>
      </c>
      <c r="J187" s="41">
        <v>23.86</v>
      </c>
      <c r="K187" s="21" t="str">
        <f t="shared" si="32"/>
        <v>No</v>
      </c>
    </row>
    <row r="188" spans="1:11">
      <c r="A188" s="91" t="s">
        <v>273</v>
      </c>
      <c r="B188" s="70" t="s">
        <v>85</v>
      </c>
      <c r="C188" s="94">
        <v>72.481936391000005</v>
      </c>
      <c r="D188" s="21" t="str">
        <f>IF($B188="N/A","N/A",IF(C188&gt;100,"No",IF(C188&lt;85,"No","Yes")))</f>
        <v>No</v>
      </c>
      <c r="E188" s="41">
        <v>76.350481086000002</v>
      </c>
      <c r="F188" s="21" t="str">
        <f>IF($B188="N/A","N/A",IF(E188&gt;100,"No",IF(E188&lt;85,"No","Yes")))</f>
        <v>No</v>
      </c>
      <c r="G188" s="41">
        <v>96.752513601000004</v>
      </c>
      <c r="H188" s="21" t="str">
        <f>IF($B188="N/A","N/A",IF(G188&gt;100,"No",IF(G188&lt;85,"No","Yes")))</f>
        <v>Yes</v>
      </c>
      <c r="I188" s="41">
        <v>5.3369999999999997</v>
      </c>
      <c r="J188" s="41">
        <v>26.72</v>
      </c>
      <c r="K188" s="21" t="str">
        <f t="shared" si="32"/>
        <v>No</v>
      </c>
    </row>
    <row r="189" spans="1:11">
      <c r="A189" s="91" t="s">
        <v>274</v>
      </c>
      <c r="B189" s="70" t="s">
        <v>51</v>
      </c>
      <c r="C189" s="94">
        <v>13.858407304</v>
      </c>
      <c r="D189" s="21" t="str">
        <f t="shared" si="33"/>
        <v>N/A</v>
      </c>
      <c r="E189" s="41">
        <v>26.219833564000002</v>
      </c>
      <c r="F189" s="21" t="str">
        <f t="shared" si="30"/>
        <v>N/A</v>
      </c>
      <c r="G189" s="41">
        <v>53.230264106</v>
      </c>
      <c r="H189" s="21" t="str">
        <f t="shared" si="31"/>
        <v>N/A</v>
      </c>
      <c r="I189" s="41">
        <v>89.2</v>
      </c>
      <c r="J189" s="41">
        <v>103</v>
      </c>
      <c r="K189" s="21" t="str">
        <f t="shared" si="32"/>
        <v>No</v>
      </c>
    </row>
    <row r="190" spans="1:11">
      <c r="A190" s="91" t="s">
        <v>204</v>
      </c>
      <c r="B190" s="70" t="s">
        <v>12</v>
      </c>
      <c r="C190" s="94">
        <v>15.688821918</v>
      </c>
      <c r="D190" s="21" t="str">
        <f>IF($B190="N/A","N/A",IF(C190&gt;25,"No",IF(C190&lt;5,"No","Yes")))</f>
        <v>Yes</v>
      </c>
      <c r="E190" s="41">
        <v>14.994868239000001</v>
      </c>
      <c r="F190" s="21" t="str">
        <f>IF($B190="N/A","N/A",IF(E190&gt;25,"No",IF(E190&lt;5,"No","Yes")))</f>
        <v>Yes</v>
      </c>
      <c r="G190" s="41">
        <v>13.604743671</v>
      </c>
      <c r="H190" s="21" t="str">
        <f>IF($B190="N/A","N/A",IF(G190&gt;25,"No",IF(G190&lt;5,"No","Yes")))</f>
        <v>Yes</v>
      </c>
      <c r="I190" s="41">
        <v>-4.42</v>
      </c>
      <c r="J190" s="41">
        <v>-9.27</v>
      </c>
      <c r="K190" s="21" t="str">
        <f t="shared" si="32"/>
        <v>Yes</v>
      </c>
    </row>
    <row r="191" spans="1:11">
      <c r="A191" s="91" t="s">
        <v>205</v>
      </c>
      <c r="B191" s="70" t="s">
        <v>13</v>
      </c>
      <c r="C191" s="94">
        <v>39.066516403999998</v>
      </c>
      <c r="D191" s="21" t="str">
        <f>IF($B191="N/A","N/A",IF(C191&gt;70,"No",IF(C191&lt;40,"No","Yes")))</f>
        <v>No</v>
      </c>
      <c r="E191" s="41">
        <v>39.122191401000002</v>
      </c>
      <c r="F191" s="21" t="str">
        <f>IF($B191="N/A","N/A",IF(E191&gt;70,"No",IF(E191&lt;40,"No","Yes")))</f>
        <v>No</v>
      </c>
      <c r="G191" s="41">
        <v>39.512859489</v>
      </c>
      <c r="H191" s="21" t="str">
        <f>IF($B191="N/A","N/A",IF(G191&gt;70,"No",IF(G191&lt;40,"No","Yes")))</f>
        <v>No</v>
      </c>
      <c r="I191" s="41">
        <v>0.14249999999999999</v>
      </c>
      <c r="J191" s="41">
        <v>0.99860000000000004</v>
      </c>
      <c r="K191" s="21" t="str">
        <f t="shared" si="32"/>
        <v>Yes</v>
      </c>
    </row>
    <row r="192" spans="1:11">
      <c r="A192" s="91" t="s">
        <v>206</v>
      </c>
      <c r="B192" s="70" t="s">
        <v>14</v>
      </c>
      <c r="C192" s="94">
        <v>45.244577261000003</v>
      </c>
      <c r="D192" s="21" t="str">
        <f>IF($B192="N/A","N/A",IF(C192&gt;55,"No",IF(C192&lt;20,"No","Yes")))</f>
        <v>Yes</v>
      </c>
      <c r="E192" s="41">
        <v>45.882871012000003</v>
      </c>
      <c r="F192" s="21" t="str">
        <f>IF($B192="N/A","N/A",IF(E192&gt;55,"No",IF(E192&lt;20,"No","Yes")))</f>
        <v>Yes</v>
      </c>
      <c r="G192" s="41">
        <v>46.882396839999998</v>
      </c>
      <c r="H192" s="21" t="str">
        <f>IF($B192="N/A","N/A",IF(G192&gt;55,"No",IF(G192&lt;20,"No","Yes")))</f>
        <v>Yes</v>
      </c>
      <c r="I192" s="41">
        <v>1.411</v>
      </c>
      <c r="J192" s="41">
        <v>2.1779999999999999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98.520695181999997</v>
      </c>
      <c r="H193" s="21" t="str">
        <f>IF($B193="N/A","N/A",IF(G193&gt;95,"Yes","No"))</f>
        <v>Yes</v>
      </c>
      <c r="I193" s="41" t="s">
        <v>51</v>
      </c>
      <c r="J193" s="41" t="s">
        <v>51</v>
      </c>
      <c r="K193" s="21" t="str">
        <f t="shared" si="32"/>
        <v>N/A</v>
      </c>
    </row>
    <row r="194" spans="1:11">
      <c r="A194" s="91" t="s">
        <v>275</v>
      </c>
      <c r="B194" s="70" t="s">
        <v>51</v>
      </c>
      <c r="C194" s="94">
        <v>16.415317805000001</v>
      </c>
      <c r="D194" s="21" t="str">
        <f t="shared" ref="D194:D204" si="34">IF($B194="N/A","N/A",IF(C194&gt;15,"No",IF(C194&lt;-15,"No","Yes")))</f>
        <v>N/A</v>
      </c>
      <c r="E194" s="41">
        <v>35.075818251000001</v>
      </c>
      <c r="F194" s="21" t="str">
        <f>IF($B194="N/A","N/A",IF(E194&gt;15,"No",IF(E194&lt;-15,"No","Yes")))</f>
        <v>N/A</v>
      </c>
      <c r="G194" s="41">
        <v>100</v>
      </c>
      <c r="H194" s="21" t="str">
        <f>IF($B194="N/A","N/A",IF(G194&gt;15,"No",IF(G194&lt;-15,"No","Yes")))</f>
        <v>N/A</v>
      </c>
      <c r="I194" s="41">
        <v>113.7</v>
      </c>
      <c r="J194" s="41">
        <v>185.1</v>
      </c>
      <c r="K194" s="21" t="str">
        <f t="shared" si="32"/>
        <v>No</v>
      </c>
    </row>
    <row r="195" spans="1:11">
      <c r="A195" s="91" t="s">
        <v>276</v>
      </c>
      <c r="B195" s="70" t="s">
        <v>51</v>
      </c>
      <c r="C195" s="94">
        <v>90.277777778000001</v>
      </c>
      <c r="D195" s="21" t="str">
        <f t="shared" si="34"/>
        <v>N/A</v>
      </c>
      <c r="E195" s="41">
        <v>60.655737705</v>
      </c>
      <c r="F195" s="21" t="str">
        <f>IF($B195="N/A","N/A",IF(E195&gt;15,"No",IF(E195&lt;-15,"No","Yes")))</f>
        <v>N/A</v>
      </c>
      <c r="G195" s="41">
        <v>59.183673468999999</v>
      </c>
      <c r="H195" s="21" t="str">
        <f>IF($B195="N/A","N/A",IF(G195&gt;15,"No",IF(G195&lt;-15,"No","Yes")))</f>
        <v>N/A</v>
      </c>
      <c r="I195" s="41">
        <v>-32.799999999999997</v>
      </c>
      <c r="J195" s="41">
        <v>-2.4300000000000002</v>
      </c>
      <c r="K195" s="21" t="str">
        <f t="shared" si="32"/>
        <v>Yes</v>
      </c>
    </row>
    <row r="196" spans="1:11">
      <c r="A196" s="91" t="s">
        <v>277</v>
      </c>
      <c r="B196" s="70" t="s">
        <v>56</v>
      </c>
      <c r="C196" s="94">
        <v>29.105595650000001</v>
      </c>
      <c r="D196" s="21" t="str">
        <f>IF($B196="N/A","N/A",IF(C196&gt;100,"No",IF(C196&lt;98,"No","Yes")))</f>
        <v>No</v>
      </c>
      <c r="E196" s="41">
        <v>55.663964841999999</v>
      </c>
      <c r="F196" s="21" t="str">
        <f>IF($B196="N/A","N/A",IF(E196&gt;100,"No",IF(E196&lt;98,"No","Yes")))</f>
        <v>No</v>
      </c>
      <c r="G196" s="41">
        <v>99.179979103999997</v>
      </c>
      <c r="H196" s="21" t="str">
        <f>IF($B196="N/A","N/A",IF(G196&gt;100,"No",IF(G196&lt;98,"No","Yes")))</f>
        <v>Yes</v>
      </c>
      <c r="I196" s="41">
        <v>91.25</v>
      </c>
      <c r="J196" s="41">
        <v>78.180000000000007</v>
      </c>
      <c r="K196" s="21" t="str">
        <f t="shared" si="32"/>
        <v>No</v>
      </c>
    </row>
    <row r="197" spans="1:11">
      <c r="A197" s="91" t="s">
        <v>278</v>
      </c>
      <c r="B197" s="70" t="s">
        <v>51</v>
      </c>
      <c r="C197" s="94">
        <v>59.900156537999997</v>
      </c>
      <c r="D197" s="21" t="str">
        <f t="shared" si="34"/>
        <v>N/A</v>
      </c>
      <c r="E197" s="41">
        <v>64.592464996000004</v>
      </c>
      <c r="F197" s="21" t="str">
        <f>IF($B197="N/A","N/A",IF(E197&gt;15,"No",IF(E197&lt;-15,"No","Yes")))</f>
        <v>N/A</v>
      </c>
      <c r="G197" s="41">
        <v>71.459230336000005</v>
      </c>
      <c r="H197" s="21" t="str">
        <f>IF($B197="N/A","N/A",IF(G197&gt;15,"No",IF(G197&lt;-15,"No","Yes")))</f>
        <v>N/A</v>
      </c>
      <c r="I197" s="41">
        <v>7.8339999999999996</v>
      </c>
      <c r="J197" s="41">
        <v>10.63</v>
      </c>
      <c r="K197" s="21" t="str">
        <f t="shared" si="32"/>
        <v>Yes</v>
      </c>
    </row>
    <row r="198" spans="1:11">
      <c r="A198" s="91" t="s">
        <v>279</v>
      </c>
      <c r="B198" s="70" t="s">
        <v>51</v>
      </c>
      <c r="C198" s="94">
        <v>40.099843462000003</v>
      </c>
      <c r="D198" s="21" t="str">
        <f t="shared" si="34"/>
        <v>N/A</v>
      </c>
      <c r="E198" s="41">
        <v>35.407535004000003</v>
      </c>
      <c r="F198" s="21" t="str">
        <f>IF($B198="N/A","N/A",IF(E198&gt;15,"No",IF(E198&lt;-15,"No","Yes")))</f>
        <v>N/A</v>
      </c>
      <c r="G198" s="41">
        <v>28.540769663999999</v>
      </c>
      <c r="H198" s="21" t="str">
        <f>IF($B198="N/A","N/A",IF(G198&gt;15,"No",IF(G198&lt;-15,"No","Yes")))</f>
        <v>N/A</v>
      </c>
      <c r="I198" s="41">
        <v>-11.7</v>
      </c>
      <c r="J198" s="41">
        <v>-19.399999999999999</v>
      </c>
      <c r="K198" s="21" t="str">
        <f t="shared" si="32"/>
        <v>No</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11" t="s">
        <v>188</v>
      </c>
      <c r="B200" s="212"/>
      <c r="C200" s="212"/>
      <c r="D200" s="212"/>
      <c r="E200" s="212"/>
      <c r="F200" s="212"/>
      <c r="G200" s="212"/>
      <c r="H200" s="212"/>
      <c r="I200" s="212"/>
      <c r="J200" s="212"/>
      <c r="K200" s="213"/>
    </row>
    <row r="201" spans="1:11">
      <c r="A201" s="91" t="s">
        <v>850</v>
      </c>
      <c r="B201" s="70" t="s">
        <v>51</v>
      </c>
      <c r="C201" s="94" t="s">
        <v>51</v>
      </c>
      <c r="D201" s="21" t="str">
        <f t="shared" si="34"/>
        <v>N/A</v>
      </c>
      <c r="E201" s="41" t="s">
        <v>51</v>
      </c>
      <c r="F201" s="21" t="str">
        <f>IF($B201="N/A","N/A",IF(E201&gt;15,"No",IF(E201&lt;-15,"No","Yes")))</f>
        <v>N/A</v>
      </c>
      <c r="G201" s="41">
        <v>61.414596457000002</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14.361393046</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1.6761756E-3</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24.224010497999998</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6" width="10.85546875" style="14" customWidth="1"/>
    <col min="7" max="7" width="12.140625" style="14" bestFit="1" customWidth="1"/>
    <col min="8"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17214850</v>
      </c>
      <c r="D6" s="21" t="str">
        <f>IF($B6="N/A","N/A",IF(C6&gt;15,"No",IF(C6&lt;-15,"No","Yes")))</f>
        <v>N/A</v>
      </c>
      <c r="E6" s="20">
        <v>11629418</v>
      </c>
      <c r="F6" s="21" t="str">
        <f>IF($B6="N/A","N/A",IF(E6&gt;15,"No",IF(E6&lt;-15,"No","Yes")))</f>
        <v>N/A</v>
      </c>
      <c r="G6" s="20">
        <v>11846254</v>
      </c>
      <c r="H6" s="21" t="str">
        <f>IF($B6="N/A","N/A",IF(G6&gt;15,"No",IF(G6&lt;-15,"No","Yes")))</f>
        <v>N/A</v>
      </c>
      <c r="I6" s="22">
        <v>-32.4</v>
      </c>
      <c r="J6" s="22">
        <v>1.865</v>
      </c>
      <c r="K6" s="21" t="str">
        <f>IF(J6="Div by 0", "N/A", IF(J6="N/A","N/A", IF(J6&gt;15, "No", IF(J6&lt;-15, "No", "Yes"))))</f>
        <v>Yes</v>
      </c>
    </row>
    <row r="7" spans="1:12">
      <c r="A7" s="159" t="s">
        <v>712</v>
      </c>
      <c r="B7" s="3" t="s">
        <v>51</v>
      </c>
      <c r="C7" s="23">
        <v>11.300963993</v>
      </c>
      <c r="D7" s="21" t="str">
        <f>IF($B7="N/A","N/A",IF(C7&gt;15,"No",IF(C7&lt;-15,"No","Yes")))</f>
        <v>N/A</v>
      </c>
      <c r="E7" s="23">
        <v>14.908562062</v>
      </c>
      <c r="F7" s="21" t="str">
        <f>IF($B7="N/A","N/A",IF(E7&gt;15,"No",IF(E7&lt;-15,"No","Yes")))</f>
        <v>N/A</v>
      </c>
      <c r="G7" s="23">
        <v>13.745307166</v>
      </c>
      <c r="H7" s="21" t="str">
        <f>IF($B7="N/A","N/A",IF(G7&gt;15,"No",IF(G7&lt;-15,"No","Yes")))</f>
        <v>N/A</v>
      </c>
      <c r="I7" s="22">
        <v>31.92</v>
      </c>
      <c r="J7" s="22">
        <v>-7.8</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15269406</v>
      </c>
      <c r="D9" s="21" t="str">
        <f>IF($B9="N/A","N/A",IF(C9&gt;15,"No",IF(C9&lt;-15,"No","Yes")))</f>
        <v>N/A</v>
      </c>
      <c r="E9" s="20">
        <v>9895639</v>
      </c>
      <c r="F9" s="21" t="str">
        <f>IF($B9="N/A","N/A",IF(E9&gt;15,"No",IF(E9&lt;-15,"No","Yes")))</f>
        <v>N/A</v>
      </c>
      <c r="G9" s="20">
        <v>10217950</v>
      </c>
      <c r="H9" s="21" t="str">
        <f>IF($B9="N/A","N/A",IF(G9&gt;15,"No",IF(G9&lt;-15,"No","Yes")))</f>
        <v>N/A</v>
      </c>
      <c r="I9" s="22">
        <v>-35.200000000000003</v>
      </c>
      <c r="J9" s="22">
        <v>3.2570000000000001</v>
      </c>
      <c r="K9" s="21" t="str">
        <f t="shared" ref="K9:K17" si="0">IF(J9="Div by 0", "N/A", IF(J9="N/A","N/A", IF(J9&gt;15, "No", IF(J9&lt;-15, "No", "Yes"))))</f>
        <v>Yes</v>
      </c>
    </row>
    <row r="10" spans="1:12" ht="14.25" customHeight="1">
      <c r="A10" s="159" t="s">
        <v>715</v>
      </c>
      <c r="B10" s="3" t="s">
        <v>51</v>
      </c>
      <c r="C10" s="23">
        <v>0.46580724880000002</v>
      </c>
      <c r="D10" s="21" t="str">
        <f>IF($B10="N/A","N/A",IF(C10&gt;15,"No",IF(C10&lt;-15,"No","Yes")))</f>
        <v>N/A</v>
      </c>
      <c r="E10" s="23">
        <v>2.5263649999999999E-4</v>
      </c>
      <c r="F10" s="21" t="str">
        <f>IF($B10="N/A","N/A",IF(E10&gt;15,"No",IF(E10&lt;-15,"No","Yes")))</f>
        <v>N/A</v>
      </c>
      <c r="G10" s="23">
        <v>4.7954820000000001E-4</v>
      </c>
      <c r="H10" s="21" t="str">
        <f>IF($B10="N/A","N/A",IF(G10&gt;15,"No",IF(G10&lt;-15,"No","Yes")))</f>
        <v>N/A</v>
      </c>
      <c r="I10" s="22">
        <v>-99.9</v>
      </c>
      <c r="J10" s="22">
        <v>89.82</v>
      </c>
      <c r="K10" s="21" t="str">
        <f t="shared" si="0"/>
        <v>No</v>
      </c>
    </row>
    <row r="11" spans="1:12">
      <c r="A11" s="159" t="s">
        <v>716</v>
      </c>
      <c r="B11" s="3" t="s">
        <v>183</v>
      </c>
      <c r="C11" s="23">
        <v>99.997188089000005</v>
      </c>
      <c r="D11" s="21" t="str">
        <f>IF($B11="N/A","N/A",IF(C11&gt;1,"Yes","No"))</f>
        <v>Yes</v>
      </c>
      <c r="E11" s="23">
        <v>92</v>
      </c>
      <c r="F11" s="21" t="str">
        <f>IF($B11="N/A","N/A",IF(E11&gt;1,"Yes","No"))</f>
        <v>Yes</v>
      </c>
      <c r="G11" s="23">
        <v>4.0816326530999998</v>
      </c>
      <c r="H11" s="21" t="str">
        <f>IF($B11="N/A","N/A",IF(G11&gt;1,"Yes","No"))</f>
        <v>Yes</v>
      </c>
      <c r="I11" s="22">
        <v>-8</v>
      </c>
      <c r="J11" s="22">
        <v>-95.6</v>
      </c>
      <c r="K11" s="21" t="str">
        <f t="shared" si="0"/>
        <v>No</v>
      </c>
    </row>
    <row r="12" spans="1:12" ht="12.75" customHeight="1">
      <c r="A12" s="159" t="s">
        <v>717</v>
      </c>
      <c r="B12" s="3" t="s">
        <v>51</v>
      </c>
      <c r="C12" s="31">
        <v>44.358364029999997</v>
      </c>
      <c r="D12" s="21" t="str">
        <f>IF($B12="N/A","N/A",IF(C12&gt;15,"No",IF(C12&lt;-15,"No","Yes")))</f>
        <v>N/A</v>
      </c>
      <c r="E12" s="31">
        <v>252.4</v>
      </c>
      <c r="F12" s="21" t="str">
        <f>IF($B12="N/A","N/A",IF(E12&gt;15,"No",IF(E12&lt;-15,"No","Yes")))</f>
        <v>N/A</v>
      </c>
      <c r="G12" s="31">
        <v>28.122448980000001</v>
      </c>
      <c r="H12" s="21" t="str">
        <f>IF($B12="N/A","N/A",IF(G12&gt;15,"No",IF(G12&lt;-15,"No","Yes")))</f>
        <v>N/A</v>
      </c>
      <c r="I12" s="22">
        <v>469</v>
      </c>
      <c r="J12" s="22">
        <v>-88.9</v>
      </c>
      <c r="K12" s="21" t="str">
        <f t="shared" si="0"/>
        <v>No</v>
      </c>
    </row>
    <row r="13" spans="1:12" ht="12.75" customHeight="1">
      <c r="A13" s="72" t="s">
        <v>865</v>
      </c>
      <c r="B13" s="70" t="s">
        <v>51</v>
      </c>
      <c r="C13" s="39">
        <v>16879</v>
      </c>
      <c r="D13" s="21" t="str">
        <f>IF($B13="N/A","N/A",IF(C13&gt;15,"No",IF(C13&lt;-15,"No","Yes")))</f>
        <v>N/A</v>
      </c>
      <c r="E13" s="39">
        <v>25473</v>
      </c>
      <c r="F13" s="21" t="str">
        <f>IF($B13="N/A","N/A",IF(E13&gt;15,"No",IF(E13&lt;-15,"No","Yes")))</f>
        <v>N/A</v>
      </c>
      <c r="G13" s="39">
        <v>5803</v>
      </c>
      <c r="H13" s="21" t="str">
        <f>IF($B13="N/A","N/A",IF(G13&gt;15,"No",IF(G13&lt;-15,"No","Yes")))</f>
        <v>N/A</v>
      </c>
      <c r="I13" s="70" t="s">
        <v>1012</v>
      </c>
      <c r="J13" s="41">
        <v>-77.2</v>
      </c>
      <c r="K13" s="21" t="str">
        <f t="shared" si="0"/>
        <v>No</v>
      </c>
    </row>
    <row r="14" spans="1:12" ht="27.75" customHeight="1">
      <c r="A14" s="2" t="s">
        <v>866</v>
      </c>
      <c r="B14" s="70" t="s">
        <v>51</v>
      </c>
      <c r="C14" s="31" t="s">
        <v>51</v>
      </c>
      <c r="D14" s="21" t="str">
        <f>IF($B14="N/A","N/A",IF(C14&gt;60,"No",IF(C14&lt;15,"No","Yes")))</f>
        <v>N/A</v>
      </c>
      <c r="E14" s="31">
        <v>50.116279982999998</v>
      </c>
      <c r="F14" s="21" t="str">
        <f>IF($B14="N/A","N/A",IF(E14&gt;60,"No",IF(E14&lt;15,"No","Yes")))</f>
        <v>N/A</v>
      </c>
      <c r="G14" s="31">
        <v>65.429260726999999</v>
      </c>
      <c r="H14" s="21" t="str">
        <f>IF($B14="N/A","N/A",IF(G14&gt;60,"No",IF(G14&lt;15,"No","Yes")))</f>
        <v>N/A</v>
      </c>
      <c r="I14" s="22" t="s">
        <v>51</v>
      </c>
      <c r="J14" s="22">
        <v>30.55</v>
      </c>
      <c r="K14" s="21" t="str">
        <f t="shared" si="0"/>
        <v>No</v>
      </c>
    </row>
    <row r="15" spans="1:12">
      <c r="A15" s="2" t="s">
        <v>171</v>
      </c>
      <c r="B15" s="70" t="s">
        <v>132</v>
      </c>
      <c r="C15" s="39" t="s">
        <v>51</v>
      </c>
      <c r="D15" s="21" t="str">
        <f>IF($B15="N/A","N/A",IF(C15="N/A","N/A",IF(C15=0,"Yes","No")))</f>
        <v>N/A</v>
      </c>
      <c r="E15" s="39">
        <v>0</v>
      </c>
      <c r="F15" s="21" t="str">
        <f>IF($B15="N/A","N/A",IF(E15="N/A","N/A",IF(E15=0,"Yes","No")))</f>
        <v>Yes</v>
      </c>
      <c r="G15" s="39">
        <v>2</v>
      </c>
      <c r="H15" s="21" t="str">
        <f>IF($B15="N/A","N/A",IF(G15=0,"Yes","No"))</f>
        <v>No</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9.3496813423000003</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34676488</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15269406</v>
      </c>
      <c r="D19" s="21" t="str">
        <f>IF($B19="N/A","N/A",IF(C19&gt;15,"No",IF(C19&lt;-15,"No","Yes")))</f>
        <v>N/A</v>
      </c>
      <c r="E19" s="20">
        <v>9895639</v>
      </c>
      <c r="F19" s="21" t="str">
        <f>IF($B19="N/A","N/A",IF(E19&gt;15,"No",IF(E19&lt;-15,"No","Yes")))</f>
        <v>N/A</v>
      </c>
      <c r="G19" s="20">
        <v>10217950</v>
      </c>
      <c r="H19" s="21" t="str">
        <f>IF($B19="N/A","N/A",IF(G19&gt;15,"No",IF(G19&lt;-15,"No","Yes")))</f>
        <v>N/A</v>
      </c>
      <c r="I19" s="22">
        <v>-35.200000000000003</v>
      </c>
      <c r="J19" s="22">
        <v>3.2570000000000001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50.726941768000003</v>
      </c>
      <c r="D22" s="21" t="str">
        <f>IF($B22="N/A","N/A",IF(C22&gt;60,"No",IF(C22&lt;15,"No","Yes")))</f>
        <v>Yes</v>
      </c>
      <c r="E22" s="31">
        <v>48.011581061000001</v>
      </c>
      <c r="F22" s="21" t="str">
        <f>IF($B22="N/A","N/A",IF(E22&gt;60,"No",IF(E22&lt;15,"No","Yes")))</f>
        <v>Yes</v>
      </c>
      <c r="G22" s="31">
        <v>50.156452614999999</v>
      </c>
      <c r="H22" s="21" t="str">
        <f>IF($B22="N/A","N/A",IF(G22&gt;60,"No",IF(G22&lt;15,"No","Yes")))</f>
        <v>Yes</v>
      </c>
      <c r="I22" s="22">
        <v>-5.35</v>
      </c>
      <c r="J22" s="22">
        <v>4.4669999999999996</v>
      </c>
      <c r="K22" s="21" t="str">
        <f t="shared" si="1"/>
        <v>Yes</v>
      </c>
    </row>
    <row r="23" spans="1:11">
      <c r="A23" s="2" t="s">
        <v>49</v>
      </c>
      <c r="B23" s="3" t="s">
        <v>184</v>
      </c>
      <c r="C23" s="23">
        <v>1.1744464716</v>
      </c>
      <c r="D23" s="21" t="str">
        <f>IF($B23="N/A","N/A",IF(C23&gt;15,"No",IF(C23&lt;=0,"No","Yes")))</f>
        <v>Yes</v>
      </c>
      <c r="E23" s="23">
        <v>0.90373143160000002</v>
      </c>
      <c r="F23" s="21" t="str">
        <f>IF($B23="N/A","N/A",IF(E23&gt;15,"No",IF(E23&lt;=0,"No","Yes")))</f>
        <v>Yes</v>
      </c>
      <c r="G23" s="23">
        <v>0.76027970389999999</v>
      </c>
      <c r="H23" s="21" t="str">
        <f>IF($B23="N/A","N/A",IF(G23&gt;15,"No",IF(G23&lt;=0,"No","Yes")))</f>
        <v>Yes</v>
      </c>
      <c r="I23" s="22">
        <v>-23.1</v>
      </c>
      <c r="J23" s="22">
        <v>-15.9</v>
      </c>
      <c r="K23" s="21" t="str">
        <f t="shared" si="1"/>
        <v>No</v>
      </c>
    </row>
    <row r="24" spans="1:11">
      <c r="A24" s="2" t="s">
        <v>195</v>
      </c>
      <c r="B24" s="3" t="s">
        <v>51</v>
      </c>
      <c r="C24" s="31">
        <v>59.217898746000003</v>
      </c>
      <c r="D24" s="21" t="str">
        <f>IF($B24="N/A","N/A",IF(C24&gt;15,"No",IF(C24&lt;-15,"No","Yes")))</f>
        <v>N/A</v>
      </c>
      <c r="E24" s="31">
        <v>72.885206307000004</v>
      </c>
      <c r="F24" s="21" t="str">
        <f>IF($B24="N/A","N/A",IF(E24&gt;15,"No",IF(E24&lt;-15,"No","Yes")))</f>
        <v>N/A</v>
      </c>
      <c r="G24" s="31">
        <v>80.841977216000004</v>
      </c>
      <c r="H24" s="21" t="str">
        <f>IF($B24="N/A","N/A",IF(G24&gt;15,"No",IF(G24&lt;-15,"No","Yes")))</f>
        <v>N/A</v>
      </c>
      <c r="I24" s="22">
        <v>23.08</v>
      </c>
      <c r="J24" s="22">
        <v>10.92</v>
      </c>
      <c r="K24" s="21" t="str">
        <f t="shared" si="1"/>
        <v>Yes</v>
      </c>
    </row>
    <row r="25" spans="1:11">
      <c r="A25" s="2" t="s">
        <v>201</v>
      </c>
      <c r="B25" s="3" t="s">
        <v>51</v>
      </c>
      <c r="C25" s="23">
        <v>0.62769304839999995</v>
      </c>
      <c r="D25" s="21" t="str">
        <f>IF($B25="N/A","N/A",IF(C25&gt;15,"No",IF(C25&lt;-15,"No","Yes")))</f>
        <v>N/A</v>
      </c>
      <c r="E25" s="23">
        <v>0.93392655089999999</v>
      </c>
      <c r="F25" s="21" t="str">
        <f>IF($B25="N/A","N/A",IF(E25&gt;15,"No",IF(E25&lt;-15,"No","Yes")))</f>
        <v>N/A</v>
      </c>
      <c r="G25" s="23">
        <v>0.93750703420000003</v>
      </c>
      <c r="H25" s="21" t="str">
        <f>IF($B25="N/A","N/A",IF(G25&gt;15,"No",IF(G25&lt;-15,"No","Yes")))</f>
        <v>N/A</v>
      </c>
      <c r="I25" s="22">
        <v>48.79</v>
      </c>
      <c r="J25" s="22">
        <v>0.38340000000000002</v>
      </c>
      <c r="K25" s="21" t="str">
        <f t="shared" si="1"/>
        <v>Yes</v>
      </c>
    </row>
    <row r="26" spans="1:11">
      <c r="A26" s="2" t="s">
        <v>306</v>
      </c>
      <c r="B26" s="3" t="s">
        <v>138</v>
      </c>
      <c r="C26" s="23">
        <v>100</v>
      </c>
      <c r="D26" s="21" t="str">
        <f>IF($B26="N/A","N/A",IF(C26&gt;99,"No",IF(C26&lt;95,"No","Yes")))</f>
        <v>No</v>
      </c>
      <c r="E26" s="23">
        <v>99.999211774000003</v>
      </c>
      <c r="F26" s="21" t="str">
        <f>IF($B26="N/A","N/A",IF(E26&gt;99,"No",IF(E26&lt;95,"No","Yes")))</f>
        <v>No</v>
      </c>
      <c r="G26" s="23">
        <v>99.448597810999999</v>
      </c>
      <c r="H26" s="21" t="str">
        <f>IF($B26="N/A","N/A",IF(G26&gt;99,"No",IF(G26&lt;95,"No","Yes")))</f>
        <v>No</v>
      </c>
      <c r="I26" s="22">
        <v>-1E-3</v>
      </c>
      <c r="J26" s="22">
        <v>-0.55100000000000005</v>
      </c>
      <c r="K26" s="21" t="str">
        <f t="shared" si="1"/>
        <v>Yes</v>
      </c>
    </row>
    <row r="27" spans="1:11">
      <c r="A27" s="2" t="s">
        <v>307</v>
      </c>
      <c r="B27" s="3" t="s">
        <v>139</v>
      </c>
      <c r="C27" s="23">
        <v>0</v>
      </c>
      <c r="D27" s="21" t="str">
        <f>IF($B27="N/A","N/A",IF(C27&gt;6,"No",IF(C27&lt;=0,"No","Yes")))</f>
        <v>No</v>
      </c>
      <c r="E27" s="23">
        <v>7.8822600000000005E-4</v>
      </c>
      <c r="F27" s="21" t="str">
        <f>IF($B27="N/A","N/A",IF(E27&gt;6,"No",IF(E27&lt;=0,"No","Yes")))</f>
        <v>Yes</v>
      </c>
      <c r="G27" s="23">
        <v>0.55140218929999996</v>
      </c>
      <c r="H27" s="21" t="str">
        <f>IF($B27="N/A","N/A",IF(G27&gt;6,"No",IF(G27&lt;=0,"No","Yes")))</f>
        <v>Yes</v>
      </c>
      <c r="I27" s="22" t="s">
        <v>995</v>
      </c>
      <c r="J27" s="22">
        <v>69855</v>
      </c>
      <c r="K27" s="21" t="str">
        <f t="shared" si="1"/>
        <v>No</v>
      </c>
    </row>
    <row r="28" spans="1:11">
      <c r="A28" s="192" t="s">
        <v>986</v>
      </c>
      <c r="B28" s="3" t="s">
        <v>51</v>
      </c>
      <c r="C28" s="23" t="s">
        <v>51</v>
      </c>
      <c r="D28" s="21" t="str">
        <f>IF($B28="N/A","N/A",IF(C28&gt;15,"No",IF(C28&lt;-15,"No","Yes")))</f>
        <v>N/A</v>
      </c>
      <c r="E28" s="23" t="s">
        <v>51</v>
      </c>
      <c r="F28" s="21" t="str">
        <f>IF($B28="N/A","N/A",IF(E28&gt;15,"No",IF(E28&lt;-15,"No","Yes")))</f>
        <v>N/A</v>
      </c>
      <c r="G28" s="23">
        <v>68.399735554000003</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99.997638168999998</v>
      </c>
      <c r="H29" s="21" t="str">
        <f>IF($B29="N/A","N/A",IF(G29&gt;98,"Yes","No"))</f>
        <v>Yes</v>
      </c>
      <c r="I29" s="22" t="s">
        <v>51</v>
      </c>
      <c r="J29" s="22" t="s">
        <v>51</v>
      </c>
      <c r="K29" s="21" t="str">
        <f t="shared" si="2"/>
        <v>N/A</v>
      </c>
    </row>
    <row r="30" spans="1:11">
      <c r="A30" s="2" t="s">
        <v>140</v>
      </c>
      <c r="B30" s="3" t="s">
        <v>141</v>
      </c>
      <c r="C30" s="23">
        <v>99.879910194000004</v>
      </c>
      <c r="D30" s="21" t="str">
        <f>IF($B30="N/A","N/A",IF(C30&gt;98,"Yes","No"))</f>
        <v>Yes</v>
      </c>
      <c r="E30" s="23">
        <v>99.676541834999995</v>
      </c>
      <c r="F30" s="21" t="str">
        <f>IF($B30="N/A","N/A",IF(E30&gt;98,"Yes","No"))</f>
        <v>Yes</v>
      </c>
      <c r="G30" s="23">
        <v>99.859116784999998</v>
      </c>
      <c r="H30" s="21" t="str">
        <f>IF($B30="N/A","N/A",IF(G30&gt;98,"Yes","No"))</f>
        <v>Yes</v>
      </c>
      <c r="I30" s="22">
        <v>-0.20399999999999999</v>
      </c>
      <c r="J30" s="22">
        <v>0.1832</v>
      </c>
      <c r="K30" s="21" t="str">
        <f t="shared" si="1"/>
        <v>Yes</v>
      </c>
    </row>
    <row r="31" spans="1:11">
      <c r="A31" s="2" t="s">
        <v>308</v>
      </c>
      <c r="B31" s="3" t="s">
        <v>141</v>
      </c>
      <c r="C31" s="23">
        <v>99.999993450999995</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11" t="s">
        <v>774</v>
      </c>
      <c r="B32" s="212"/>
      <c r="C32" s="212"/>
      <c r="D32" s="212"/>
      <c r="E32" s="212"/>
      <c r="F32" s="212"/>
      <c r="G32" s="212"/>
      <c r="H32" s="212"/>
      <c r="I32" s="212"/>
      <c r="J32" s="212"/>
      <c r="K32" s="213"/>
    </row>
    <row r="33" spans="1:11" ht="12.75" customHeight="1">
      <c r="A33" s="2" t="s">
        <v>142</v>
      </c>
      <c r="B33" s="3" t="s">
        <v>56</v>
      </c>
      <c r="C33" s="23">
        <v>99.837989769000004</v>
      </c>
      <c r="D33" s="21" t="str">
        <f>IF($B33="N/A","N/A",IF(C33&gt;100,"No",IF(C33&lt;98,"No","Yes")))</f>
        <v>Yes</v>
      </c>
      <c r="E33" s="23">
        <v>99.725424502999999</v>
      </c>
      <c r="F33" s="21" t="str">
        <f>IF($B33="N/A","N/A",IF(E33&gt;100,"No",IF(E33&lt;98,"No","Yes")))</f>
        <v>Yes</v>
      </c>
      <c r="G33" s="23">
        <v>99.430100949999996</v>
      </c>
      <c r="H33" s="21" t="str">
        <f>IF($B33="N/A","N/A",IF(G33&gt;100,"No",IF(G33&lt;98,"No","Yes")))</f>
        <v>Yes</v>
      </c>
      <c r="I33" s="22">
        <v>-0.113</v>
      </c>
      <c r="J33" s="22">
        <v>-0.29599999999999999</v>
      </c>
      <c r="K33" s="21" t="str">
        <f t="shared" si="1"/>
        <v>Yes</v>
      </c>
    </row>
    <row r="34" spans="1:11">
      <c r="A34" s="2" t="s">
        <v>309</v>
      </c>
      <c r="B34" s="3" t="s">
        <v>56</v>
      </c>
      <c r="C34" s="23">
        <v>99.999980352999998</v>
      </c>
      <c r="D34" s="21" t="str">
        <f>IF($B34="N/A","N/A",IF(C34&gt;100,"No",IF(C34&lt;98,"No","Yes")))</f>
        <v>Yes</v>
      </c>
      <c r="E34" s="23">
        <v>99.999504832</v>
      </c>
      <c r="F34" s="21" t="str">
        <f>IF($B34="N/A","N/A",IF(E34&gt;100,"No",IF(E34&lt;98,"No","Yes")))</f>
        <v>Yes</v>
      </c>
      <c r="G34" s="23">
        <v>99.999853200000004</v>
      </c>
      <c r="H34" s="21" t="str">
        <f>IF($B34="N/A","N/A",IF(G34&gt;100,"No",IF(G34&lt;98,"No","Yes")))</f>
        <v>Yes</v>
      </c>
      <c r="I34" s="22">
        <v>0</v>
      </c>
      <c r="J34" s="22">
        <v>2.9999999999999997E-4</v>
      </c>
      <c r="K34" s="21" t="str">
        <f t="shared" si="1"/>
        <v>Yes</v>
      </c>
    </row>
    <row r="35" spans="1:11">
      <c r="A35" s="2" t="s">
        <v>310</v>
      </c>
      <c r="B35" s="3" t="s">
        <v>56</v>
      </c>
      <c r="C35" s="23">
        <v>99.999980352999998</v>
      </c>
      <c r="D35" s="21" t="str">
        <f>IF($B35="N/A","N/A",IF(C35&gt;100,"No",IF(C35&lt;98,"No","Yes")))</f>
        <v>Yes</v>
      </c>
      <c r="E35" s="23">
        <v>99.999504832</v>
      </c>
      <c r="F35" s="21" t="str">
        <f>IF($B35="N/A","N/A",IF(E35&gt;100,"No",IF(E35&lt;98,"No","Yes")))</f>
        <v>Yes</v>
      </c>
      <c r="G35" s="23">
        <v>99.999853200000004</v>
      </c>
      <c r="H35" s="21" t="str">
        <f>IF($B35="N/A","N/A",IF(G35&gt;100,"No",IF(G35&lt;98,"No","Yes")))</f>
        <v>Yes</v>
      </c>
      <c r="I35" s="22">
        <v>0</v>
      </c>
      <c r="J35" s="22">
        <v>2.9999999999999997E-4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71.253924350000005</v>
      </c>
      <c r="D37" s="21" t="str">
        <f>IF($B37="N/A","N/A",IF(C37&gt;15,"No",IF(C37&lt;-15,"No","Yes")))</f>
        <v>N/A</v>
      </c>
      <c r="E37" s="23">
        <v>69.011248288000004</v>
      </c>
      <c r="F37" s="21" t="str">
        <f>IF($B37="N/A","N/A",IF(E37&gt;15,"No",IF(E37&lt;-15,"No","Yes")))</f>
        <v>N/A</v>
      </c>
      <c r="G37" s="23">
        <v>66.969127857999993</v>
      </c>
      <c r="H37" s="21" t="str">
        <f>IF($B37="N/A","N/A",IF(G37&gt;15,"No",IF(G37&lt;-15,"No","Yes")))</f>
        <v>N/A</v>
      </c>
      <c r="I37" s="22">
        <v>-3.15</v>
      </c>
      <c r="J37" s="22">
        <v>-2.96</v>
      </c>
      <c r="K37" s="21" t="str">
        <f t="shared" ref="K37:K46" si="3">IF(J37="Div by 0", "N/A", IF(J37="N/A","N/A", IF(J37&gt;15, "No", IF(J37&lt;-15, "No", "Yes"))))</f>
        <v>Yes</v>
      </c>
    </row>
    <row r="38" spans="1:11">
      <c r="A38" s="2" t="s">
        <v>724</v>
      </c>
      <c r="B38" s="3" t="s">
        <v>51</v>
      </c>
      <c r="C38" s="23">
        <v>28.734451098000001</v>
      </c>
      <c r="D38" s="21" t="str">
        <f>IF($B38="N/A","N/A",IF(C38&gt;15,"No",IF(C38&lt;-15,"No","Yes")))</f>
        <v>N/A</v>
      </c>
      <c r="E38" s="23">
        <v>30.975988514000001</v>
      </c>
      <c r="F38" s="21" t="str">
        <f>IF($B38="N/A","N/A",IF(E38&gt;15,"No",IF(E38&lt;-15,"No","Yes")))</f>
        <v>N/A</v>
      </c>
      <c r="G38" s="23">
        <v>33.026057086000002</v>
      </c>
      <c r="H38" s="21" t="str">
        <f>IF($B38="N/A","N/A",IF(G38&gt;15,"No",IF(G38&lt;-15,"No","Yes")))</f>
        <v>N/A</v>
      </c>
      <c r="I38" s="22">
        <v>7.8010000000000002</v>
      </c>
      <c r="J38" s="22">
        <v>6.6180000000000003</v>
      </c>
      <c r="K38" s="21" t="str">
        <f t="shared" si="3"/>
        <v>Yes</v>
      </c>
    </row>
    <row r="39" spans="1:11">
      <c r="A39" s="2" t="s">
        <v>725</v>
      </c>
      <c r="B39" s="3" t="s">
        <v>51</v>
      </c>
      <c r="C39" s="23">
        <v>0</v>
      </c>
      <c r="D39" s="21" t="str">
        <f>IF($B39="N/A","N/A",IF(C39&gt;15,"No",IF(C39&lt;-15,"No","Yes")))</f>
        <v>N/A</v>
      </c>
      <c r="E39" s="23">
        <v>0</v>
      </c>
      <c r="F39" s="21" t="str">
        <f>IF($B39="N/A","N/A",IF(E39&gt;15,"No",IF(E39&lt;-15,"No","Yes")))</f>
        <v>N/A</v>
      </c>
      <c r="G39" s="23">
        <v>9.7866988999999996E-6</v>
      </c>
      <c r="H39" s="21" t="str">
        <f>IF($B39="N/A","N/A",IF(G39&gt;15,"No",IF(G39&lt;-15,"No","Yes")))</f>
        <v>N/A</v>
      </c>
      <c r="I39" s="22" t="s">
        <v>995</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99.999853200000004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99.999853200000004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99.999853200000004</v>
      </c>
      <c r="H42" s="21" t="str">
        <f t="shared" si="6"/>
        <v>N/A</v>
      </c>
      <c r="I42" s="22" t="s">
        <v>51</v>
      </c>
      <c r="J42" s="22" t="s">
        <v>51</v>
      </c>
      <c r="K42" s="21" t="str">
        <f t="shared" si="7"/>
        <v>N/A</v>
      </c>
    </row>
    <row r="43" spans="1:11">
      <c r="A43" s="2" t="s">
        <v>311</v>
      </c>
      <c r="B43" s="3" t="s">
        <v>51</v>
      </c>
      <c r="C43" s="23">
        <v>11.599933881</v>
      </c>
      <c r="D43" s="21" t="str">
        <f>IF($B43="N/A","N/A",IF(C43&gt;15,"No",IF(C43&lt;-15,"No","Yes")))</f>
        <v>N/A</v>
      </c>
      <c r="E43" s="23">
        <v>17.300621011</v>
      </c>
      <c r="F43" s="21" t="str">
        <f>IF($B43="N/A","N/A",IF(E43&gt;15,"No",IF(E43&lt;-15,"No","Yes")))</f>
        <v>N/A</v>
      </c>
      <c r="G43" s="23">
        <v>17.395847503999999</v>
      </c>
      <c r="H43" s="21" t="str">
        <f>IF($B43="N/A","N/A",IF(G43&gt;15,"No",IF(G43&lt;-15,"No","Yes")))</f>
        <v>N/A</v>
      </c>
      <c r="I43" s="22">
        <v>49.14</v>
      </c>
      <c r="J43" s="22">
        <v>0.5504</v>
      </c>
      <c r="K43" s="21" t="str">
        <f t="shared" si="3"/>
        <v>Yes</v>
      </c>
    </row>
    <row r="44" spans="1:11">
      <c r="A44" s="2" t="s">
        <v>312</v>
      </c>
      <c r="B44" s="3" t="s">
        <v>51</v>
      </c>
      <c r="C44" s="23">
        <v>88.400046472</v>
      </c>
      <c r="D44" s="21" t="str">
        <f>IF($B44="N/A","N/A",IF(C44&gt;15,"No",IF(C44&lt;-15,"No","Yes")))</f>
        <v>N/A</v>
      </c>
      <c r="E44" s="23">
        <v>82.698883820999995</v>
      </c>
      <c r="F44" s="21" t="str">
        <f>IF($B44="N/A","N/A",IF(E44&gt;15,"No",IF(E44&lt;-15,"No","Yes")))</f>
        <v>N/A</v>
      </c>
      <c r="G44" s="23">
        <v>82.604005696000002</v>
      </c>
      <c r="H44" s="21" t="str">
        <f>IF($B44="N/A","N/A",IF(G44&gt;15,"No",IF(G44&lt;-15,"No","Yes")))</f>
        <v>N/A</v>
      </c>
      <c r="I44" s="22">
        <v>-6.45</v>
      </c>
      <c r="J44" s="22">
        <v>-0.115</v>
      </c>
      <c r="K44" s="21" t="str">
        <f t="shared" si="3"/>
        <v>Yes</v>
      </c>
    </row>
    <row r="45" spans="1:11">
      <c r="A45" s="2" t="s">
        <v>313</v>
      </c>
      <c r="B45" s="3" t="s">
        <v>51</v>
      </c>
      <c r="C45" s="23">
        <v>63.977203828</v>
      </c>
      <c r="D45" s="21" t="str">
        <f>IF($B45="N/A","N/A",IF(C45&gt;15,"No",IF(C45&lt;-15,"No","Yes")))</f>
        <v>N/A</v>
      </c>
      <c r="E45" s="23">
        <v>69.752120101000003</v>
      </c>
      <c r="F45" s="21" t="str">
        <f>IF($B45="N/A","N/A",IF(E45&gt;15,"No",IF(E45&lt;-15,"No","Yes")))</f>
        <v>N/A</v>
      </c>
      <c r="G45" s="23">
        <v>70.159953806999994</v>
      </c>
      <c r="H45" s="21" t="str">
        <f>IF($B45="N/A","N/A",IF(G45&gt;15,"No",IF(G45&lt;-15,"No","Yes")))</f>
        <v>N/A</v>
      </c>
      <c r="I45" s="22">
        <v>9.0269999999999992</v>
      </c>
      <c r="J45" s="22">
        <v>0.5847</v>
      </c>
      <c r="K45" s="21" t="str">
        <f t="shared" si="3"/>
        <v>Yes</v>
      </c>
    </row>
    <row r="46" spans="1:11">
      <c r="A46" s="2" t="s">
        <v>314</v>
      </c>
      <c r="B46" s="3" t="s">
        <v>51</v>
      </c>
      <c r="C46" s="23">
        <v>32.713630117999998</v>
      </c>
      <c r="D46" s="21" t="str">
        <f>IF($B46="N/A","N/A",IF(C46&gt;15,"No",IF(C46&lt;-15,"No","Yes")))</f>
        <v>N/A</v>
      </c>
      <c r="E46" s="23">
        <v>27.292244594</v>
      </c>
      <c r="F46" s="21" t="str">
        <f>IF($B46="N/A","N/A",IF(E46&gt;15,"No",IF(E46&lt;-15,"No","Yes")))</f>
        <v>N/A</v>
      </c>
      <c r="G46" s="23">
        <v>26.381945498</v>
      </c>
      <c r="H46" s="21" t="str">
        <f>IF($B46="N/A","N/A",IF(G46&gt;15,"No",IF(G46&lt;-15,"No","Yes")))</f>
        <v>N/A</v>
      </c>
      <c r="I46" s="22">
        <v>-16.600000000000001</v>
      </c>
      <c r="J46" s="22">
        <v>-3.34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20" t="s">
        <v>22</v>
      </c>
      <c r="B5" s="200"/>
      <c r="C5" s="200"/>
      <c r="D5" s="200"/>
      <c r="E5" s="200"/>
      <c r="F5" s="200"/>
      <c r="G5" s="200"/>
      <c r="H5" s="200"/>
      <c r="I5" s="200"/>
      <c r="J5" s="200"/>
      <c r="K5" s="200"/>
      <c r="L5" s="201"/>
    </row>
    <row r="6" spans="1:12">
      <c r="A6" s="69" t="s">
        <v>93</v>
      </c>
      <c r="B6" s="70" t="s">
        <v>51</v>
      </c>
      <c r="C6" s="39">
        <v>894282</v>
      </c>
      <c r="D6" s="10" t="str">
        <f>IF($B6="N/A","N/A",IF(C6&gt;10,"No",IF(C6&lt;-10,"No","Yes")))</f>
        <v>N/A</v>
      </c>
      <c r="E6" s="39">
        <v>893225</v>
      </c>
      <c r="F6" s="10" t="str">
        <f>IF($B6="N/A","N/A",IF(E6&gt;10,"No",IF(E6&lt;-10,"No","Yes")))</f>
        <v>N/A</v>
      </c>
      <c r="G6" s="39">
        <v>901094</v>
      </c>
      <c r="H6" s="10" t="str">
        <f>IF($B6="N/A","N/A",IF(G6&gt;10,"No",IF(G6&lt;-10,"No","Yes")))</f>
        <v>N/A</v>
      </c>
      <c r="I6" s="96">
        <v>-0.11799999999999999</v>
      </c>
      <c r="J6" s="1">
        <v>0.88100000000000001</v>
      </c>
      <c r="K6" s="11" t="s">
        <v>116</v>
      </c>
      <c r="L6" s="21" t="str">
        <f>IF(J6="Div by 0", "N/A", IF(K6="N/A","N/A", IF(J6&gt;VALUE(MID(K6,1,2)), "No", IF(J6&lt;-1*VALUE(MID(K6,1,2)), "No", "Yes"))))</f>
        <v>Yes</v>
      </c>
    </row>
    <row r="7" spans="1:12">
      <c r="A7" s="69" t="s">
        <v>315</v>
      </c>
      <c r="B7" s="70" t="s">
        <v>51</v>
      </c>
      <c r="C7" s="40">
        <v>4129338973</v>
      </c>
      <c r="D7" s="10" t="str">
        <f>IF($B7="N/A","N/A",IF(C7&gt;10,"No",IF(C7&lt;-10,"No","Yes")))</f>
        <v>N/A</v>
      </c>
      <c r="E7" s="40">
        <v>4095265119</v>
      </c>
      <c r="F7" s="10" t="str">
        <f>IF($B7="N/A","N/A",IF(E7&gt;10,"No",IF(E7&lt;-10,"No","Yes")))</f>
        <v>N/A</v>
      </c>
      <c r="G7" s="40">
        <v>4281835674</v>
      </c>
      <c r="H7" s="10" t="str">
        <f>IF($B7="N/A","N/A",IF(G7&gt;10,"No",IF(G7&lt;-10,"No","Yes")))</f>
        <v>N/A</v>
      </c>
      <c r="I7" s="96">
        <v>-0.82499999999999996</v>
      </c>
      <c r="J7" s="96">
        <v>4.556</v>
      </c>
      <c r="K7" s="11" t="s">
        <v>117</v>
      </c>
      <c r="L7" s="21" t="str">
        <f>IF(J7="Div by 0", "N/A", IF(K7="N/A","N/A", IF(J7&gt;VALUE(MID(K7,1,2)), "No", IF(J7&lt;-1*VALUE(MID(K7,1,2)), "No", "Yes"))))</f>
        <v>Yes</v>
      </c>
    </row>
    <row r="8" spans="1:12">
      <c r="A8" s="97" t="s">
        <v>316</v>
      </c>
      <c r="B8" s="21" t="s">
        <v>51</v>
      </c>
      <c r="C8" s="41">
        <v>5.0138546900999996</v>
      </c>
      <c r="D8" s="10" t="str">
        <f>IF($B8="N/A","N/A",IF(C8&gt;10,"No",IF(C8&lt;-10,"No","Yes")))</f>
        <v>N/A</v>
      </c>
      <c r="E8" s="41">
        <v>6.6304682470999996</v>
      </c>
      <c r="F8" s="10" t="str">
        <f>IF($B8="N/A","N/A",IF(E8&gt;10,"No",IF(E8&lt;-10,"No","Yes")))</f>
        <v>N/A</v>
      </c>
      <c r="G8" s="41">
        <v>6.0624085832999999</v>
      </c>
      <c r="H8" s="10" t="str">
        <f>IF($B8="N/A","N/A",IF(G8&gt;10,"No",IF(G8&lt;-10,"No","Yes")))</f>
        <v>N/A</v>
      </c>
      <c r="I8" s="96">
        <v>32.24</v>
      </c>
      <c r="J8" s="96">
        <v>-8.57</v>
      </c>
      <c r="K8" s="21" t="s">
        <v>51</v>
      </c>
      <c r="L8" s="21" t="str">
        <f>IF(J8="Div by 0", "N/A", IF(K8="N/A","N/A", IF(J8&gt;VALUE(MID(K8,1,2)), "No", IF(J8&lt;-1*VALUE(MID(K8,1,2)), "No", "Yes"))))</f>
        <v>N/A</v>
      </c>
    </row>
    <row r="9" spans="1:12">
      <c r="A9" s="97" t="s">
        <v>317</v>
      </c>
      <c r="B9" s="21" t="s">
        <v>51</v>
      </c>
      <c r="C9" s="41">
        <v>3.6243601012000002</v>
      </c>
      <c r="D9" s="10" t="str">
        <f t="shared" ref="D9:D16" si="0">IF($B9="N/A","N/A",IF(C9&gt;10,"No",IF(C9&lt;-10,"No","Yes")))</f>
        <v>N/A</v>
      </c>
      <c r="E9" s="41">
        <v>3.4710179405999999</v>
      </c>
      <c r="F9" s="10" t="str">
        <f t="shared" ref="F9:F16" si="1">IF($B9="N/A","N/A",IF(E9&gt;10,"No",IF(E9&lt;-10,"No","Yes")))</f>
        <v>N/A</v>
      </c>
      <c r="G9" s="41">
        <v>4.1373042101999999</v>
      </c>
      <c r="H9" s="10" t="str">
        <f t="shared" ref="H9:H16" si="2">IF($B9="N/A","N/A",IF(G9&gt;10,"No",IF(G9&lt;-10,"No","Yes")))</f>
        <v>N/A</v>
      </c>
      <c r="I9" s="96">
        <v>-4.2300000000000004</v>
      </c>
      <c r="J9" s="96">
        <v>19.2</v>
      </c>
      <c r="K9" s="21" t="s">
        <v>51</v>
      </c>
      <c r="L9" s="21" t="str">
        <f t="shared" ref="L9:L23" si="3">IF(J9="Div by 0", "N/A", IF(K9="N/A","N/A", IF(J9&gt;VALUE(MID(K9,1,2)), "No", IF(J9&lt;-1*VALUE(MID(K9,1,2)), "No", "Yes"))))</f>
        <v>N/A</v>
      </c>
    </row>
    <row r="10" spans="1:12">
      <c r="A10" s="97" t="s">
        <v>318</v>
      </c>
      <c r="B10" s="21" t="s">
        <v>51</v>
      </c>
      <c r="C10" s="41">
        <v>7.9796976793000001</v>
      </c>
      <c r="D10" s="10" t="str">
        <f t="shared" si="0"/>
        <v>N/A</v>
      </c>
      <c r="E10" s="41">
        <v>7.4730331104000003</v>
      </c>
      <c r="F10" s="10" t="str">
        <f t="shared" si="1"/>
        <v>N/A</v>
      </c>
      <c r="G10" s="41">
        <v>7.3393008942</v>
      </c>
      <c r="H10" s="10" t="str">
        <f t="shared" si="2"/>
        <v>N/A</v>
      </c>
      <c r="I10" s="96">
        <v>-6.35</v>
      </c>
      <c r="J10" s="96">
        <v>-1.79</v>
      </c>
      <c r="K10" s="21" t="s">
        <v>51</v>
      </c>
      <c r="L10" s="21" t="str">
        <f t="shared" si="3"/>
        <v>N/A</v>
      </c>
    </row>
    <row r="11" spans="1:12">
      <c r="A11" s="97" t="s">
        <v>319</v>
      </c>
      <c r="B11" s="21" t="s">
        <v>51</v>
      </c>
      <c r="C11" s="41">
        <v>0.11249248000000001</v>
      </c>
      <c r="D11" s="10" t="str">
        <f t="shared" si="0"/>
        <v>N/A</v>
      </c>
      <c r="E11" s="41">
        <v>2.9108008000000001E-3</v>
      </c>
      <c r="F11" s="10" t="str">
        <f t="shared" si="1"/>
        <v>N/A</v>
      </c>
      <c r="G11" s="41">
        <v>1.7312289299999999E-2</v>
      </c>
      <c r="H11" s="10" t="str">
        <f t="shared" si="2"/>
        <v>N/A</v>
      </c>
      <c r="I11" s="96">
        <v>-97.4</v>
      </c>
      <c r="J11" s="96">
        <v>494.8</v>
      </c>
      <c r="K11" s="21" t="s">
        <v>51</v>
      </c>
      <c r="L11" s="21" t="str">
        <f t="shared" si="3"/>
        <v>N/A</v>
      </c>
    </row>
    <row r="12" spans="1:12">
      <c r="A12" s="97" t="s">
        <v>320</v>
      </c>
      <c r="B12" s="56" t="s">
        <v>51</v>
      </c>
      <c r="C12" s="41">
        <v>62.879606209000002</v>
      </c>
      <c r="D12" s="10" t="str">
        <f t="shared" si="0"/>
        <v>N/A</v>
      </c>
      <c r="E12" s="41">
        <v>61.986621511999999</v>
      </c>
      <c r="F12" s="10" t="str">
        <f t="shared" si="1"/>
        <v>N/A</v>
      </c>
      <c r="G12" s="41">
        <v>61.673587883000003</v>
      </c>
      <c r="H12" s="10" t="str">
        <f t="shared" si="2"/>
        <v>N/A</v>
      </c>
      <c r="I12" s="96">
        <v>-1.42</v>
      </c>
      <c r="J12" s="96">
        <v>-0.505</v>
      </c>
      <c r="K12" s="21" t="s">
        <v>51</v>
      </c>
      <c r="L12" s="21" t="str">
        <f t="shared" si="3"/>
        <v>N/A</v>
      </c>
    </row>
    <row r="13" spans="1:12">
      <c r="A13" s="97" t="s">
        <v>321</v>
      </c>
      <c r="B13" s="56" t="s">
        <v>51</v>
      </c>
      <c r="C13" s="41">
        <v>12.734797301</v>
      </c>
      <c r="D13" s="10" t="str">
        <f t="shared" si="0"/>
        <v>N/A</v>
      </c>
      <c r="E13" s="41">
        <v>13.226566654999999</v>
      </c>
      <c r="F13" s="10" t="str">
        <f t="shared" si="1"/>
        <v>N/A</v>
      </c>
      <c r="G13" s="41">
        <v>13.208721842999999</v>
      </c>
      <c r="H13" s="10" t="str">
        <f t="shared" si="2"/>
        <v>N/A</v>
      </c>
      <c r="I13" s="96">
        <v>3.8620000000000001</v>
      </c>
      <c r="J13" s="96">
        <v>-0.13500000000000001</v>
      </c>
      <c r="K13" s="21" t="s">
        <v>51</v>
      </c>
      <c r="L13" s="21" t="str">
        <f t="shared" si="3"/>
        <v>N/A</v>
      </c>
    </row>
    <row r="14" spans="1:12">
      <c r="A14" s="97" t="s">
        <v>322</v>
      </c>
      <c r="B14" s="56" t="s">
        <v>51</v>
      </c>
      <c r="C14" s="41">
        <v>1.47604447E-2</v>
      </c>
      <c r="D14" s="10" t="str">
        <f t="shared" si="0"/>
        <v>N/A</v>
      </c>
      <c r="E14" s="41">
        <v>3.6944779000000001E-3</v>
      </c>
      <c r="F14" s="10" t="str">
        <f t="shared" si="1"/>
        <v>N/A</v>
      </c>
      <c r="G14" s="41">
        <v>4.9939295999999996E-3</v>
      </c>
      <c r="H14" s="10" t="str">
        <f t="shared" si="2"/>
        <v>N/A</v>
      </c>
      <c r="I14" s="96">
        <v>-75</v>
      </c>
      <c r="J14" s="96">
        <v>35.17</v>
      </c>
      <c r="K14" s="21" t="s">
        <v>51</v>
      </c>
      <c r="L14" s="21" t="str">
        <f t="shared" si="3"/>
        <v>N/A</v>
      </c>
    </row>
    <row r="15" spans="1:12">
      <c r="A15" s="97" t="s">
        <v>586</v>
      </c>
      <c r="B15" s="56" t="s">
        <v>51</v>
      </c>
      <c r="C15" s="41">
        <v>7.6404310944000002</v>
      </c>
      <c r="D15" s="10" t="str">
        <f t="shared" si="0"/>
        <v>N/A</v>
      </c>
      <c r="E15" s="41">
        <v>7.2056872569000001</v>
      </c>
      <c r="F15" s="10" t="str">
        <f t="shared" si="1"/>
        <v>N/A</v>
      </c>
      <c r="G15" s="41">
        <v>7.5563703675999996</v>
      </c>
      <c r="H15" s="10" t="str">
        <f t="shared" si="2"/>
        <v>N/A</v>
      </c>
      <c r="I15" s="96">
        <v>-5.69</v>
      </c>
      <c r="J15" s="96">
        <v>4.867</v>
      </c>
      <c r="K15" s="21" t="s">
        <v>51</v>
      </c>
      <c r="L15" s="21" t="str">
        <f t="shared" si="3"/>
        <v>N/A</v>
      </c>
    </row>
    <row r="16" spans="1:12">
      <c r="A16" s="98" t="s">
        <v>867</v>
      </c>
      <c r="B16" s="48" t="s">
        <v>51</v>
      </c>
      <c r="C16" s="39">
        <v>7322</v>
      </c>
      <c r="D16" s="10" t="str">
        <f t="shared" si="0"/>
        <v>N/A</v>
      </c>
      <c r="E16" s="39">
        <v>3133</v>
      </c>
      <c r="F16" s="10" t="str">
        <f t="shared" si="1"/>
        <v>N/A</v>
      </c>
      <c r="G16" s="39">
        <v>3167</v>
      </c>
      <c r="H16" s="10" t="str">
        <f t="shared" si="2"/>
        <v>N/A</v>
      </c>
      <c r="I16" s="96">
        <v>-57.2</v>
      </c>
      <c r="J16" s="96">
        <v>1.085</v>
      </c>
      <c r="K16" s="39" t="s">
        <v>51</v>
      </c>
      <c r="L16" s="21" t="str">
        <f t="shared" si="3"/>
        <v>N/A</v>
      </c>
    </row>
    <row r="17" spans="1:12">
      <c r="A17" s="98" t="s">
        <v>868</v>
      </c>
      <c r="B17" s="59" t="s">
        <v>7</v>
      </c>
      <c r="C17" s="42">
        <v>0.81875739420000004</v>
      </c>
      <c r="D17" s="10" t="str">
        <f>IF($B17="N/A","N/A",IF(C17&gt;=2,"No",IF(C17&lt;0,"No","Yes")))</f>
        <v>Yes</v>
      </c>
      <c r="E17" s="42">
        <v>0.35075149039999998</v>
      </c>
      <c r="F17" s="10" t="str">
        <f>IF($B17="N/A","N/A",IF(E17&gt;=2,"No",IF(E17&lt;0,"No","Yes")))</f>
        <v>Yes</v>
      </c>
      <c r="G17" s="42">
        <v>0.35146166769999998</v>
      </c>
      <c r="H17" s="10" t="str">
        <f>IF($B17="N/A","N/A",IF(G17&gt;=2,"No",IF(G17&lt;0,"No","Yes")))</f>
        <v>Yes</v>
      </c>
      <c r="I17" s="96">
        <v>-57.2</v>
      </c>
      <c r="J17" s="96">
        <v>0.20250000000000001</v>
      </c>
      <c r="K17" s="43" t="s">
        <v>51</v>
      </c>
      <c r="L17" s="21" t="str">
        <f t="shared" si="3"/>
        <v>N/A</v>
      </c>
    </row>
    <row r="18" spans="1:12" ht="25.5">
      <c r="A18" s="99" t="s">
        <v>869</v>
      </c>
      <c r="B18" s="59" t="s">
        <v>51</v>
      </c>
      <c r="C18" s="44">
        <v>21362648</v>
      </c>
      <c r="D18" s="10" t="str">
        <f t="shared" ref="D18:D23" si="4">IF($B18="N/A","N/A",IF(C18&gt;10,"No",IF(C18&lt;-10,"No","Yes")))</f>
        <v>N/A</v>
      </c>
      <c r="E18" s="44">
        <v>20861853</v>
      </c>
      <c r="F18" s="10" t="str">
        <f t="shared" ref="F18:F23" si="5">IF($B18="N/A","N/A",IF(E18&gt;10,"No",IF(E18&lt;-10,"No","Yes")))</f>
        <v>N/A</v>
      </c>
      <c r="G18" s="44">
        <v>13835872</v>
      </c>
      <c r="H18" s="10" t="str">
        <f t="shared" ref="H18:H23" si="6">IF($B18="N/A","N/A",IF(G18&gt;10,"No",IF(G18&lt;-10,"No","Yes")))</f>
        <v>N/A</v>
      </c>
      <c r="I18" s="96">
        <v>-2.34</v>
      </c>
      <c r="J18" s="96">
        <v>-33.700000000000003</v>
      </c>
      <c r="K18" s="43" t="s">
        <v>51</v>
      </c>
      <c r="L18" s="21" t="str">
        <f t="shared" si="3"/>
        <v>N/A</v>
      </c>
    </row>
    <row r="19" spans="1:12" ht="25.5">
      <c r="A19" s="99" t="s">
        <v>870</v>
      </c>
      <c r="B19" s="59" t="s">
        <v>51</v>
      </c>
      <c r="C19" s="44" t="s">
        <v>51</v>
      </c>
      <c r="D19" s="10" t="str">
        <f t="shared" si="4"/>
        <v>N/A</v>
      </c>
      <c r="E19" s="44">
        <v>6658.7465688000002</v>
      </c>
      <c r="F19" s="10" t="str">
        <f t="shared" si="5"/>
        <v>N/A</v>
      </c>
      <c r="G19" s="44">
        <v>4368.7628671000002</v>
      </c>
      <c r="H19" s="10" t="str">
        <f t="shared" si="6"/>
        <v>N/A</v>
      </c>
      <c r="I19" s="96" t="s">
        <v>51</v>
      </c>
      <c r="J19" s="96">
        <v>-34.4</v>
      </c>
      <c r="K19" s="43" t="s">
        <v>51</v>
      </c>
      <c r="L19" s="21" t="str">
        <f t="shared" si="3"/>
        <v>N/A</v>
      </c>
    </row>
    <row r="20" spans="1:12">
      <c r="A20" s="98" t="s">
        <v>871</v>
      </c>
      <c r="B20" s="70" t="s">
        <v>51</v>
      </c>
      <c r="C20" s="48">
        <v>5058</v>
      </c>
      <c r="D20" s="10" t="str">
        <f t="shared" si="4"/>
        <v>N/A</v>
      </c>
      <c r="E20" s="48">
        <v>1921</v>
      </c>
      <c r="F20" s="10" t="str">
        <f t="shared" si="5"/>
        <v>N/A</v>
      </c>
      <c r="G20" s="48">
        <v>1806</v>
      </c>
      <c r="H20" s="10" t="str">
        <f t="shared" si="6"/>
        <v>N/A</v>
      </c>
      <c r="I20" s="96">
        <v>-62</v>
      </c>
      <c r="J20" s="96">
        <v>-5.99</v>
      </c>
      <c r="K20" s="39" t="s">
        <v>51</v>
      </c>
      <c r="L20" s="21" t="str">
        <f t="shared" si="3"/>
        <v>N/A</v>
      </c>
    </row>
    <row r="21" spans="1:12">
      <c r="A21" s="98" t="s">
        <v>872</v>
      </c>
      <c r="B21" s="70" t="s">
        <v>51</v>
      </c>
      <c r="C21" s="51">
        <v>0.56559340339999997</v>
      </c>
      <c r="D21" s="10" t="str">
        <f t="shared" si="4"/>
        <v>N/A</v>
      </c>
      <c r="E21" s="51">
        <v>0.21506339390000001</v>
      </c>
      <c r="F21" s="10" t="str">
        <f t="shared" si="5"/>
        <v>N/A</v>
      </c>
      <c r="G21" s="51">
        <v>0.20042304129999999</v>
      </c>
      <c r="H21" s="10" t="str">
        <f t="shared" si="6"/>
        <v>N/A</v>
      </c>
      <c r="I21" s="96">
        <v>-62</v>
      </c>
      <c r="J21" s="96">
        <v>-6.81</v>
      </c>
      <c r="K21" s="43" t="s">
        <v>51</v>
      </c>
      <c r="L21" s="21" t="str">
        <f t="shared" si="3"/>
        <v>N/A</v>
      </c>
    </row>
    <row r="22" spans="1:12" ht="25.5">
      <c r="A22" s="100" t="s">
        <v>873</v>
      </c>
      <c r="B22" s="101" t="s">
        <v>51</v>
      </c>
      <c r="C22" s="64">
        <v>20653994</v>
      </c>
      <c r="D22" s="52" t="str">
        <f t="shared" si="4"/>
        <v>N/A</v>
      </c>
      <c r="E22" s="64">
        <v>20023142</v>
      </c>
      <c r="F22" s="52" t="str">
        <f t="shared" si="5"/>
        <v>N/A</v>
      </c>
      <c r="G22" s="64">
        <v>12876710</v>
      </c>
      <c r="H22" s="52" t="str">
        <f t="shared" si="6"/>
        <v>N/A</v>
      </c>
      <c r="I22" s="102">
        <v>-3.05</v>
      </c>
      <c r="J22" s="102">
        <v>-35.700000000000003</v>
      </c>
      <c r="K22" s="43" t="s">
        <v>51</v>
      </c>
      <c r="L22" s="43" t="str">
        <f t="shared" si="3"/>
        <v>N/A</v>
      </c>
    </row>
    <row r="23" spans="1:12" ht="25.5">
      <c r="A23" s="100" t="s">
        <v>874</v>
      </c>
      <c r="B23" s="101" t="s">
        <v>51</v>
      </c>
      <c r="C23" s="64" t="s">
        <v>51</v>
      </c>
      <c r="D23" s="52" t="str">
        <f t="shared" si="4"/>
        <v>N/A</v>
      </c>
      <c r="E23" s="64">
        <v>10423.290994000001</v>
      </c>
      <c r="F23" s="52" t="str">
        <f t="shared" si="5"/>
        <v>N/A</v>
      </c>
      <c r="G23" s="64">
        <v>7129.9612403000001</v>
      </c>
      <c r="H23" s="52" t="str">
        <f t="shared" si="6"/>
        <v>N/A</v>
      </c>
      <c r="I23" s="102" t="s">
        <v>51</v>
      </c>
      <c r="J23" s="102">
        <v>-31.6</v>
      </c>
      <c r="K23" s="43" t="s">
        <v>51</v>
      </c>
      <c r="L23" s="43" t="str">
        <f t="shared" si="3"/>
        <v>N/A</v>
      </c>
    </row>
    <row r="24" spans="1:12">
      <c r="A24" s="218" t="s">
        <v>875</v>
      </c>
      <c r="B24" s="212"/>
      <c r="C24" s="212"/>
      <c r="D24" s="212"/>
      <c r="E24" s="212"/>
      <c r="F24" s="212"/>
      <c r="G24" s="212"/>
      <c r="H24" s="212"/>
      <c r="I24" s="212"/>
      <c r="J24" s="212"/>
      <c r="K24" s="212"/>
      <c r="L24" s="213"/>
    </row>
    <row r="25" spans="1:12">
      <c r="A25" s="98" t="s">
        <v>876</v>
      </c>
      <c r="B25" s="50" t="s">
        <v>51</v>
      </c>
      <c r="C25" s="45">
        <v>12760</v>
      </c>
      <c r="D25" s="103" t="str">
        <f>IF($B25="N/A","N/A",IF(C25&gt;10,"No",IF(C25&lt;-10,"No","Yes")))</f>
        <v>N/A</v>
      </c>
      <c r="E25" s="45">
        <v>18250</v>
      </c>
      <c r="F25" s="103" t="str">
        <f>IF($B25="N/A","N/A",IF(E25&gt;10,"No",IF(E25&lt;-10,"No","Yes")))</f>
        <v>N/A</v>
      </c>
      <c r="G25" s="45">
        <v>18590</v>
      </c>
      <c r="H25" s="103" t="str">
        <f>IF($B25="N/A","N/A",IF(G25&gt;10,"No",IF(G25&lt;-10,"No","Yes")))</f>
        <v>N/A</v>
      </c>
      <c r="I25" s="104">
        <v>43.03</v>
      </c>
      <c r="J25" s="104">
        <v>1.863</v>
      </c>
      <c r="K25" s="45" t="s">
        <v>51</v>
      </c>
      <c r="L25" s="138" t="str">
        <f>IF(J25="Div by 0", "N/A", IF(K25="N/A","N/A", IF(J25&gt;VALUE(MID(K25,1,2)), "No", IF(J25&lt;-1*VALUE(MID(K25,1,2)), "No", "Yes"))))</f>
        <v>N/A</v>
      </c>
    </row>
    <row r="26" spans="1:12">
      <c r="A26" s="99" t="s">
        <v>877</v>
      </c>
      <c r="B26" s="57" t="s">
        <v>51</v>
      </c>
      <c r="C26" s="41">
        <v>1.4268429869000001</v>
      </c>
      <c r="D26" s="10" t="str">
        <f>IF($B26="N/A","N/A",IF(C26&gt;10,"No",IF(C26&lt;-10,"No","Yes")))</f>
        <v>N/A</v>
      </c>
      <c r="E26" s="41">
        <v>2.0431582187999999</v>
      </c>
      <c r="F26" s="10" t="str">
        <f>IF($B26="N/A","N/A",IF(E26&gt;10,"No",IF(E26&lt;-10,"No","Yes")))</f>
        <v>N/A</v>
      </c>
      <c r="G26" s="41">
        <v>2.0630478063000002</v>
      </c>
      <c r="H26" s="10" t="str">
        <f>IF($B26="N/A","N/A",IF(G26&gt;10,"No",IF(G26&lt;-10,"No","Yes")))</f>
        <v>N/A</v>
      </c>
      <c r="I26" s="96">
        <v>43.19</v>
      </c>
      <c r="J26" s="96">
        <v>0.97350000000000003</v>
      </c>
      <c r="K26" s="21" t="s">
        <v>51</v>
      </c>
      <c r="L26" s="21" t="str">
        <f>IF(J26="Div by 0", "N/A", IF(K26="N/A","N/A", IF(J26&gt;VALUE(MID(K26,1,2)), "No", IF(J26&lt;-1*VALUE(MID(K26,1,2)), "No", "Yes"))))</f>
        <v>N/A</v>
      </c>
    </row>
    <row r="27" spans="1:12">
      <c r="A27" s="98" t="s">
        <v>878</v>
      </c>
      <c r="B27" s="39" t="s">
        <v>51</v>
      </c>
      <c r="C27" s="39">
        <v>36345</v>
      </c>
      <c r="D27" s="10" t="str">
        <f>IF($B27="N/A","N/A",IF(C27&gt;10,"No",IF(C27&lt;-10,"No","Yes")))</f>
        <v>N/A</v>
      </c>
      <c r="E27" s="39">
        <v>35859</v>
      </c>
      <c r="F27" s="10" t="str">
        <f>IF($B27="N/A","N/A",IF(E27&gt;10,"No",IF(E27&lt;-10,"No","Yes")))</f>
        <v>N/A</v>
      </c>
      <c r="G27" s="39">
        <v>36953</v>
      </c>
      <c r="H27" s="10" t="str">
        <f>IF($B27="N/A","N/A",IF(G27&gt;10,"No",IF(G27&lt;-10,"No","Yes")))</f>
        <v>N/A</v>
      </c>
      <c r="I27" s="96">
        <v>-1.34</v>
      </c>
      <c r="J27" s="96">
        <v>3.0510000000000002</v>
      </c>
      <c r="K27" s="39" t="s">
        <v>51</v>
      </c>
      <c r="L27" s="21" t="str">
        <f>IF(J27="Div by 0", "N/A", IF(K27="N/A","N/A", IF(J27&gt;VALUE(MID(K27,1,2)), "No", IF(J27&lt;-1*VALUE(MID(K27,1,2)), "No", "Yes"))))</f>
        <v>N/A</v>
      </c>
    </row>
    <row r="28" spans="1:12">
      <c r="A28" s="99" t="s">
        <v>879</v>
      </c>
      <c r="B28" s="70" t="s">
        <v>51</v>
      </c>
      <c r="C28" s="41">
        <v>4.0641542600999996</v>
      </c>
      <c r="D28" s="10" t="str">
        <f>IF($B28="N/A","N/A",IF(C28&gt;10,"No",IF(C28&lt;-10,"No","Yes")))</f>
        <v>N/A</v>
      </c>
      <c r="E28" s="41">
        <v>4.0145540037999998</v>
      </c>
      <c r="F28" s="10" t="str">
        <f>IF($B28="N/A","N/A",IF(E28&gt;10,"No",IF(E28&lt;-10,"No","Yes")))</f>
        <v>N/A</v>
      </c>
      <c r="G28" s="41">
        <v>4.1009040122</v>
      </c>
      <c r="H28" s="10" t="str">
        <f>IF($B28="N/A","N/A",IF(G28&gt;10,"No",IF(G28&lt;-10,"No","Yes")))</f>
        <v>N/A</v>
      </c>
      <c r="I28" s="96">
        <v>-1.22</v>
      </c>
      <c r="J28" s="96">
        <v>2.1509999999999998</v>
      </c>
      <c r="K28" s="21" t="s">
        <v>51</v>
      </c>
      <c r="L28" s="21" t="str">
        <f>IF(J28="Div by 0", "N/A", IF(K28="N/A","N/A", IF(J28&gt;VALUE(MID(K28,1,2)), "No", IF(J28&lt;-1*VALUE(MID(K28,1,2)), "No", "Yes"))))</f>
        <v>N/A</v>
      </c>
    </row>
    <row r="29" spans="1:12">
      <c r="A29" s="98" t="s">
        <v>880</v>
      </c>
      <c r="B29" s="48" t="s">
        <v>51</v>
      </c>
      <c r="C29" s="48">
        <v>16752.583332999999</v>
      </c>
      <c r="D29" s="10" t="str">
        <f>IF($B29="N/A","N/A",IF(C29&gt;10,"No",IF(C29&lt;-10,"No","Yes")))</f>
        <v>N/A</v>
      </c>
      <c r="E29" s="48">
        <v>19971.666667000001</v>
      </c>
      <c r="F29" s="10" t="str">
        <f>IF($B29="N/A","N/A",IF(E29&gt;10,"No",IF(E29&lt;-10,"No","Yes")))</f>
        <v>N/A</v>
      </c>
      <c r="G29" s="48">
        <v>21162.416667000001</v>
      </c>
      <c r="H29" s="10" t="str">
        <f>IF($B29="N/A","N/A",IF(G29&gt;10,"No",IF(G29&lt;-10,"No","Yes")))</f>
        <v>N/A</v>
      </c>
      <c r="I29" s="96">
        <v>19.22</v>
      </c>
      <c r="J29" s="96">
        <v>5.9619999999999997</v>
      </c>
      <c r="K29" s="48" t="s">
        <v>51</v>
      </c>
      <c r="L29" s="21" t="str">
        <f>IF(J29="Div by 0", "N/A", IF(K29="N/A","N/A", IF(J29&gt;VALUE(MID(K29,1,2)), "No", IF(J29&lt;-1*VALUE(MID(K29,1,2)), "No", "Yes"))))</f>
        <v>N/A</v>
      </c>
    </row>
    <row r="30" spans="1:12">
      <c r="A30" s="220" t="s">
        <v>881</v>
      </c>
      <c r="B30" s="200"/>
      <c r="C30" s="200"/>
      <c r="D30" s="200"/>
      <c r="E30" s="200"/>
      <c r="F30" s="200"/>
      <c r="G30" s="200"/>
      <c r="H30" s="200"/>
      <c r="I30" s="200"/>
      <c r="J30" s="200"/>
      <c r="K30" s="200"/>
      <c r="L30" s="201"/>
    </row>
    <row r="31" spans="1:12" ht="12.75" customHeight="1">
      <c r="A31" s="105" t="s">
        <v>23</v>
      </c>
      <c r="B31" s="39" t="s">
        <v>51</v>
      </c>
      <c r="C31" s="45">
        <v>874200</v>
      </c>
      <c r="D31" s="10" t="str">
        <f>IF($B31="N/A","N/A",IF(C31&gt;10,"No",IF(C31&lt;-10,"No","Yes")))</f>
        <v>N/A</v>
      </c>
      <c r="E31" s="45">
        <v>871842</v>
      </c>
      <c r="F31" s="10" t="str">
        <f>IF($B31="N/A","N/A",IF(E31&gt;10,"No",IF(E31&lt;-10,"No","Yes")))</f>
        <v>N/A</v>
      </c>
      <c r="G31" s="45">
        <v>879337</v>
      </c>
      <c r="H31" s="10" t="str">
        <f>IF($B31="N/A","N/A",IF(G31&gt;10,"No",IF(G31&lt;-10,"No","Yes")))</f>
        <v>N/A</v>
      </c>
      <c r="I31" s="96">
        <v>-0.27</v>
      </c>
      <c r="J31" s="96">
        <v>0.85970000000000002</v>
      </c>
      <c r="K31" s="49" t="s">
        <v>116</v>
      </c>
      <c r="L31" s="21" t="str">
        <f>IF(J31="Div by 0", "N/A", IF(K31="N/A","N/A", IF(J31&gt;VALUE(MID(K31,1,2)), "No", IF(J31&lt;-1*VALUE(MID(K31,1,2)), "No", "Yes"))))</f>
        <v>Yes</v>
      </c>
    </row>
    <row r="32" spans="1:12">
      <c r="A32" s="98" t="s">
        <v>323</v>
      </c>
      <c r="B32" s="39" t="s">
        <v>51</v>
      </c>
      <c r="C32" s="39">
        <v>689949.06</v>
      </c>
      <c r="D32" s="10" t="str">
        <f>IF($B32="N/A","N/A",IF(C32&gt;10,"No",IF(C32&lt;-10,"No","Yes")))</f>
        <v>N/A</v>
      </c>
      <c r="E32" s="39">
        <v>702678.32</v>
      </c>
      <c r="F32" s="10" t="str">
        <f>IF($B32="N/A","N/A",IF(E32&gt;10,"No",IF(E32&lt;-10,"No","Yes")))</f>
        <v>N/A</v>
      </c>
      <c r="G32" s="39">
        <v>711994.66</v>
      </c>
      <c r="H32" s="10" t="str">
        <f>IF($B32="N/A","N/A",IF(G32&gt;10,"No",IF(G32&lt;-10,"No","Yes")))</f>
        <v>N/A</v>
      </c>
      <c r="I32" s="96">
        <v>1.845</v>
      </c>
      <c r="J32" s="96">
        <v>1.3260000000000001</v>
      </c>
      <c r="K32" s="49" t="s">
        <v>116</v>
      </c>
      <c r="L32" s="21" t="str">
        <f>IF(J32="Div by 0", "N/A", IF(K32="N/A","N/A", IF(J32&gt;VALUE(MID(K32,1,2)), "No", IF(J32&lt;-1*VALUE(MID(K32,1,2)), "No", "Yes"))))</f>
        <v>Yes</v>
      </c>
    </row>
    <row r="33" spans="1:12">
      <c r="A33" s="98" t="s">
        <v>882</v>
      </c>
      <c r="B33" s="39" t="s">
        <v>51</v>
      </c>
      <c r="C33" s="39">
        <v>65717</v>
      </c>
      <c r="D33" s="10" t="str">
        <f>IF($B33="N/A","N/A",IF(C33&gt;10,"No",IF(C33&lt;-10,"No","Yes")))</f>
        <v>N/A</v>
      </c>
      <c r="E33" s="39">
        <v>66635</v>
      </c>
      <c r="F33" s="10" t="str">
        <f>IF($B33="N/A","N/A",IF(E33&gt;10,"No",IF(E33&lt;-10,"No","Yes")))</f>
        <v>N/A</v>
      </c>
      <c r="G33" s="39">
        <v>61429</v>
      </c>
      <c r="H33" s="10" t="str">
        <f>IF($B33="N/A","N/A",IF(G33&gt;10,"No",IF(G33&lt;-10,"No","Yes")))</f>
        <v>N/A</v>
      </c>
      <c r="I33" s="96">
        <v>1.397</v>
      </c>
      <c r="J33" s="96">
        <v>-7.81</v>
      </c>
      <c r="K33" s="39" t="s">
        <v>51</v>
      </c>
      <c r="L33" s="21" t="str">
        <f>IF(J33="Div by 0", "N/A", IF(K33="N/A","N/A", IF(J33&gt;VALUE(MID(K33,1,2)), "No", IF(J33&lt;-1*VALUE(MID(K33,1,2)), "No", "Yes"))))</f>
        <v>N/A</v>
      </c>
    </row>
    <row r="34" spans="1:12">
      <c r="A34" s="98" t="s">
        <v>883</v>
      </c>
      <c r="B34" s="67" t="s">
        <v>51</v>
      </c>
      <c r="C34" s="67">
        <v>34350.25</v>
      </c>
      <c r="D34" s="52" t="str">
        <f>IF($B34="N/A","N/A",IF(C34&gt;10,"No",IF(C34&lt;-10,"No","Yes")))</f>
        <v>N/A</v>
      </c>
      <c r="E34" s="67">
        <v>35154.666666999998</v>
      </c>
      <c r="F34" s="52" t="str">
        <f>IF($B34="N/A","N/A",IF(E34&gt;10,"No",IF(E34&lt;-10,"No","Yes")))</f>
        <v>N/A</v>
      </c>
      <c r="G34" s="67">
        <v>35781.5</v>
      </c>
      <c r="H34" s="52" t="str">
        <f>IF($B34="N/A","N/A",IF(G34&gt;10,"No",IF(G34&lt;-10,"No","Yes")))</f>
        <v>N/A</v>
      </c>
      <c r="I34" s="102">
        <v>2.3420000000000001</v>
      </c>
      <c r="J34" s="102">
        <v>1.7829999999999999</v>
      </c>
      <c r="K34" s="67" t="s">
        <v>51</v>
      </c>
      <c r="L34" s="43" t="str">
        <f>IF(J34="Div by 0", "N/A", IF(K34="N/A","N/A", IF(J34&gt;VALUE(MID(K34,1,2)), "No", IF(J34&lt;-1*VALUE(MID(K34,1,2)), "No", "Yes"))))</f>
        <v>N/A</v>
      </c>
    </row>
    <row r="35" spans="1:12">
      <c r="A35" s="219" t="s">
        <v>324</v>
      </c>
      <c r="B35" s="212"/>
      <c r="C35" s="212"/>
      <c r="D35" s="212"/>
      <c r="E35" s="212"/>
      <c r="F35" s="212"/>
      <c r="G35" s="212"/>
      <c r="H35" s="212"/>
      <c r="I35" s="212"/>
      <c r="J35" s="212"/>
      <c r="K35" s="212"/>
      <c r="L35" s="213"/>
    </row>
    <row r="36" spans="1:12" ht="12.75" customHeight="1">
      <c r="A36" s="69" t="s">
        <v>94</v>
      </c>
      <c r="B36" s="55" t="s">
        <v>127</v>
      </c>
      <c r="C36" s="68">
        <v>97.496339509999999</v>
      </c>
      <c r="D36" s="103" t="str">
        <f>IF($B36="N/A","N/A",IF(C36&gt;=95,"Yes","No"))</f>
        <v>Yes</v>
      </c>
      <c r="E36" s="68">
        <v>99.039275465000003</v>
      </c>
      <c r="F36" s="103" t="str">
        <f>IF($B36="N/A","N/A",IF(E36&gt;=95,"Yes","No"))</f>
        <v>Yes</v>
      </c>
      <c r="G36" s="68">
        <v>98.649095853000006</v>
      </c>
      <c r="H36" s="103" t="str">
        <f>IF($B36="N/A","N/A",IF(G36&gt;=95,"Yes","No"))</f>
        <v>Yes</v>
      </c>
      <c r="I36" s="104">
        <v>1.583</v>
      </c>
      <c r="J36" s="104">
        <v>-0.39400000000000002</v>
      </c>
      <c r="K36" s="66" t="s">
        <v>116</v>
      </c>
      <c r="L36" s="138" t="str">
        <f t="shared" ref="L36:L71" si="7">IF(J36="Div by 0", "N/A", IF(K36="N/A","N/A", IF(J36&gt;VALUE(MID(K36,1,2)), "No", IF(J36&lt;-1*VALUE(MID(K36,1,2)), "No", "Yes"))))</f>
        <v>Yes</v>
      </c>
    </row>
    <row r="37" spans="1:12">
      <c r="A37" s="100" t="s">
        <v>325</v>
      </c>
      <c r="B37" s="106" t="s">
        <v>69</v>
      </c>
      <c r="C37" s="108">
        <v>96.293983069999996</v>
      </c>
      <c r="D37" s="107" t="str">
        <f t="shared" ref="D37:D42" si="8">IF($B37="N/A","N/A",IF(C37&gt;10,"No",IF(C37&lt;-10,"No","Yes")))</f>
        <v>No</v>
      </c>
      <c r="E37" s="108">
        <v>97.427286136999996</v>
      </c>
      <c r="F37" s="107" t="str">
        <f t="shared" ref="F37:F42" si="9">IF($B37="N/A","N/A",IF(E37&gt;10,"No",IF(E37&lt;-10,"No","Yes")))</f>
        <v>No</v>
      </c>
      <c r="G37" s="108">
        <v>98.443486398999994</v>
      </c>
      <c r="H37" s="107" t="str">
        <f t="shared" ref="H37:H42" si="10">IF($B37="N/A","N/A",IF(G37&gt;10,"No",IF(G37&lt;-10,"No","Yes")))</f>
        <v>No</v>
      </c>
      <c r="I37" s="109">
        <v>1.177</v>
      </c>
      <c r="J37" s="109">
        <v>1.0429999999999999</v>
      </c>
      <c r="K37" s="110" t="s">
        <v>116</v>
      </c>
      <c r="L37" s="21" t="str">
        <f t="shared" si="7"/>
        <v>Yes</v>
      </c>
    </row>
    <row r="38" spans="1:12" ht="12.75" customHeight="1">
      <c r="A38" s="100" t="s">
        <v>326</v>
      </c>
      <c r="B38" s="106" t="s">
        <v>51</v>
      </c>
      <c r="C38" s="108">
        <v>0.85220773279999995</v>
      </c>
      <c r="D38" s="107" t="str">
        <f t="shared" si="8"/>
        <v>N/A</v>
      </c>
      <c r="E38" s="108">
        <v>1.3961245272</v>
      </c>
      <c r="F38" s="107" t="str">
        <f t="shared" si="9"/>
        <v>N/A</v>
      </c>
      <c r="G38" s="108">
        <v>6.9370446000000001E-3</v>
      </c>
      <c r="H38" s="107" t="str">
        <f t="shared" si="10"/>
        <v>N/A</v>
      </c>
      <c r="I38" s="109">
        <v>63.82</v>
      </c>
      <c r="J38" s="109">
        <v>-99.5</v>
      </c>
      <c r="K38" s="110" t="s">
        <v>51</v>
      </c>
      <c r="L38" s="21" t="str">
        <f t="shared" si="7"/>
        <v>N/A</v>
      </c>
    </row>
    <row r="39" spans="1:12">
      <c r="A39" s="100" t="s">
        <v>327</v>
      </c>
      <c r="B39" s="106" t="s">
        <v>51</v>
      </c>
      <c r="C39" s="108">
        <v>1.1896591200000001E-2</v>
      </c>
      <c r="D39" s="107" t="str">
        <f t="shared" si="8"/>
        <v>N/A</v>
      </c>
      <c r="E39" s="108">
        <v>1.4337460200000001E-2</v>
      </c>
      <c r="F39" s="107" t="str">
        <f t="shared" si="9"/>
        <v>N/A</v>
      </c>
      <c r="G39" s="108">
        <v>4.4351597E-3</v>
      </c>
      <c r="H39" s="107" t="str">
        <f t="shared" si="10"/>
        <v>N/A</v>
      </c>
      <c r="I39" s="109">
        <v>20.52</v>
      </c>
      <c r="J39" s="109">
        <v>-69.099999999999994</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0.33825211620000001</v>
      </c>
      <c r="D41" s="10" t="str">
        <f t="shared" si="8"/>
        <v>N/A</v>
      </c>
      <c r="E41" s="51">
        <v>0.201527341</v>
      </c>
      <c r="F41" s="10" t="str">
        <f t="shared" si="9"/>
        <v>N/A</v>
      </c>
      <c r="G41" s="51">
        <v>0.19423724919999999</v>
      </c>
      <c r="H41" s="10" t="str">
        <f t="shared" si="10"/>
        <v>N/A</v>
      </c>
      <c r="I41" s="96">
        <v>-40.4</v>
      </c>
      <c r="J41" s="96">
        <v>-3.62</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13687</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1.5565136006</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77.694162344000006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36.129173668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12.603200117</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21.115991764</v>
      </c>
      <c r="D53" s="107" t="str">
        <f>IF($B53="N/A","N/A",IF(C53&gt;10,"No",IF(C53&lt;-10,"No","Yes")))</f>
        <v>N/A</v>
      </c>
      <c r="E53" s="108">
        <v>21.579368739</v>
      </c>
      <c r="F53" s="107" t="str">
        <f>IF($B53="N/A","N/A",IF(E53&gt;10,"No",IF(E53&lt;-10,"No","Yes")))</f>
        <v>N/A</v>
      </c>
      <c r="G53" s="108">
        <v>21.441950015</v>
      </c>
      <c r="H53" s="107" t="str">
        <f>IF($B53="N/A","N/A",IF(G53&gt;10,"No",IF(G53&lt;-10,"No","Yes")))</f>
        <v>N/A</v>
      </c>
      <c r="I53" s="109">
        <v>2.194</v>
      </c>
      <c r="J53" s="109">
        <v>-0.63700000000000001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99.990848776000007</v>
      </c>
      <c r="D55" s="10" t="str">
        <f>IF($B55="N/A","N/A",IF(C55&gt;=98,"Yes","No"))</f>
        <v>Yes</v>
      </c>
      <c r="E55" s="51">
        <v>99.980156954999998</v>
      </c>
      <c r="F55" s="10" t="str">
        <f>IF($B55="N/A","N/A",IF(E55&gt;=98,"Yes","No"))</f>
        <v>Yes</v>
      </c>
      <c r="G55" s="51">
        <v>99.985898466999998</v>
      </c>
      <c r="H55" s="10" t="str">
        <f>IF($B55="N/A","N/A",IF(G55&gt;=98,"Yes","No"))</f>
        <v>Yes</v>
      </c>
      <c r="I55" s="96">
        <v>-1.0999999999999999E-2</v>
      </c>
      <c r="J55" s="96">
        <v>5.7000000000000002E-3</v>
      </c>
      <c r="K55" s="11" t="s">
        <v>116</v>
      </c>
      <c r="L55" s="21" t="str">
        <f t="shared" si="7"/>
        <v>Yes</v>
      </c>
    </row>
    <row r="56" spans="1:12">
      <c r="A56" s="99" t="s">
        <v>95</v>
      </c>
      <c r="B56" s="57" t="s">
        <v>127</v>
      </c>
      <c r="C56" s="51">
        <v>100</v>
      </c>
      <c r="D56" s="10" t="str">
        <f>IF($B56="N/A","N/A",IF(C56&gt;=95,"Yes","No"))</f>
        <v>Yes</v>
      </c>
      <c r="E56" s="51">
        <v>99.998623604000002</v>
      </c>
      <c r="F56" s="10" t="str">
        <f>IF($B56="N/A","N/A",IF(E56&gt;=95,"Yes","No"))</f>
        <v>Yes</v>
      </c>
      <c r="G56" s="51">
        <v>99.998521612999994</v>
      </c>
      <c r="H56" s="10" t="str">
        <f>IF($B56="N/A","N/A",IF(G56&gt;=95,"Yes","No"))</f>
        <v>Yes</v>
      </c>
      <c r="I56" s="96">
        <v>-1E-3</v>
      </c>
      <c r="J56" s="96">
        <v>0</v>
      </c>
      <c r="K56" s="11" t="s">
        <v>116</v>
      </c>
      <c r="L56" s="21" t="str">
        <f t="shared" si="7"/>
        <v>Yes</v>
      </c>
    </row>
    <row r="57" spans="1:12">
      <c r="A57" s="99" t="s">
        <v>153</v>
      </c>
      <c r="B57" s="70" t="s">
        <v>51</v>
      </c>
      <c r="C57" s="51">
        <v>81.250514756000001</v>
      </c>
      <c r="D57" s="10" t="str">
        <f t="shared" ref="D57:D62" si="24">IF($B57="N/A","N/A",IF(C57&gt;10,"No",IF(C57&lt;-10,"No","Yes")))</f>
        <v>N/A</v>
      </c>
      <c r="E57" s="51">
        <v>81.712512129000004</v>
      </c>
      <c r="F57" s="10" t="str">
        <f t="shared" ref="F57:F62" si="25">IF($B57="N/A","N/A",IF(E57&gt;10,"No",IF(E57&lt;-10,"No","Yes")))</f>
        <v>N/A</v>
      </c>
      <c r="G57" s="51">
        <v>81.551214153000004</v>
      </c>
      <c r="H57" s="10" t="str">
        <f t="shared" ref="H57:H62" si="26">IF($B57="N/A","N/A",IF(G57&gt;10,"No",IF(G57&lt;-10,"No","Yes")))</f>
        <v>N/A</v>
      </c>
      <c r="I57" s="38" t="s">
        <v>1013</v>
      </c>
      <c r="J57" s="96">
        <v>-0.19700000000000001</v>
      </c>
      <c r="K57" s="11" t="s">
        <v>116</v>
      </c>
      <c r="L57" s="21" t="str">
        <f t="shared" si="7"/>
        <v>Yes</v>
      </c>
    </row>
    <row r="58" spans="1:12">
      <c r="A58" s="99" t="s">
        <v>154</v>
      </c>
      <c r="B58" s="70" t="s">
        <v>51</v>
      </c>
      <c r="C58" s="51">
        <v>12.515557081000001</v>
      </c>
      <c r="D58" s="10" t="str">
        <f t="shared" si="24"/>
        <v>N/A</v>
      </c>
      <c r="E58" s="51">
        <v>12.495268638000001</v>
      </c>
      <c r="F58" s="10" t="str">
        <f t="shared" si="25"/>
        <v>N/A</v>
      </c>
      <c r="G58" s="51">
        <v>12.450175529999999</v>
      </c>
      <c r="H58" s="10" t="str">
        <f t="shared" si="26"/>
        <v>N/A</v>
      </c>
      <c r="I58" s="38" t="s">
        <v>1014</v>
      </c>
      <c r="J58" s="96">
        <v>-0.36099999999999999</v>
      </c>
      <c r="K58" s="11" t="s">
        <v>116</v>
      </c>
      <c r="L58" s="21" t="str">
        <f t="shared" si="7"/>
        <v>Yes</v>
      </c>
    </row>
    <row r="59" spans="1:12">
      <c r="A59" s="99" t="s">
        <v>155</v>
      </c>
      <c r="B59" s="70" t="s">
        <v>51</v>
      </c>
      <c r="C59" s="51">
        <v>9.9061999499999998E-2</v>
      </c>
      <c r="D59" s="10" t="str">
        <f t="shared" si="24"/>
        <v>N/A</v>
      </c>
      <c r="E59" s="51">
        <v>0.20015094480000001</v>
      </c>
      <c r="F59" s="10" t="str">
        <f t="shared" si="25"/>
        <v>N/A</v>
      </c>
      <c r="G59" s="51">
        <v>0.2313106352</v>
      </c>
      <c r="H59" s="10" t="str">
        <f t="shared" si="26"/>
        <v>N/A</v>
      </c>
      <c r="I59" s="38" t="s">
        <v>1015</v>
      </c>
      <c r="J59" s="96">
        <v>15.57</v>
      </c>
      <c r="K59" s="11" t="s">
        <v>116</v>
      </c>
      <c r="L59" s="21" t="str">
        <f t="shared" si="7"/>
        <v>No</v>
      </c>
    </row>
    <row r="60" spans="1:12">
      <c r="A60" s="99" t="s">
        <v>156</v>
      </c>
      <c r="B60" s="57" t="s">
        <v>51</v>
      </c>
      <c r="C60" s="51">
        <v>0.37668725689999999</v>
      </c>
      <c r="D60" s="56" t="str">
        <f t="shared" si="24"/>
        <v>N/A</v>
      </c>
      <c r="E60" s="51">
        <v>0.4124600558</v>
      </c>
      <c r="F60" s="56" t="str">
        <f t="shared" si="25"/>
        <v>N/A</v>
      </c>
      <c r="G60" s="51">
        <v>0.43134770859999999</v>
      </c>
      <c r="H60" s="56" t="str">
        <f t="shared" si="26"/>
        <v>N/A</v>
      </c>
      <c r="I60" s="46" t="s">
        <v>1016</v>
      </c>
      <c r="J60" s="51">
        <v>4.5789999999999997</v>
      </c>
      <c r="K60" s="57" t="s">
        <v>51</v>
      </c>
      <c r="L60" s="21" t="str">
        <f t="shared" si="7"/>
        <v>N/A</v>
      </c>
    </row>
    <row r="61" spans="1:12">
      <c r="A61" s="99" t="s">
        <v>333</v>
      </c>
      <c r="B61" s="57" t="s">
        <v>51</v>
      </c>
      <c r="C61" s="51">
        <v>3.7176847399999997E-2</v>
      </c>
      <c r="D61" s="56" t="str">
        <f t="shared" si="24"/>
        <v>N/A</v>
      </c>
      <c r="E61" s="51">
        <v>5.8496837699999998E-2</v>
      </c>
      <c r="F61" s="56" t="str">
        <f t="shared" si="25"/>
        <v>N/A</v>
      </c>
      <c r="G61" s="51">
        <v>8.0856372499999996E-2</v>
      </c>
      <c r="H61" s="56" t="str">
        <f t="shared" si="26"/>
        <v>N/A</v>
      </c>
      <c r="I61" s="46" t="s">
        <v>1017</v>
      </c>
      <c r="J61" s="51">
        <v>38.22</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5.7210020589999999</v>
      </c>
      <c r="D63" s="56" t="str">
        <f>IF($B63="N/A","N/A",IF(C63&gt;=5,"No",IF(C63&lt;0,"No","Yes")))</f>
        <v>No</v>
      </c>
      <c r="E63" s="51">
        <v>5.1211113939999997</v>
      </c>
      <c r="F63" s="56" t="str">
        <f>IF($B63="N/A","N/A",IF(E63&gt;=5,"No",IF(E63&lt;0,"No","Yes")))</f>
        <v>No</v>
      </c>
      <c r="G63" s="51">
        <v>5.2550956003999998</v>
      </c>
      <c r="H63" s="56" t="str">
        <f>IF($B63="N/A","N/A",IF(G63&gt;=5,"No",IF(G63&lt;0,"No","Yes")))</f>
        <v>No</v>
      </c>
      <c r="I63" s="46" t="s">
        <v>1018</v>
      </c>
      <c r="J63" s="51">
        <v>2.6160000000000001</v>
      </c>
      <c r="K63" s="11" t="s">
        <v>116</v>
      </c>
      <c r="L63" s="21" t="str">
        <f t="shared" si="7"/>
        <v>Yes</v>
      </c>
    </row>
    <row r="64" spans="1:12">
      <c r="A64" s="99" t="s">
        <v>336</v>
      </c>
      <c r="B64" s="57" t="s">
        <v>51</v>
      </c>
      <c r="C64" s="51">
        <v>2.4370853351999999</v>
      </c>
      <c r="D64" s="56" t="str">
        <f>IF($B64="N/A","N/A",IF(C64&gt;10,"No",IF(C64&lt;-10,"No","Yes")))</f>
        <v>N/A</v>
      </c>
      <c r="E64" s="51">
        <v>2.5963419977000002</v>
      </c>
      <c r="F64" s="56" t="str">
        <f>IF($B64="N/A","N/A",IF(E64&gt;10,"No",IF(E64&lt;-10,"No","Yes")))</f>
        <v>N/A</v>
      </c>
      <c r="G64" s="51">
        <v>2.5665927852000001</v>
      </c>
      <c r="H64" s="56" t="str">
        <f>IF($B64="N/A","N/A",IF(G64&gt;10,"No",IF(G64&lt;-10,"No","Yes")))</f>
        <v>N/A</v>
      </c>
      <c r="I64" s="46" t="s">
        <v>1019</v>
      </c>
      <c r="J64" s="51">
        <v>-1.1499999999999999</v>
      </c>
      <c r="K64" s="57" t="s">
        <v>116</v>
      </c>
      <c r="L64" s="21" t="str">
        <f t="shared" si="7"/>
        <v>Yes</v>
      </c>
    </row>
    <row r="65" spans="1:12">
      <c r="A65" s="99" t="s">
        <v>337</v>
      </c>
      <c r="B65" s="57" t="s">
        <v>51</v>
      </c>
      <c r="C65" s="51">
        <v>42.431354142000004</v>
      </c>
      <c r="D65" s="56" t="str">
        <f>IF($B65="N/A","N/A",IF(C65&gt;10,"No",IF(C65&lt;-10,"No","Yes")))</f>
        <v>N/A</v>
      </c>
      <c r="E65" s="51">
        <v>13.023502386000001</v>
      </c>
      <c r="F65" s="56" t="str">
        <f>IF($B65="N/A","N/A",IF(E65&gt;10,"No",IF(E65&lt;-10,"No","Yes")))</f>
        <v>N/A</v>
      </c>
      <c r="G65" s="51">
        <v>3.1281846780999998</v>
      </c>
      <c r="H65" s="56" t="str">
        <f>IF($B65="N/A","N/A",IF(G65&gt;10,"No",IF(G65&lt;-10,"No","Yes")))</f>
        <v>N/A</v>
      </c>
      <c r="I65" s="46" t="s">
        <v>1020</v>
      </c>
      <c r="J65" s="51">
        <v>-76</v>
      </c>
      <c r="K65" s="11" t="s">
        <v>116</v>
      </c>
      <c r="L65" s="21" t="str">
        <f t="shared" si="7"/>
        <v>No</v>
      </c>
    </row>
    <row r="66" spans="1:12">
      <c r="A66" s="69" t="s">
        <v>96</v>
      </c>
      <c r="B66" s="70" t="s">
        <v>97</v>
      </c>
      <c r="C66" s="41">
        <v>4.5559368565999998</v>
      </c>
      <c r="D66" s="10" t="str">
        <f>IF($B66="N/A","N/A",IF(C66&gt;8,"No",IF(C66&lt;2,"No","Yes")))</f>
        <v>Yes</v>
      </c>
      <c r="E66" s="41">
        <v>4.1471963957</v>
      </c>
      <c r="F66" s="10" t="str">
        <f>IF($B66="N/A","N/A",IF(E66&gt;8,"No",IF(E66&lt;2,"No","Yes")))</f>
        <v>Yes</v>
      </c>
      <c r="G66" s="41">
        <v>3.8812196007000002</v>
      </c>
      <c r="H66" s="10" t="str">
        <f>IF($B66="N/A","N/A",IF(G66&gt;8,"No",IF(G66&lt;2,"No","Yes")))</f>
        <v>Yes</v>
      </c>
      <c r="I66" s="96">
        <v>-8.9700000000000006</v>
      </c>
      <c r="J66" s="96">
        <v>-6.41</v>
      </c>
      <c r="K66" s="11" t="s">
        <v>116</v>
      </c>
      <c r="L66" s="21" t="str">
        <f t="shared" si="7"/>
        <v>Yes</v>
      </c>
    </row>
    <row r="67" spans="1:12">
      <c r="A67" s="69" t="s">
        <v>98</v>
      </c>
      <c r="B67" s="70" t="s">
        <v>99</v>
      </c>
      <c r="C67" s="41">
        <v>55.838252116</v>
      </c>
      <c r="D67" s="10" t="str">
        <f>IF($B67="N/A","N/A",IF(C67&gt;74,"No",IF(C67&lt;49,"No","Yes")))</f>
        <v>Yes</v>
      </c>
      <c r="E67" s="41">
        <v>55.117326304999999</v>
      </c>
      <c r="F67" s="10" t="str">
        <f>IF($B67="N/A","N/A",IF(E67&gt;74,"No",IF(E67&lt;49,"No","Yes")))</f>
        <v>Yes</v>
      </c>
      <c r="G67" s="41">
        <v>55.075812800000001</v>
      </c>
      <c r="H67" s="10" t="str">
        <f>IF($B67="N/A","N/A",IF(G67&gt;74,"No",IF(G67&lt;49,"No","Yes")))</f>
        <v>Yes</v>
      </c>
      <c r="I67" s="96">
        <v>-1.29</v>
      </c>
      <c r="J67" s="96">
        <v>-7.4999999999999997E-2</v>
      </c>
      <c r="K67" s="11" t="s">
        <v>116</v>
      </c>
      <c r="L67" s="21" t="str">
        <f t="shared" si="7"/>
        <v>Yes</v>
      </c>
    </row>
    <row r="68" spans="1:12">
      <c r="A68" s="69" t="s">
        <v>100</v>
      </c>
      <c r="B68" s="70" t="s">
        <v>101</v>
      </c>
      <c r="C68" s="41">
        <v>10.715053763</v>
      </c>
      <c r="D68" s="10" t="str">
        <f>IF($B68="N/A","N/A",IF(C68&gt;18,"No",IF(C68&lt;5,"No","Yes")))</f>
        <v>Yes</v>
      </c>
      <c r="E68" s="41">
        <v>10.89750207</v>
      </c>
      <c r="F68" s="10" t="str">
        <f>IF($B68="N/A","N/A",IF(E68&gt;18,"No",IF(E68&lt;5,"No","Yes")))</f>
        <v>Yes</v>
      </c>
      <c r="G68" s="41">
        <v>10.839530237</v>
      </c>
      <c r="H68" s="10" t="str">
        <f>IF($B68="N/A","N/A",IF(G68&gt;18,"No",IF(G68&lt;5,"No","Yes")))</f>
        <v>Yes</v>
      </c>
      <c r="I68" s="96">
        <v>1.7030000000000001</v>
      </c>
      <c r="J68" s="96">
        <v>-0.53200000000000003</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99.999771218999996</v>
      </c>
      <c r="D70" s="10" t="str">
        <f>IF($B70="N/A","N/A",IF(C70&gt;10,"No",IF(C70&lt;-10,"No","Yes")))</f>
        <v>N/A</v>
      </c>
      <c r="E70" s="41">
        <v>99.999885300000003</v>
      </c>
      <c r="F70" s="10" t="str">
        <f>IF($B70="N/A","N/A",IF(E70&gt;10,"No",IF(E70&lt;-10,"No","Yes")))</f>
        <v>N/A</v>
      </c>
      <c r="G70" s="41">
        <v>99.999886278000005</v>
      </c>
      <c r="H70" s="10" t="str">
        <f>IF($B70="N/A","N/A",IF(G70&gt;10,"No",IF(G70&lt;-10,"No","Yes")))</f>
        <v>N/A</v>
      </c>
      <c r="I70" s="96">
        <v>1E-4</v>
      </c>
      <c r="J70" s="96">
        <v>0</v>
      </c>
      <c r="K70" s="38" t="s">
        <v>51</v>
      </c>
      <c r="L70" s="21" t="str">
        <f t="shared" si="7"/>
        <v>N/A</v>
      </c>
    </row>
    <row r="71" spans="1:12">
      <c r="A71" s="69" t="s">
        <v>338</v>
      </c>
      <c r="B71" s="101" t="s">
        <v>811</v>
      </c>
      <c r="C71" s="42">
        <v>56.675703499999997</v>
      </c>
      <c r="D71" s="52" t="str">
        <f>IF($B71="N/A","N/A",IF(C71&gt;70,"No",IF(C71&lt;40,"No","Yes")))</f>
        <v>Yes</v>
      </c>
      <c r="E71" s="42">
        <v>58.831875500000002</v>
      </c>
      <c r="F71" s="52" t="str">
        <f>IF($B71="N/A","N/A",IF(E71&gt;70,"No",IF(E71&lt;40,"No","Yes")))</f>
        <v>Yes</v>
      </c>
      <c r="G71" s="42">
        <v>58.764500982000001</v>
      </c>
      <c r="H71" s="52" t="str">
        <f>IF($B71="N/A","N/A",IF(G71&gt;70,"No",IF(G71&lt;40,"No","Yes")))</f>
        <v>Yes</v>
      </c>
      <c r="I71" s="102">
        <v>3.8039999999999998</v>
      </c>
      <c r="J71" s="102">
        <v>-0.115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72.655194035999997</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81.257946270999994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53.555555556000002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27.556991163999999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1.3860442583000001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1.4547323722000001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1.6047317468</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3569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717</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890</v>
      </c>
      <c r="H81" s="10" t="str">
        <f t="shared" ref="H81" si="37">IF($B81="N/A","N/A",IF(G81&gt;0,"No",IF(G81&lt;0,"No","Yes")))</f>
        <v>No</v>
      </c>
      <c r="I81" s="96" t="s">
        <v>51</v>
      </c>
      <c r="J81" s="96" t="s">
        <v>51</v>
      </c>
      <c r="K81" s="38" t="s">
        <v>51</v>
      </c>
      <c r="L81" s="21" t="str">
        <f t="shared" si="31"/>
        <v>N/A</v>
      </c>
    </row>
    <row r="82" spans="1:12">
      <c r="A82" s="219" t="s">
        <v>150</v>
      </c>
      <c r="B82" s="212"/>
      <c r="C82" s="212"/>
      <c r="D82" s="212"/>
      <c r="E82" s="212"/>
      <c r="F82" s="212"/>
      <c r="G82" s="212"/>
      <c r="H82" s="212"/>
      <c r="I82" s="212"/>
      <c r="J82" s="212"/>
      <c r="K82" s="212"/>
      <c r="L82" s="213"/>
    </row>
    <row r="83" spans="1:12">
      <c r="A83" s="99" t="s">
        <v>339</v>
      </c>
      <c r="B83" s="55" t="s">
        <v>51</v>
      </c>
      <c r="C83" s="50">
        <v>163003</v>
      </c>
      <c r="D83" s="54" t="str">
        <f>IF($B83="N/A","N/A",IF(C83&gt;10,"No",IF(C83&lt;-10,"No","Yes")))</f>
        <v>N/A</v>
      </c>
      <c r="E83" s="50">
        <v>167475</v>
      </c>
      <c r="F83" s="54" t="str">
        <f>IF($B83="N/A","N/A",IF(E83&gt;10,"No",IF(E83&lt;-10,"No","Yes")))</f>
        <v>N/A</v>
      </c>
      <c r="G83" s="50">
        <v>170404</v>
      </c>
      <c r="H83" s="54" t="str">
        <f>IF($B83="N/A","N/A",IF(G83&gt;10,"No",IF(G83&lt;-10,"No","Yes")))</f>
        <v>N/A</v>
      </c>
      <c r="I83" s="104">
        <v>2.7440000000000002</v>
      </c>
      <c r="J83" s="104">
        <v>1.7490000000000001</v>
      </c>
      <c r="K83" s="55" t="s">
        <v>116</v>
      </c>
      <c r="L83" s="138" t="str">
        <f t="shared" ref="L83:L113" si="38">IF(J83="Div by 0", "N/A", IF(K83="N/A","N/A", IF(J83&gt;VALUE(MID(K83,1,2)), "No", IF(J83&lt;-1*VALUE(MID(K83,1,2)), "No", "Yes"))))</f>
        <v>Yes</v>
      </c>
    </row>
    <row r="84" spans="1:12">
      <c r="A84" s="111" t="s">
        <v>340</v>
      </c>
      <c r="B84" s="57" t="s">
        <v>51</v>
      </c>
      <c r="C84" s="48">
        <v>143405.72</v>
      </c>
      <c r="D84" s="56" t="str">
        <f>IF($B84="N/A","N/A",IF(C84&gt;10,"No",IF(C84&lt;-10,"No","Yes")))</f>
        <v>N/A</v>
      </c>
      <c r="E84" s="48">
        <v>149711.74</v>
      </c>
      <c r="F84" s="56" t="str">
        <f>IF($B84="N/A","N/A",IF(E84&gt;10,"No",IF(E84&lt;-10,"No","Yes")))</f>
        <v>N/A</v>
      </c>
      <c r="G84" s="48">
        <v>152451.34</v>
      </c>
      <c r="H84" s="56" t="str">
        <f>IF($B84="N/A","N/A",IF(G84&gt;10,"No",IF(G84&lt;-10,"No","Yes")))</f>
        <v>N/A</v>
      </c>
      <c r="I84" s="96">
        <v>4.3970000000000002</v>
      </c>
      <c r="J84" s="96">
        <v>1.83</v>
      </c>
      <c r="K84" s="57" t="s">
        <v>117</v>
      </c>
      <c r="L84" s="21" t="str">
        <f t="shared" si="38"/>
        <v>Yes</v>
      </c>
    </row>
    <row r="85" spans="1:12">
      <c r="A85" s="69" t="s">
        <v>341</v>
      </c>
      <c r="B85" s="70" t="s">
        <v>124</v>
      </c>
      <c r="C85" s="41">
        <v>96.719368854999999</v>
      </c>
      <c r="D85" s="10" t="str">
        <f>IF($B85="N/A","N/A",IF(C85&gt;=90,"Yes","No"))</f>
        <v>Yes</v>
      </c>
      <c r="E85" s="41">
        <v>96.644528413000003</v>
      </c>
      <c r="F85" s="10" t="str">
        <f>IF($B85="N/A","N/A",IF(E85&gt;=90,"Yes","No"))</f>
        <v>Yes</v>
      </c>
      <c r="G85" s="41">
        <v>96.609173695999999</v>
      </c>
      <c r="H85" s="10" t="str">
        <f>IF($B85="N/A","N/A",IF(G85&gt;=90,"Yes","No"))</f>
        <v>Yes</v>
      </c>
      <c r="I85" s="96">
        <v>-7.6999999999999999E-2</v>
      </c>
      <c r="J85" s="96">
        <v>-3.6999999999999998E-2</v>
      </c>
      <c r="K85" s="11" t="s">
        <v>116</v>
      </c>
      <c r="L85" s="21" t="str">
        <f t="shared" si="38"/>
        <v>Yes</v>
      </c>
    </row>
    <row r="86" spans="1:12">
      <c r="A86" s="69" t="s">
        <v>784</v>
      </c>
      <c r="B86" s="70" t="s">
        <v>124</v>
      </c>
      <c r="C86" s="41">
        <v>96.921348633999997</v>
      </c>
      <c r="D86" s="10" t="str">
        <f>IF($B86="N/A","N/A",IF(C86&gt;=90,"Yes","No"))</f>
        <v>Yes</v>
      </c>
      <c r="E86" s="41">
        <v>96.566823822000003</v>
      </c>
      <c r="F86" s="10" t="str">
        <f>IF($B86="N/A","N/A",IF(E86&gt;=90,"Yes","No"))</f>
        <v>Yes</v>
      </c>
      <c r="G86" s="41">
        <v>96.661325159</v>
      </c>
      <c r="H86" s="10" t="str">
        <f>IF($B86="N/A","N/A",IF(G86&gt;=90,"Yes","No"))</f>
        <v>Yes</v>
      </c>
      <c r="I86" s="96">
        <v>-0.36599999999999999</v>
      </c>
      <c r="J86" s="96">
        <v>9.7900000000000001E-2</v>
      </c>
      <c r="K86" s="11" t="s">
        <v>116</v>
      </c>
      <c r="L86" s="21" t="str">
        <f t="shared" si="38"/>
        <v>Yes</v>
      </c>
    </row>
    <row r="87" spans="1:12">
      <c r="A87" s="99" t="s">
        <v>884</v>
      </c>
      <c r="B87" s="57" t="s">
        <v>119</v>
      </c>
      <c r="C87" s="51">
        <v>40.281003300999998</v>
      </c>
      <c r="D87" s="10" t="str">
        <f>IF($B87="N/A","N/A",IF(C87&gt;55,"No",IF(C87&lt;30,"No","Yes")))</f>
        <v>Yes</v>
      </c>
      <c r="E87" s="51">
        <v>41.122023659</v>
      </c>
      <c r="F87" s="10" t="str">
        <f>IF($B87="N/A","N/A",IF(E87&gt;55,"No",IF(E87&lt;30,"No","Yes")))</f>
        <v>Yes</v>
      </c>
      <c r="G87" s="51">
        <v>41.367253933999997</v>
      </c>
      <c r="H87" s="10" t="str">
        <f>IF($B87="N/A","N/A",IF(G87&gt;55,"No",IF(G87&lt;30,"No","Yes")))</f>
        <v>Yes</v>
      </c>
      <c r="I87" s="96">
        <v>2.0880000000000001</v>
      </c>
      <c r="J87" s="96">
        <v>0.59630000000000005</v>
      </c>
      <c r="K87" s="57" t="s">
        <v>116</v>
      </c>
      <c r="L87" s="21" t="str">
        <f t="shared" si="38"/>
        <v>Yes</v>
      </c>
    </row>
    <row r="88" spans="1:12">
      <c r="A88" s="113" t="s">
        <v>733</v>
      </c>
      <c r="B88" s="57" t="s">
        <v>0</v>
      </c>
      <c r="C88" s="51">
        <v>0.85765292660000003</v>
      </c>
      <c r="D88" s="10" t="str">
        <f>IF($B88="N/A","N/A",IF(C88&gt;=5,"No",IF(C88&lt;0,"No","Yes")))</f>
        <v>Yes</v>
      </c>
      <c r="E88" s="51">
        <v>0.44424540979999999</v>
      </c>
      <c r="F88" s="10" t="str">
        <f>IF($B88="N/A","N/A",IF(E88&gt;=5,"No",IF(E88&lt;0,"No","Yes")))</f>
        <v>Yes</v>
      </c>
      <c r="G88" s="51">
        <v>0.48590408680000002</v>
      </c>
      <c r="H88" s="10" t="str">
        <f>IF($B88="N/A","N/A",IF(G88&gt;=5,"No",IF(G88&lt;0,"No","Yes")))</f>
        <v>Yes</v>
      </c>
      <c r="I88" s="96">
        <v>-48.2</v>
      </c>
      <c r="J88" s="96">
        <v>9.3770000000000007</v>
      </c>
      <c r="K88" s="57" t="s">
        <v>51</v>
      </c>
      <c r="L88" s="21" t="str">
        <f t="shared" si="38"/>
        <v>N/A</v>
      </c>
    </row>
    <row r="89" spans="1:12">
      <c r="A89" s="113" t="s">
        <v>734</v>
      </c>
      <c r="B89" s="57" t="s">
        <v>51</v>
      </c>
      <c r="C89" s="51">
        <v>19.432771175999999</v>
      </c>
      <c r="D89" s="57" t="s">
        <v>51</v>
      </c>
      <c r="E89" s="51">
        <v>19.856097925</v>
      </c>
      <c r="F89" s="57" t="s">
        <v>51</v>
      </c>
      <c r="G89" s="51">
        <v>21.373911411000002</v>
      </c>
      <c r="H89" s="57" t="s">
        <v>51</v>
      </c>
      <c r="I89" s="96">
        <v>2.1779999999999999</v>
      </c>
      <c r="J89" s="96">
        <v>7.6440000000000001</v>
      </c>
      <c r="K89" s="46" t="s">
        <v>51</v>
      </c>
      <c r="L89" s="21" t="str">
        <f t="shared" si="38"/>
        <v>N/A</v>
      </c>
    </row>
    <row r="90" spans="1:12">
      <c r="A90" s="113" t="s">
        <v>735</v>
      </c>
      <c r="B90" s="57" t="s">
        <v>51</v>
      </c>
      <c r="C90" s="51">
        <v>57.694643657</v>
      </c>
      <c r="D90" s="57" t="s">
        <v>51</v>
      </c>
      <c r="E90" s="51">
        <v>56.754142409000004</v>
      </c>
      <c r="F90" s="57" t="s">
        <v>51</v>
      </c>
      <c r="G90" s="51">
        <v>45.317011338</v>
      </c>
      <c r="H90" s="57" t="s">
        <v>51</v>
      </c>
      <c r="I90" s="96">
        <v>-1.63</v>
      </c>
      <c r="J90" s="96">
        <v>-20.2</v>
      </c>
      <c r="K90" s="46" t="s">
        <v>51</v>
      </c>
      <c r="L90" s="21" t="str">
        <f t="shared" si="38"/>
        <v>N/A</v>
      </c>
    </row>
    <row r="91" spans="1:12">
      <c r="A91" s="113" t="s">
        <v>736</v>
      </c>
      <c r="B91" s="57" t="s">
        <v>51</v>
      </c>
      <c r="C91" s="51">
        <v>9.5998233161000002</v>
      </c>
      <c r="D91" s="57" t="s">
        <v>51</v>
      </c>
      <c r="E91" s="51">
        <v>10.671443499</v>
      </c>
      <c r="F91" s="57" t="s">
        <v>51</v>
      </c>
      <c r="G91" s="51">
        <v>11.233304383</v>
      </c>
      <c r="H91" s="57" t="s">
        <v>51</v>
      </c>
      <c r="I91" s="96">
        <v>11.16</v>
      </c>
      <c r="J91" s="96">
        <v>5.2649999999999997</v>
      </c>
      <c r="K91" s="46" t="s">
        <v>51</v>
      </c>
      <c r="L91" s="21" t="str">
        <f t="shared" si="38"/>
        <v>N/A</v>
      </c>
    </row>
    <row r="92" spans="1:12">
      <c r="A92" s="113" t="s">
        <v>737</v>
      </c>
      <c r="B92" s="57" t="s">
        <v>51</v>
      </c>
      <c r="C92" s="51">
        <v>2.8551621748999998</v>
      </c>
      <c r="D92" s="57" t="s">
        <v>51</v>
      </c>
      <c r="E92" s="51">
        <v>2.7036871174999999</v>
      </c>
      <c r="F92" s="57" t="s">
        <v>51</v>
      </c>
      <c r="G92" s="51">
        <v>2.4870308208999998</v>
      </c>
      <c r="H92" s="57" t="s">
        <v>51</v>
      </c>
      <c r="I92" s="96">
        <v>-5.31</v>
      </c>
      <c r="J92" s="96">
        <v>-8.01</v>
      </c>
      <c r="K92" s="46" t="s">
        <v>51</v>
      </c>
      <c r="L92" s="21" t="str">
        <f t="shared" si="38"/>
        <v>N/A</v>
      </c>
    </row>
    <row r="93" spans="1:12">
      <c r="A93" s="113" t="s">
        <v>738</v>
      </c>
      <c r="B93" s="57" t="s">
        <v>51</v>
      </c>
      <c r="C93" s="51">
        <v>0</v>
      </c>
      <c r="D93" s="57" t="s">
        <v>51</v>
      </c>
      <c r="E93" s="51">
        <v>5.9710399999999999E-4</v>
      </c>
      <c r="F93" s="57" t="s">
        <v>51</v>
      </c>
      <c r="G93" s="51">
        <v>0</v>
      </c>
      <c r="H93" s="57" t="s">
        <v>51</v>
      </c>
      <c r="I93" s="96" t="s">
        <v>995</v>
      </c>
      <c r="J93" s="96">
        <v>-100</v>
      </c>
      <c r="K93" s="46" t="s">
        <v>51</v>
      </c>
      <c r="L93" s="21" t="str">
        <f t="shared" si="38"/>
        <v>N/A</v>
      </c>
    </row>
    <row r="94" spans="1:12">
      <c r="A94" s="113" t="s">
        <v>739</v>
      </c>
      <c r="B94" s="57" t="s">
        <v>51</v>
      </c>
      <c r="C94" s="51">
        <v>3.9281485617</v>
      </c>
      <c r="D94" s="57" t="s">
        <v>51</v>
      </c>
      <c r="E94" s="51">
        <v>5.0550828481999996</v>
      </c>
      <c r="F94" s="57" t="s">
        <v>51</v>
      </c>
      <c r="G94" s="51">
        <v>4.7833384192999997</v>
      </c>
      <c r="H94" s="57" t="s">
        <v>51</v>
      </c>
      <c r="I94" s="96">
        <v>28.69</v>
      </c>
      <c r="J94" s="96">
        <v>-5.38</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5.6317981878000003</v>
      </c>
      <c r="D96" s="57" t="s">
        <v>51</v>
      </c>
      <c r="E96" s="51">
        <v>4.5147036870999999</v>
      </c>
      <c r="F96" s="57" t="s">
        <v>51</v>
      </c>
      <c r="G96" s="51">
        <v>14.319499542000001</v>
      </c>
      <c r="H96" s="57" t="s">
        <v>51</v>
      </c>
      <c r="I96" s="96">
        <v>-19.8</v>
      </c>
      <c r="J96" s="96">
        <v>217.2</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62.609445788000002</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37.390554211999998</v>
      </c>
      <c r="H100" s="57" t="s">
        <v>51</v>
      </c>
      <c r="I100" s="96" t="s">
        <v>51</v>
      </c>
      <c r="J100" s="96" t="s">
        <v>51</v>
      </c>
      <c r="K100" s="46" t="s">
        <v>51</v>
      </c>
      <c r="L100" s="21" t="str">
        <f t="shared" si="39"/>
        <v>N/A</v>
      </c>
    </row>
    <row r="101" spans="1:12">
      <c r="A101" s="99" t="s">
        <v>342</v>
      </c>
      <c r="B101" s="57" t="s">
        <v>51</v>
      </c>
      <c r="C101" s="48">
        <v>3930</v>
      </c>
      <c r="D101" s="56" t="str">
        <f>IF($B101="N/A","N/A",IF(C101&gt;10,"No",IF(C101&lt;-10,"No","Yes")))</f>
        <v>N/A</v>
      </c>
      <c r="E101" s="48">
        <v>4724</v>
      </c>
      <c r="F101" s="56" t="str">
        <f>IF($B101="N/A","N/A",IF(E101&gt;10,"No",IF(E101&lt;-10,"No","Yes")))</f>
        <v>N/A</v>
      </c>
      <c r="G101" s="48">
        <v>7685</v>
      </c>
      <c r="H101" s="56" t="str">
        <f>IF($B101="N/A","N/A",IF(G101&gt;10,"No",IF(G101&lt;-10,"No","Yes")))</f>
        <v>N/A</v>
      </c>
      <c r="I101" s="96">
        <v>20.2</v>
      </c>
      <c r="J101" s="96">
        <v>62.68</v>
      </c>
      <c r="K101" s="57" t="s">
        <v>116</v>
      </c>
      <c r="L101" s="21" t="str">
        <f t="shared" si="38"/>
        <v>No</v>
      </c>
    </row>
    <row r="102" spans="1:12">
      <c r="A102" s="113" t="s">
        <v>661</v>
      </c>
      <c r="B102" s="57" t="s">
        <v>51</v>
      </c>
      <c r="C102" s="51">
        <v>0.12722646309999999</v>
      </c>
      <c r="D102" s="10" t="str">
        <f>IF($B102="N/A","N/A",IF(C102&gt;10,"No",IF(C102&lt;-10,"No","Yes")))</f>
        <v>N/A</v>
      </c>
      <c r="E102" s="51">
        <v>6.3505503800000002E-2</v>
      </c>
      <c r="F102" s="10" t="str">
        <f>IF($B102="N/A","N/A",IF(E102&gt;10,"No",IF(E102&lt;-10,"No","Yes")))</f>
        <v>N/A</v>
      </c>
      <c r="G102" s="51">
        <v>0.1691607027</v>
      </c>
      <c r="H102" s="10" t="str">
        <f>IF($B102="N/A","N/A",IF(G102&gt;10,"No",IF(G102&lt;-10,"No","Yes")))</f>
        <v>N/A</v>
      </c>
      <c r="I102" s="96">
        <v>-50.1</v>
      </c>
      <c r="J102" s="96">
        <v>166.4</v>
      </c>
      <c r="K102" s="57" t="s">
        <v>116</v>
      </c>
      <c r="L102" s="21" t="str">
        <f t="shared" si="38"/>
        <v>No</v>
      </c>
    </row>
    <row r="103" spans="1:12">
      <c r="A103" s="113" t="s">
        <v>662</v>
      </c>
      <c r="B103" s="57" t="s">
        <v>51</v>
      </c>
      <c r="C103" s="51">
        <v>4.7073791349</v>
      </c>
      <c r="D103" s="10" t="str">
        <f>IF($B103="N/A","N/A",IF(C103&gt;10,"No",IF(C103&lt;-10,"No","Yes")))</f>
        <v>N/A</v>
      </c>
      <c r="E103" s="51">
        <v>3.3022861981</v>
      </c>
      <c r="F103" s="10" t="str">
        <f>IF($B103="N/A","N/A",IF(E103&gt;10,"No",IF(E103&lt;-10,"No","Yes")))</f>
        <v>N/A</v>
      </c>
      <c r="G103" s="51">
        <v>2.5243981782999998</v>
      </c>
      <c r="H103" s="10" t="str">
        <f>IF($B103="N/A","N/A",IF(G103&gt;10,"No",IF(G103&lt;-10,"No","Yes")))</f>
        <v>N/A</v>
      </c>
      <c r="I103" s="96">
        <v>-29.8</v>
      </c>
      <c r="J103" s="96">
        <v>-23.6</v>
      </c>
      <c r="K103" s="57" t="s">
        <v>116</v>
      </c>
      <c r="L103" s="21" t="str">
        <f t="shared" si="38"/>
        <v>No</v>
      </c>
    </row>
    <row r="104" spans="1:12">
      <c r="A104" s="111" t="s">
        <v>36</v>
      </c>
      <c r="B104" s="57" t="s">
        <v>51</v>
      </c>
      <c r="C104" s="51">
        <v>7.5458733900000005E-2</v>
      </c>
      <c r="D104" s="56" t="str">
        <f>IF($B104="N/A","N/A",IF(C104&gt;10,"No",IF(C104&lt;-10,"No","Yes")))</f>
        <v>N/A</v>
      </c>
      <c r="E104" s="51">
        <v>8.9565606800000003E-2</v>
      </c>
      <c r="F104" s="56" t="str">
        <f>IF($B104="N/A","N/A",IF(E104&gt;10,"No",IF(E104&lt;-10,"No","Yes")))</f>
        <v>N/A</v>
      </c>
      <c r="G104" s="51">
        <v>0.1026971198</v>
      </c>
      <c r="H104" s="56" t="str">
        <f>IF($B104="N/A","N/A",IF(G104&gt;10,"No",IF(G104&lt;-10,"No","Yes")))</f>
        <v>N/A</v>
      </c>
      <c r="I104" s="96">
        <v>18.690000000000001</v>
      </c>
      <c r="J104" s="96">
        <v>14.66</v>
      </c>
      <c r="K104" s="57" t="s">
        <v>117</v>
      </c>
      <c r="L104" s="21" t="str">
        <f t="shared" si="38"/>
        <v>Yes</v>
      </c>
    </row>
    <row r="105" spans="1:12">
      <c r="A105" s="99" t="s">
        <v>37</v>
      </c>
      <c r="B105" s="57" t="s">
        <v>89</v>
      </c>
      <c r="C105" s="51">
        <v>6.9053943791999997</v>
      </c>
      <c r="D105" s="10" t="str">
        <f>IF($B105="N/A","N/A",IF(C105&gt;10,"No",IF(C105&lt;6,"No","Yes")))</f>
        <v>Yes</v>
      </c>
      <c r="E105" s="51">
        <v>6.6093446783000003</v>
      </c>
      <c r="F105" s="10" t="str">
        <f>IF($B105="N/A","N/A",IF(E105&gt;10,"No",IF(E105&lt;6,"No","Yes")))</f>
        <v>Yes</v>
      </c>
      <c r="G105" s="51">
        <v>6.3883476913999999</v>
      </c>
      <c r="H105" s="10" t="str">
        <f>IF($B105="N/A","N/A",IF(G105&gt;10,"No",IF(G105&lt;6,"No","Yes")))</f>
        <v>Yes</v>
      </c>
      <c r="I105" s="96">
        <v>-4.29</v>
      </c>
      <c r="J105" s="96">
        <v>-3.34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5.5961127673000002</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5.8478674210000001</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6.3994976644000001</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1842</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1268</v>
      </c>
      <c r="H110" s="112" t="str">
        <f>IF($B110="N/A","N/A",IF(G110&gt;10,"No",IF(G110&lt;-10,"No","Yes")))</f>
        <v>N/A</v>
      </c>
      <c r="I110" s="96" t="s">
        <v>51</v>
      </c>
      <c r="J110" s="96" t="s">
        <v>51</v>
      </c>
      <c r="K110" s="11" t="s">
        <v>116</v>
      </c>
      <c r="L110" s="21" t="str">
        <f t="shared" si="43"/>
        <v>No</v>
      </c>
    </row>
    <row r="111" spans="1:12">
      <c r="A111" s="99" t="s">
        <v>25</v>
      </c>
      <c r="B111" s="57" t="s">
        <v>51</v>
      </c>
      <c r="C111" s="51">
        <v>8.7875683270000007</v>
      </c>
      <c r="D111" s="56" t="str">
        <f>IF($B111="N/A","N/A",IF(C111&gt;10,"No",IF(C111&lt;-10,"No","Yes")))</f>
        <v>N/A</v>
      </c>
      <c r="E111" s="51">
        <v>91.573667712000002</v>
      </c>
      <c r="F111" s="56" t="str">
        <f>IF($B111="N/A","N/A",IF(E111&gt;10,"No",IF(E111&lt;-10,"No","Yes")))</f>
        <v>N/A</v>
      </c>
      <c r="G111" s="51">
        <v>99.849181943999994</v>
      </c>
      <c r="H111" s="56" t="str">
        <f>IF($B111="N/A","N/A",IF(G111&gt;10,"No",IF(G111&lt;-10,"No","Yes")))</f>
        <v>N/A</v>
      </c>
      <c r="I111" s="96">
        <v>942.1</v>
      </c>
      <c r="J111" s="96">
        <v>9.0370000000000008</v>
      </c>
      <c r="K111" s="57" t="s">
        <v>117</v>
      </c>
      <c r="L111" s="21" t="str">
        <f t="shared" si="38"/>
        <v>Yes</v>
      </c>
    </row>
    <row r="112" spans="1:12">
      <c r="A112" s="99" t="s">
        <v>343</v>
      </c>
      <c r="B112" s="57" t="s">
        <v>51</v>
      </c>
      <c r="C112" s="51">
        <v>94.750069812999996</v>
      </c>
      <c r="D112" s="56" t="str">
        <f>IF($B112="N/A","N/A",IF(C112&gt;10,"No",IF(C112&lt;-10,"No","Yes")))</f>
        <v>N/A</v>
      </c>
      <c r="E112" s="51">
        <v>99.034969321000005</v>
      </c>
      <c r="F112" s="56" t="str">
        <f>IF($B112="N/A","N/A",IF(E112&gt;10,"No",IF(E112&lt;-10,"No","Yes")))</f>
        <v>N/A</v>
      </c>
      <c r="G112" s="51">
        <v>98.741088587999997</v>
      </c>
      <c r="H112" s="56" t="str">
        <f>IF($B112="N/A","N/A",IF(G112&gt;10,"No",IF(G112&lt;-10,"No","Yes")))</f>
        <v>N/A</v>
      </c>
      <c r="I112" s="96">
        <v>4.5220000000000002</v>
      </c>
      <c r="J112" s="96">
        <v>-0.29699999999999999</v>
      </c>
      <c r="K112" s="57" t="s">
        <v>117</v>
      </c>
      <c r="L112" s="21" t="str">
        <f t="shared" si="38"/>
        <v>Yes</v>
      </c>
    </row>
    <row r="113" spans="1:12">
      <c r="A113" s="111" t="s">
        <v>344</v>
      </c>
      <c r="B113" s="59" t="s">
        <v>51</v>
      </c>
      <c r="C113" s="58">
        <v>153838</v>
      </c>
      <c r="D113" s="112" t="str">
        <f>IF($B113="N/A","N/A",IF(C113&gt;10,"No",IF(C113&lt;-10,"No","Yes")))</f>
        <v>N/A</v>
      </c>
      <c r="E113" s="58">
        <v>158792</v>
      </c>
      <c r="F113" s="112" t="str">
        <f>IF($B113="N/A","N/A",IF(E113&gt;10,"No",IF(E113&lt;-10,"No","Yes")))</f>
        <v>N/A</v>
      </c>
      <c r="G113" s="58">
        <v>161841</v>
      </c>
      <c r="H113" s="112" t="str">
        <f>IF($B113="N/A","N/A",IF(G113&gt;10,"No",IF(G113&lt;-10,"No","Yes")))</f>
        <v>N/A</v>
      </c>
      <c r="I113" s="102">
        <v>3.22</v>
      </c>
      <c r="J113" s="102">
        <v>1.92</v>
      </c>
      <c r="K113" s="59" t="s">
        <v>116</v>
      </c>
      <c r="L113" s="43" t="str">
        <f t="shared" si="38"/>
        <v>Yes</v>
      </c>
    </row>
    <row r="114" spans="1:12">
      <c r="A114" s="218" t="s">
        <v>345</v>
      </c>
      <c r="B114" s="212"/>
      <c r="C114" s="212"/>
      <c r="D114" s="212"/>
      <c r="E114" s="212"/>
      <c r="F114" s="212"/>
      <c r="G114" s="212"/>
      <c r="H114" s="212"/>
      <c r="I114" s="212"/>
      <c r="J114" s="212"/>
      <c r="K114" s="212"/>
      <c r="L114" s="213"/>
    </row>
    <row r="115" spans="1:12">
      <c r="A115" s="195" t="s">
        <v>1021</v>
      </c>
      <c r="B115" s="55" t="s">
        <v>51</v>
      </c>
      <c r="C115" s="60">
        <v>0.90614802579999998</v>
      </c>
      <c r="D115" s="54" t="str">
        <f>IF($B115="N/A","N/A",IF(C115&gt;10,"No",IF(C115&lt;-10,"No","Yes")))</f>
        <v>N/A</v>
      </c>
      <c r="E115" s="60">
        <v>0.95722706430000004</v>
      </c>
      <c r="F115" s="54" t="str">
        <f>IF($B115="N/A","N/A",IF(E115&gt;10,"No",IF(E115&lt;-10,"No","Yes")))</f>
        <v>N/A</v>
      </c>
      <c r="G115" s="60">
        <v>0.94042918669999997</v>
      </c>
      <c r="H115" s="54" t="str">
        <f>IF($B115="N/A","N/A",IF(G115&gt;10,"No",IF(G115&lt;-10,"No","Yes")))</f>
        <v>N/A</v>
      </c>
      <c r="I115" s="104">
        <v>5.6369999999999996</v>
      </c>
      <c r="J115" s="104">
        <v>-1.75</v>
      </c>
      <c r="K115" s="55" t="s">
        <v>117</v>
      </c>
      <c r="L115" s="138" t="str">
        <f>IF(J115="Div by 0", "N/A", IF(K115="N/A","N/A", IF(J115&gt;VALUE(MID(K115,1,2)), "No", IF(J115&lt;-1*VALUE(MID(K115,1,2)), "No", "Yes"))))</f>
        <v>Yes</v>
      </c>
    </row>
    <row r="116" spans="1:12">
      <c r="A116" s="195" t="s">
        <v>1022</v>
      </c>
      <c r="B116" s="57" t="s">
        <v>51</v>
      </c>
      <c r="C116" s="51">
        <v>3.474434145</v>
      </c>
      <c r="D116" s="56" t="str">
        <f>IF($B116="N/A","N/A",IF(C116&gt;10,"No",IF(C116&lt;-10,"No","Yes")))</f>
        <v>N/A</v>
      </c>
      <c r="E116" s="51">
        <v>3.366668346</v>
      </c>
      <c r="F116" s="56" t="str">
        <f>IF($B116="N/A","N/A",IF(E116&gt;10,"No",IF(E116&lt;-10,"No","Yes")))</f>
        <v>N/A</v>
      </c>
      <c r="G116" s="51">
        <v>3.3508196315999998</v>
      </c>
      <c r="H116" s="56" t="str">
        <f>IF($B116="N/A","N/A",IF(G116&gt;10,"No",IF(G116&lt;-10,"No","Yes")))</f>
        <v>N/A</v>
      </c>
      <c r="I116" s="96">
        <v>-3.1</v>
      </c>
      <c r="J116" s="96">
        <v>-0.47099999999999997</v>
      </c>
      <c r="K116" s="57" t="s">
        <v>117</v>
      </c>
      <c r="L116" s="21" t="str">
        <f>IF(J116="Div by 0", "N/A", IF(K116="N/A","N/A", IF(J116&gt;VALUE(MID(K116,1,2)), "No", IF(J116&lt;-1*VALUE(MID(K116,1,2)), "No", "Yes"))))</f>
        <v>Yes</v>
      </c>
    </row>
    <row r="117" spans="1:12">
      <c r="A117" s="99" t="s">
        <v>30</v>
      </c>
      <c r="B117" s="59" t="s">
        <v>51</v>
      </c>
      <c r="C117" s="61">
        <v>95.619417829</v>
      </c>
      <c r="D117" s="112" t="str">
        <f>IF($B117="N/A","N/A",IF(C117&gt;10,"No",IF(C117&lt;-10,"No","Yes")))</f>
        <v>N/A</v>
      </c>
      <c r="E117" s="61">
        <v>95.676104589999994</v>
      </c>
      <c r="F117" s="112" t="str">
        <f>IF($B117="N/A","N/A",IF(E117&gt;10,"No",IF(E117&lt;-10,"No","Yes")))</f>
        <v>N/A</v>
      </c>
      <c r="G117" s="61">
        <v>95.708751182</v>
      </c>
      <c r="H117" s="112" t="str">
        <f>IF($B117="N/A","N/A",IF(G117&gt;10,"No",IF(G117&lt;-10,"No","Yes")))</f>
        <v>N/A</v>
      </c>
      <c r="I117" s="102">
        <v>5.9299999999999999E-2</v>
      </c>
      <c r="J117" s="102">
        <v>3.4099999999999998E-2</v>
      </c>
      <c r="K117" s="59" t="s">
        <v>117</v>
      </c>
      <c r="L117" s="43" t="str">
        <f>IF(J117="Div by 0", "N/A", IF(K117="N/A","N/A", IF(J117&gt;VALUE(MID(K117,1,2)), "No", IF(J117&lt;-1*VALUE(MID(K117,1,2)), "No", "Yes"))))</f>
        <v>Yes</v>
      </c>
    </row>
    <row r="118" spans="1:12">
      <c r="A118" s="218" t="s">
        <v>346</v>
      </c>
      <c r="B118" s="212"/>
      <c r="C118" s="212"/>
      <c r="D118" s="212"/>
      <c r="E118" s="212"/>
      <c r="F118" s="212"/>
      <c r="G118" s="212"/>
      <c r="H118" s="212"/>
      <c r="I118" s="212"/>
      <c r="J118" s="212"/>
      <c r="K118" s="212"/>
      <c r="L118" s="213"/>
    </row>
    <row r="119" spans="1:12">
      <c r="A119" s="111" t="s">
        <v>347</v>
      </c>
      <c r="B119" s="55" t="s">
        <v>51</v>
      </c>
      <c r="C119" s="60">
        <v>42.817616854000001</v>
      </c>
      <c r="D119" s="54" t="str">
        <f>IF($B119="N/A","N/A",IF(C119&gt;10,"No",IF(C119&lt;-10,"No","Yes")))</f>
        <v>N/A</v>
      </c>
      <c r="E119" s="60">
        <v>41.765039557999998</v>
      </c>
      <c r="F119" s="54" t="str">
        <f>IF($B119="N/A","N/A",IF(E119&gt;10,"No",IF(E119&lt;-10,"No","Yes")))</f>
        <v>N/A</v>
      </c>
      <c r="G119" s="60">
        <v>40.673927841999998</v>
      </c>
      <c r="H119" s="54" t="str">
        <f>IF($B119="N/A","N/A",IF(G119&gt;10,"No",IF(G119&lt;-10,"No","Yes")))</f>
        <v>N/A</v>
      </c>
      <c r="I119" s="104">
        <v>-2.46</v>
      </c>
      <c r="J119" s="104">
        <v>-2.61</v>
      </c>
      <c r="K119" s="55" t="s">
        <v>117</v>
      </c>
      <c r="L119" s="138" t="str">
        <f>IF(J119="Div by 0", "N/A", IF(K119="N/A","N/A", IF(J119&gt;VALUE(MID(K119,1,2)), "No", IF(J119&lt;-1*VALUE(MID(K119,1,2)), "No", "Yes"))))</f>
        <v>Yes</v>
      </c>
    </row>
    <row r="120" spans="1:12">
      <c r="A120" s="111" t="s">
        <v>348</v>
      </c>
      <c r="B120" s="57" t="s">
        <v>51</v>
      </c>
      <c r="C120" s="51">
        <v>56.182401550999998</v>
      </c>
      <c r="D120" s="56" t="str">
        <f>IF($B120="N/A","N/A",IF(C120&gt;10,"No",IF(C120&lt;-10,"No","Yes")))</f>
        <v>N/A</v>
      </c>
      <c r="E120" s="51">
        <v>57.222869084999999</v>
      </c>
      <c r="F120" s="56" t="str">
        <f>IF($B120="N/A","N/A",IF(E120&gt;10,"No",IF(E120&lt;-10,"No","Yes")))</f>
        <v>N/A</v>
      </c>
      <c r="G120" s="51">
        <v>58.336071922999999</v>
      </c>
      <c r="H120" s="56" t="str">
        <f>IF($B120="N/A","N/A",IF(G120&gt;10,"No",IF(G120&lt;-10,"No","Yes")))</f>
        <v>N/A</v>
      </c>
      <c r="I120" s="96">
        <v>1.8520000000000001</v>
      </c>
      <c r="J120" s="96">
        <v>1.9450000000000001</v>
      </c>
      <c r="K120" s="57" t="s">
        <v>117</v>
      </c>
      <c r="L120" s="21" t="str">
        <f>IF(J120="Div by 0", "N/A", IF(K120="N/A","N/A", IF(J120&gt;VALUE(MID(K120,1,2)), "No", IF(J120&lt;-1*VALUE(MID(K120,1,2)), "No", "Yes"))))</f>
        <v>Yes</v>
      </c>
    </row>
    <row r="121" spans="1:12">
      <c r="A121" s="111" t="s">
        <v>349</v>
      </c>
      <c r="B121" s="57" t="s">
        <v>51</v>
      </c>
      <c r="C121" s="51">
        <v>0.33864407400000002</v>
      </c>
      <c r="D121" s="56" t="str">
        <f>IF($B121="N/A","N/A",IF(C121&gt;10,"No",IF(C121&lt;-10,"No","Yes")))</f>
        <v>N/A</v>
      </c>
      <c r="E121" s="51">
        <v>0.34632034630000003</v>
      </c>
      <c r="F121" s="56" t="str">
        <f>IF($B121="N/A","N/A",IF(E121&gt;10,"No",IF(E121&lt;-10,"No","Yes")))</f>
        <v>N/A</v>
      </c>
      <c r="G121" s="51">
        <v>0.3591464989</v>
      </c>
      <c r="H121" s="56" t="str">
        <f>IF($B121="N/A","N/A",IF(G121&gt;10,"No",IF(G121&lt;-10,"No","Yes")))</f>
        <v>N/A</v>
      </c>
      <c r="I121" s="96">
        <v>2.2669999999999999</v>
      </c>
      <c r="J121" s="96">
        <v>3.7040000000000002</v>
      </c>
      <c r="K121" s="57" t="s">
        <v>117</v>
      </c>
      <c r="L121" s="21" t="str">
        <f>IF(J121="Div by 0", "N/A", IF(K121="N/A","N/A", IF(J121&gt;VALUE(MID(K121,1,2)), "No", IF(J121&lt;-1*VALUE(MID(K121,1,2)), "No", "Yes"))))</f>
        <v>Yes</v>
      </c>
    </row>
    <row r="122" spans="1:12">
      <c r="A122" s="111" t="s">
        <v>350</v>
      </c>
      <c r="B122" s="59" t="s">
        <v>51</v>
      </c>
      <c r="C122" s="61">
        <v>0.66133752140000002</v>
      </c>
      <c r="D122" s="112" t="str">
        <f>IF($B122="N/A","N/A",IF(C122&gt;10,"No",IF(C122&lt;-10,"No","Yes")))</f>
        <v>N/A</v>
      </c>
      <c r="E122" s="61">
        <v>0.66577101059999999</v>
      </c>
      <c r="F122" s="112" t="str">
        <f>IF($B122="N/A","N/A",IF(E122&gt;10,"No",IF(E122&lt;-10,"No","Yes")))</f>
        <v>N/A</v>
      </c>
      <c r="G122" s="61">
        <v>0.63085373580000004</v>
      </c>
      <c r="H122" s="112" t="str">
        <f>IF($B122="N/A","N/A",IF(G122&gt;10,"No",IF(G122&lt;-10,"No","Yes")))</f>
        <v>N/A</v>
      </c>
      <c r="I122" s="102">
        <v>0.6704</v>
      </c>
      <c r="J122" s="102">
        <v>-5.24</v>
      </c>
      <c r="K122" s="59" t="s">
        <v>117</v>
      </c>
      <c r="L122" s="43" t="str">
        <f>IF(J122="Div by 0", "N/A", IF(K122="N/A","N/A", IF(J122&gt;VALUE(MID(K122,1,2)), "No", IF(J122&lt;-1*VALUE(MID(K122,1,2)), "No", "Yes"))))</f>
        <v>Yes</v>
      </c>
    </row>
    <row r="123" spans="1:12">
      <c r="A123" s="219" t="s">
        <v>158</v>
      </c>
      <c r="B123" s="212"/>
      <c r="C123" s="212"/>
      <c r="D123" s="212"/>
      <c r="E123" s="212"/>
      <c r="F123" s="212"/>
      <c r="G123" s="212"/>
      <c r="H123" s="212"/>
      <c r="I123" s="212"/>
      <c r="J123" s="212"/>
      <c r="K123" s="212"/>
      <c r="L123" s="213"/>
    </row>
    <row r="124" spans="1:12">
      <c r="A124" s="99" t="s">
        <v>812</v>
      </c>
      <c r="B124" s="55" t="s">
        <v>125</v>
      </c>
      <c r="C124" s="60">
        <v>99.816560726999995</v>
      </c>
      <c r="D124" s="103" t="str">
        <f>IF($B124="N/A","N/A",IF(C124&gt;=99,"Yes","No"))</f>
        <v>Yes</v>
      </c>
      <c r="E124" s="60">
        <v>99.809734328000005</v>
      </c>
      <c r="F124" s="103" t="str">
        <f>IF($B124="N/A","N/A",IF(E124&gt;=99,"Yes","No"))</f>
        <v>Yes</v>
      </c>
      <c r="G124" s="60">
        <v>99.751968230000003</v>
      </c>
      <c r="H124" s="103" t="str">
        <f>IF($B124="N/A","N/A",IF(G124&gt;=99,"Yes","No"))</f>
        <v>Yes</v>
      </c>
      <c r="I124" s="104">
        <v>-7.0000000000000001E-3</v>
      </c>
      <c r="J124" s="104">
        <v>-5.8000000000000003E-2</v>
      </c>
      <c r="K124" s="55" t="s">
        <v>116</v>
      </c>
      <c r="L124" s="138" t="str">
        <f t="shared" ref="L124:L157" si="44">IF(J124="Div by 0", "N/A", IF(K124="N/A","N/A", IF(J124&gt;VALUE(MID(K124,1,2)), "No", IF(J124&lt;-1*VALUE(MID(K124,1,2)), "No", "Yes"))))</f>
        <v>Yes</v>
      </c>
    </row>
    <row r="125" spans="1:12">
      <c r="A125" s="99" t="s">
        <v>885</v>
      </c>
      <c r="B125" s="57" t="s">
        <v>51</v>
      </c>
      <c r="C125" s="51">
        <v>10.067353219999999</v>
      </c>
      <c r="D125" s="10" t="str">
        <f>IF($B125="N/A","N/A",IF(C125&gt;10,"No",IF(C125&lt;-10,"No","Yes")))</f>
        <v>N/A</v>
      </c>
      <c r="E125" s="51">
        <v>9.9723248789000003</v>
      </c>
      <c r="F125" s="10" t="str">
        <f>IF($B125="N/A","N/A",IF(E125&gt;10,"No",IF(E125&lt;-10,"No","Yes")))</f>
        <v>N/A</v>
      </c>
      <c r="G125" s="51">
        <v>9.7881544837999996</v>
      </c>
      <c r="H125" s="10" t="str">
        <f>IF($B125="N/A","N/A",IF(G125&gt;10,"No",IF(G125&lt;-10,"No","Yes")))</f>
        <v>N/A</v>
      </c>
      <c r="I125" s="96">
        <v>-0.94399999999999995</v>
      </c>
      <c r="J125" s="96">
        <v>-1.85</v>
      </c>
      <c r="K125" s="57" t="s">
        <v>116</v>
      </c>
      <c r="L125" s="21" t="str">
        <f t="shared" si="44"/>
        <v>Yes</v>
      </c>
    </row>
    <row r="126" spans="1:12">
      <c r="A126" s="69" t="s">
        <v>813</v>
      </c>
      <c r="B126" s="57" t="s">
        <v>9</v>
      </c>
      <c r="C126" s="41">
        <v>99.856571884999994</v>
      </c>
      <c r="D126" s="10" t="str">
        <f>IF($B126="N/A","N/A",IF(C126&gt;=98,"Yes","No"))</f>
        <v>Yes</v>
      </c>
      <c r="E126" s="41">
        <v>99.838751138999996</v>
      </c>
      <c r="F126" s="10" t="str">
        <f>IF($B126="N/A","N/A",IF(E126&gt;=98,"Yes","No"))</f>
        <v>Yes</v>
      </c>
      <c r="G126" s="41">
        <v>99.802856148000004</v>
      </c>
      <c r="H126" s="10" t="str">
        <f>IF($B126="N/A","N/A",IF(G126&gt;=98,"Yes","No"))</f>
        <v>Yes</v>
      </c>
      <c r="I126" s="96">
        <v>-1.7999999999999999E-2</v>
      </c>
      <c r="J126" s="96">
        <v>-3.5999999999999997E-2</v>
      </c>
      <c r="K126" s="11" t="s">
        <v>116</v>
      </c>
      <c r="L126" s="21" t="str">
        <f t="shared" si="44"/>
        <v>Yes</v>
      </c>
    </row>
    <row r="127" spans="1:12">
      <c r="A127" s="69" t="s">
        <v>814</v>
      </c>
      <c r="B127" s="57" t="s">
        <v>126</v>
      </c>
      <c r="C127" s="41">
        <v>89.678078692</v>
      </c>
      <c r="D127" s="10" t="str">
        <f>IF($B127="N/A","N/A",IF(C127&gt;=80,"Yes","No"))</f>
        <v>Yes</v>
      </c>
      <c r="E127" s="41">
        <v>89.448149051000001</v>
      </c>
      <c r="F127" s="10" t="str">
        <f>IF($B127="N/A","N/A",IF(E127&gt;=80,"Yes","No"))</f>
        <v>Yes</v>
      </c>
      <c r="G127" s="41">
        <v>89.576000594000007</v>
      </c>
      <c r="H127" s="10" t="str">
        <f>IF($B127="N/A","N/A",IF(G127&gt;=80,"Yes","No"))</f>
        <v>Yes</v>
      </c>
      <c r="I127" s="96">
        <v>-0.25600000000000001</v>
      </c>
      <c r="J127" s="96">
        <v>0.1429</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0</v>
      </c>
      <c r="D130" s="39" t="s">
        <v>160</v>
      </c>
      <c r="E130" s="51" t="s">
        <v>995</v>
      </c>
      <c r="F130" s="39" t="s">
        <v>160</v>
      </c>
      <c r="G130" s="51">
        <v>0</v>
      </c>
      <c r="H130" s="10" t="str">
        <f>IF($B130="N/A","N/A",IF(G130&lt;100,"No",IF(G130=100,"No","Yes")))</f>
        <v>N/A</v>
      </c>
      <c r="I130" s="96" t="s">
        <v>995</v>
      </c>
      <c r="J130" s="96" t="s">
        <v>995</v>
      </c>
      <c r="K130" s="11" t="s">
        <v>169</v>
      </c>
      <c r="L130" s="21" t="str">
        <f t="shared" si="44"/>
        <v>N/A</v>
      </c>
    </row>
    <row r="131" spans="1:12">
      <c r="A131" s="69" t="s">
        <v>591</v>
      </c>
      <c r="B131" s="70" t="s">
        <v>51</v>
      </c>
      <c r="C131" s="39">
        <v>70323</v>
      </c>
      <c r="D131" s="10" t="str">
        <f t="shared" ref="D131:D157" si="48">IF($B131="N/A","N/A",IF(C131&gt;10,"No",IF(C131&lt;-10,"No","Yes")))</f>
        <v>N/A</v>
      </c>
      <c r="E131" s="39">
        <v>71479</v>
      </c>
      <c r="F131" s="10" t="str">
        <f t="shared" ref="F131:F157" si="49">IF($B131="N/A","N/A",IF(E131&gt;10,"No",IF(E131&lt;-10,"No","Yes")))</f>
        <v>N/A</v>
      </c>
      <c r="G131" s="39">
        <v>71765</v>
      </c>
      <c r="H131" s="10" t="str">
        <f t="shared" ref="H131:H157" si="50">IF($B131="N/A","N/A",IF(G131&gt;10,"No",IF(G131&lt;-10,"No","Yes")))</f>
        <v>N/A</v>
      </c>
      <c r="I131" s="96">
        <v>1.6439999999999999</v>
      </c>
      <c r="J131" s="96">
        <v>0.40010000000000001</v>
      </c>
      <c r="K131" s="11" t="s">
        <v>116</v>
      </c>
      <c r="L131" s="21" t="str">
        <f t="shared" si="44"/>
        <v>Yes</v>
      </c>
    </row>
    <row r="132" spans="1:12">
      <c r="A132" s="153" t="s">
        <v>787</v>
      </c>
      <c r="B132" s="70" t="s">
        <v>51</v>
      </c>
      <c r="C132" s="39">
        <v>17405</v>
      </c>
      <c r="D132" s="10" t="str">
        <f t="shared" si="48"/>
        <v>N/A</v>
      </c>
      <c r="E132" s="39">
        <v>16205</v>
      </c>
      <c r="F132" s="10" t="str">
        <f t="shared" si="49"/>
        <v>N/A</v>
      </c>
      <c r="G132" s="39">
        <v>15369</v>
      </c>
      <c r="H132" s="10" t="str">
        <f t="shared" si="50"/>
        <v>N/A</v>
      </c>
      <c r="I132" s="96">
        <v>-6.89</v>
      </c>
      <c r="J132" s="96">
        <v>-5.16</v>
      </c>
      <c r="K132" s="11" t="s">
        <v>116</v>
      </c>
      <c r="L132" s="21" t="str">
        <f t="shared" si="44"/>
        <v>Yes</v>
      </c>
    </row>
    <row r="133" spans="1:12">
      <c r="A133" s="153" t="s">
        <v>788</v>
      </c>
      <c r="B133" s="70" t="s">
        <v>51</v>
      </c>
      <c r="C133" s="39">
        <v>2860</v>
      </c>
      <c r="D133" s="10" t="str">
        <f t="shared" si="48"/>
        <v>N/A</v>
      </c>
      <c r="E133" s="39">
        <v>2822</v>
      </c>
      <c r="F133" s="10" t="str">
        <f t="shared" si="49"/>
        <v>N/A</v>
      </c>
      <c r="G133" s="39">
        <v>3092</v>
      </c>
      <c r="H133" s="10" t="str">
        <f t="shared" si="50"/>
        <v>N/A</v>
      </c>
      <c r="I133" s="96">
        <v>-1.33</v>
      </c>
      <c r="J133" s="96">
        <v>9.5679999999999996</v>
      </c>
      <c r="K133" s="11" t="s">
        <v>116</v>
      </c>
      <c r="L133" s="21" t="str">
        <f t="shared" si="44"/>
        <v>Yes</v>
      </c>
    </row>
    <row r="134" spans="1:12">
      <c r="A134" s="153" t="s">
        <v>789</v>
      </c>
      <c r="B134" s="70" t="s">
        <v>51</v>
      </c>
      <c r="C134" s="39">
        <v>28879</v>
      </c>
      <c r="D134" s="10" t="str">
        <f t="shared" si="48"/>
        <v>N/A</v>
      </c>
      <c r="E134" s="39">
        <v>31720</v>
      </c>
      <c r="F134" s="10" t="str">
        <f t="shared" si="49"/>
        <v>N/A</v>
      </c>
      <c r="G134" s="39">
        <v>33399</v>
      </c>
      <c r="H134" s="10" t="str">
        <f t="shared" si="50"/>
        <v>N/A</v>
      </c>
      <c r="I134" s="96">
        <v>9.8379999999999992</v>
      </c>
      <c r="J134" s="96">
        <v>5.2930000000000001</v>
      </c>
      <c r="K134" s="11" t="s">
        <v>116</v>
      </c>
      <c r="L134" s="21" t="str">
        <f t="shared" si="44"/>
        <v>Yes</v>
      </c>
    </row>
    <row r="135" spans="1:12">
      <c r="A135" s="153" t="s">
        <v>790</v>
      </c>
      <c r="B135" s="70" t="s">
        <v>51</v>
      </c>
      <c r="C135" s="39">
        <v>21179</v>
      </c>
      <c r="D135" s="10" t="str">
        <f t="shared" si="48"/>
        <v>N/A</v>
      </c>
      <c r="E135" s="39">
        <v>20732</v>
      </c>
      <c r="F135" s="10" t="str">
        <f t="shared" si="49"/>
        <v>N/A</v>
      </c>
      <c r="G135" s="39">
        <v>19905</v>
      </c>
      <c r="H135" s="10" t="str">
        <f t="shared" si="50"/>
        <v>N/A</v>
      </c>
      <c r="I135" s="96">
        <v>-2.11</v>
      </c>
      <c r="J135" s="96">
        <v>-3.99</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232951</v>
      </c>
      <c r="D137" s="10" t="str">
        <f t="shared" si="48"/>
        <v>N/A</v>
      </c>
      <c r="E137" s="39">
        <v>237036</v>
      </c>
      <c r="F137" s="10" t="str">
        <f t="shared" si="49"/>
        <v>N/A</v>
      </c>
      <c r="G137" s="39">
        <v>242252</v>
      </c>
      <c r="H137" s="10" t="str">
        <f t="shared" si="50"/>
        <v>N/A</v>
      </c>
      <c r="I137" s="96">
        <v>1.754</v>
      </c>
      <c r="J137" s="96">
        <v>2.2010000000000001</v>
      </c>
      <c r="K137" s="11" t="s">
        <v>116</v>
      </c>
      <c r="L137" s="21" t="str">
        <f t="shared" si="44"/>
        <v>Yes</v>
      </c>
    </row>
    <row r="138" spans="1:12">
      <c r="A138" s="153" t="s">
        <v>792</v>
      </c>
      <c r="B138" s="70" t="s">
        <v>51</v>
      </c>
      <c r="C138" s="39">
        <v>194485</v>
      </c>
      <c r="D138" s="10" t="str">
        <f t="shared" si="48"/>
        <v>N/A</v>
      </c>
      <c r="E138" s="39">
        <v>195620</v>
      </c>
      <c r="F138" s="10" t="str">
        <f t="shared" si="49"/>
        <v>N/A</v>
      </c>
      <c r="G138" s="39">
        <v>198418</v>
      </c>
      <c r="H138" s="10" t="str">
        <f t="shared" si="50"/>
        <v>N/A</v>
      </c>
      <c r="I138" s="96">
        <v>0.58360000000000001</v>
      </c>
      <c r="J138" s="96">
        <v>1.43</v>
      </c>
      <c r="K138" s="11" t="s">
        <v>116</v>
      </c>
      <c r="L138" s="21" t="str">
        <f t="shared" si="44"/>
        <v>Yes</v>
      </c>
    </row>
    <row r="139" spans="1:12">
      <c r="A139" s="153" t="s">
        <v>793</v>
      </c>
      <c r="B139" s="70" t="s">
        <v>51</v>
      </c>
      <c r="C139" s="39">
        <v>4094</v>
      </c>
      <c r="D139" s="10" t="str">
        <f t="shared" si="48"/>
        <v>N/A</v>
      </c>
      <c r="E139" s="39">
        <v>3966</v>
      </c>
      <c r="F139" s="10" t="str">
        <f t="shared" si="49"/>
        <v>N/A</v>
      </c>
      <c r="G139" s="39">
        <v>3907</v>
      </c>
      <c r="H139" s="10" t="str">
        <f t="shared" si="50"/>
        <v>N/A</v>
      </c>
      <c r="I139" s="96">
        <v>-3.13</v>
      </c>
      <c r="J139" s="96">
        <v>-1.49</v>
      </c>
      <c r="K139" s="11" t="s">
        <v>116</v>
      </c>
      <c r="L139" s="21" t="str">
        <f t="shared" si="44"/>
        <v>Yes</v>
      </c>
    </row>
    <row r="140" spans="1:12">
      <c r="A140" s="153" t="s">
        <v>886</v>
      </c>
      <c r="B140" s="70" t="s">
        <v>51</v>
      </c>
      <c r="C140" s="39">
        <v>26203</v>
      </c>
      <c r="D140" s="10" t="str">
        <f t="shared" si="48"/>
        <v>N/A</v>
      </c>
      <c r="E140" s="39">
        <v>29384</v>
      </c>
      <c r="F140" s="10" t="str">
        <f t="shared" si="49"/>
        <v>N/A</v>
      </c>
      <c r="G140" s="39">
        <v>31970</v>
      </c>
      <c r="H140" s="10" t="str">
        <f t="shared" si="50"/>
        <v>N/A</v>
      </c>
      <c r="I140" s="96">
        <v>12.14</v>
      </c>
      <c r="J140" s="96">
        <v>8.8010000000000002</v>
      </c>
      <c r="K140" s="11" t="s">
        <v>116</v>
      </c>
      <c r="L140" s="21" t="str">
        <f t="shared" si="44"/>
        <v>Yes</v>
      </c>
    </row>
    <row r="141" spans="1:12">
      <c r="A141" s="153" t="s">
        <v>808</v>
      </c>
      <c r="B141" s="70" t="s">
        <v>51</v>
      </c>
      <c r="C141" s="39">
        <v>8169</v>
      </c>
      <c r="D141" s="10" t="str">
        <f t="shared" si="48"/>
        <v>N/A</v>
      </c>
      <c r="E141" s="39">
        <v>8066</v>
      </c>
      <c r="F141" s="10" t="str">
        <f t="shared" si="49"/>
        <v>N/A</v>
      </c>
      <c r="G141" s="39">
        <v>7957</v>
      </c>
      <c r="H141" s="10" t="str">
        <f t="shared" si="50"/>
        <v>N/A</v>
      </c>
      <c r="I141" s="96">
        <v>-1.26</v>
      </c>
      <c r="J141" s="96">
        <v>-1.35</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437850</v>
      </c>
      <c r="D143" s="10" t="str">
        <f t="shared" si="48"/>
        <v>N/A</v>
      </c>
      <c r="E143" s="39">
        <v>427910</v>
      </c>
      <c r="F143" s="10" t="str">
        <f t="shared" si="49"/>
        <v>N/A</v>
      </c>
      <c r="G143" s="39">
        <v>430650</v>
      </c>
      <c r="H143" s="10" t="str">
        <f t="shared" si="50"/>
        <v>N/A</v>
      </c>
      <c r="I143" s="96">
        <v>-2.27</v>
      </c>
      <c r="J143" s="96">
        <v>0.64029999999999998</v>
      </c>
      <c r="K143" s="11" t="s">
        <v>116</v>
      </c>
      <c r="L143" s="21" t="str">
        <f t="shared" si="44"/>
        <v>Yes</v>
      </c>
    </row>
    <row r="144" spans="1:12">
      <c r="A144" s="153" t="s">
        <v>795</v>
      </c>
      <c r="B144" s="70" t="s">
        <v>51</v>
      </c>
      <c r="C144" s="39">
        <v>122890</v>
      </c>
      <c r="D144" s="10" t="str">
        <f t="shared" si="48"/>
        <v>N/A</v>
      </c>
      <c r="E144" s="39">
        <v>116216</v>
      </c>
      <c r="F144" s="10" t="str">
        <f t="shared" si="49"/>
        <v>N/A</v>
      </c>
      <c r="G144" s="39">
        <v>117026</v>
      </c>
      <c r="H144" s="10" t="str">
        <f t="shared" si="50"/>
        <v>N/A</v>
      </c>
      <c r="I144" s="96">
        <v>-5.43</v>
      </c>
      <c r="J144" s="96">
        <v>0.69699999999999995</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9153</v>
      </c>
      <c r="D146" s="10" t="str">
        <f t="shared" si="48"/>
        <v>N/A</v>
      </c>
      <c r="E146" s="39">
        <v>7220</v>
      </c>
      <c r="F146" s="10" t="str">
        <f t="shared" si="49"/>
        <v>N/A</v>
      </c>
      <c r="G146" s="39">
        <v>6210</v>
      </c>
      <c r="H146" s="10" t="str">
        <f t="shared" si="50"/>
        <v>N/A</v>
      </c>
      <c r="I146" s="96">
        <v>-21.1</v>
      </c>
      <c r="J146" s="96">
        <v>-14</v>
      </c>
      <c r="K146" s="11" t="s">
        <v>116</v>
      </c>
      <c r="L146" s="21" t="str">
        <f t="shared" si="44"/>
        <v>No</v>
      </c>
    </row>
    <row r="147" spans="1:12">
      <c r="A147" s="153" t="s">
        <v>798</v>
      </c>
      <c r="B147" s="70" t="s">
        <v>51</v>
      </c>
      <c r="C147" s="39">
        <v>271988</v>
      </c>
      <c r="D147" s="10" t="str">
        <f t="shared" si="48"/>
        <v>N/A</v>
      </c>
      <c r="E147" s="39">
        <v>268679</v>
      </c>
      <c r="F147" s="10" t="str">
        <f t="shared" si="49"/>
        <v>N/A</v>
      </c>
      <c r="G147" s="39">
        <v>271808</v>
      </c>
      <c r="H147" s="10" t="str">
        <f t="shared" si="50"/>
        <v>N/A</v>
      </c>
      <c r="I147" s="96">
        <v>-1.22</v>
      </c>
      <c r="J147" s="96">
        <v>1.165</v>
      </c>
      <c r="K147" s="11" t="s">
        <v>116</v>
      </c>
      <c r="L147" s="21" t="str">
        <f t="shared" si="44"/>
        <v>Yes</v>
      </c>
    </row>
    <row r="148" spans="1:12">
      <c r="A148" s="153" t="s">
        <v>799</v>
      </c>
      <c r="B148" s="70" t="s">
        <v>51</v>
      </c>
      <c r="C148" s="39">
        <v>20846</v>
      </c>
      <c r="D148" s="10" t="str">
        <f t="shared" si="48"/>
        <v>N/A</v>
      </c>
      <c r="E148" s="39">
        <v>21960</v>
      </c>
      <c r="F148" s="10" t="str">
        <f t="shared" si="49"/>
        <v>N/A</v>
      </c>
      <c r="G148" s="39">
        <v>22030</v>
      </c>
      <c r="H148" s="10" t="str">
        <f t="shared" si="50"/>
        <v>N/A</v>
      </c>
      <c r="I148" s="96">
        <v>5.3440000000000003</v>
      </c>
      <c r="J148" s="96">
        <v>0.31879999999999997</v>
      </c>
      <c r="K148" s="11" t="s">
        <v>116</v>
      </c>
      <c r="L148" s="21" t="str">
        <f t="shared" si="44"/>
        <v>Yes</v>
      </c>
    </row>
    <row r="149" spans="1:12">
      <c r="A149" s="153" t="s">
        <v>800</v>
      </c>
      <c r="B149" s="70" t="s">
        <v>51</v>
      </c>
      <c r="C149" s="39">
        <v>12973</v>
      </c>
      <c r="D149" s="10" t="str">
        <f t="shared" si="48"/>
        <v>N/A</v>
      </c>
      <c r="E149" s="39">
        <v>13835</v>
      </c>
      <c r="F149" s="10" t="str">
        <f t="shared" si="49"/>
        <v>N/A</v>
      </c>
      <c r="G149" s="39">
        <v>13576</v>
      </c>
      <c r="H149" s="10" t="str">
        <f t="shared" si="50"/>
        <v>N/A</v>
      </c>
      <c r="I149" s="96">
        <v>6.6449999999999996</v>
      </c>
      <c r="J149" s="96">
        <v>-1.87</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133076</v>
      </c>
      <c r="D151" s="10" t="str">
        <f t="shared" si="48"/>
        <v>N/A</v>
      </c>
      <c r="E151" s="39">
        <v>135417</v>
      </c>
      <c r="F151" s="10" t="str">
        <f t="shared" si="49"/>
        <v>N/A</v>
      </c>
      <c r="G151" s="39">
        <v>134670</v>
      </c>
      <c r="H151" s="10" t="str">
        <f t="shared" si="50"/>
        <v>N/A</v>
      </c>
      <c r="I151" s="96">
        <v>1.7589999999999999</v>
      </c>
      <c r="J151" s="96">
        <v>-0.55200000000000005</v>
      </c>
      <c r="K151" s="11" t="s">
        <v>116</v>
      </c>
      <c r="L151" s="21" t="str">
        <f t="shared" si="44"/>
        <v>Yes</v>
      </c>
    </row>
    <row r="152" spans="1:12">
      <c r="A152" s="153" t="s">
        <v>802</v>
      </c>
      <c r="B152" s="70" t="s">
        <v>51</v>
      </c>
      <c r="C152" s="39">
        <v>66672</v>
      </c>
      <c r="D152" s="10" t="str">
        <f t="shared" si="48"/>
        <v>N/A</v>
      </c>
      <c r="E152" s="39">
        <v>65258</v>
      </c>
      <c r="F152" s="10" t="str">
        <f t="shared" si="49"/>
        <v>N/A</v>
      </c>
      <c r="G152" s="39">
        <v>64579</v>
      </c>
      <c r="H152" s="10" t="str">
        <f t="shared" si="50"/>
        <v>N/A</v>
      </c>
      <c r="I152" s="96">
        <v>-2.12</v>
      </c>
      <c r="J152" s="96">
        <v>-1.04</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12867</v>
      </c>
      <c r="D154" s="10" t="str">
        <f t="shared" si="48"/>
        <v>N/A</v>
      </c>
      <c r="E154" s="39">
        <v>13039</v>
      </c>
      <c r="F154" s="10" t="str">
        <f t="shared" si="49"/>
        <v>N/A</v>
      </c>
      <c r="G154" s="39">
        <v>13251</v>
      </c>
      <c r="H154" s="10" t="str">
        <f t="shared" si="50"/>
        <v>N/A</v>
      </c>
      <c r="I154" s="96">
        <v>1.337</v>
      </c>
      <c r="J154" s="96">
        <v>1.6259999999999999</v>
      </c>
      <c r="K154" s="11" t="s">
        <v>116</v>
      </c>
      <c r="L154" s="21" t="str">
        <f t="shared" si="44"/>
        <v>Yes</v>
      </c>
    </row>
    <row r="155" spans="1:12">
      <c r="A155" s="153" t="s">
        <v>805</v>
      </c>
      <c r="B155" s="70" t="s">
        <v>51</v>
      </c>
      <c r="C155" s="39">
        <v>36719</v>
      </c>
      <c r="D155" s="10" t="str">
        <f t="shared" si="48"/>
        <v>N/A</v>
      </c>
      <c r="E155" s="39">
        <v>39622</v>
      </c>
      <c r="F155" s="10" t="str">
        <f t="shared" si="49"/>
        <v>N/A</v>
      </c>
      <c r="G155" s="39">
        <v>36731</v>
      </c>
      <c r="H155" s="10" t="str">
        <f t="shared" si="50"/>
        <v>N/A</v>
      </c>
      <c r="I155" s="96">
        <v>7.9059999999999997</v>
      </c>
      <c r="J155" s="96">
        <v>-7.3</v>
      </c>
      <c r="K155" s="11" t="s">
        <v>116</v>
      </c>
      <c r="L155" s="21" t="str">
        <f t="shared" si="44"/>
        <v>Yes</v>
      </c>
    </row>
    <row r="156" spans="1:12">
      <c r="A156" s="153" t="s">
        <v>806</v>
      </c>
      <c r="B156" s="70" t="s">
        <v>51</v>
      </c>
      <c r="C156" s="39">
        <v>16818</v>
      </c>
      <c r="D156" s="10" t="str">
        <f t="shared" si="48"/>
        <v>N/A</v>
      </c>
      <c r="E156" s="39">
        <v>17498</v>
      </c>
      <c r="F156" s="10" t="str">
        <f t="shared" si="49"/>
        <v>N/A</v>
      </c>
      <c r="G156" s="39">
        <v>20109</v>
      </c>
      <c r="H156" s="10" t="str">
        <f t="shared" si="50"/>
        <v>N/A</v>
      </c>
      <c r="I156" s="96">
        <v>4.0430000000000001</v>
      </c>
      <c r="J156" s="96">
        <v>14.92</v>
      </c>
      <c r="K156" s="11" t="s">
        <v>116</v>
      </c>
      <c r="L156" s="21" t="str">
        <f t="shared" si="44"/>
        <v>No</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19" t="s">
        <v>161</v>
      </c>
      <c r="B158" s="212"/>
      <c r="C158" s="212"/>
      <c r="D158" s="212"/>
      <c r="E158" s="212"/>
      <c r="F158" s="212"/>
      <c r="G158" s="212"/>
      <c r="H158" s="212"/>
      <c r="I158" s="212"/>
      <c r="J158" s="212"/>
      <c r="K158" s="212"/>
      <c r="L158" s="213"/>
    </row>
    <row r="159" spans="1:12">
      <c r="A159" s="218" t="s">
        <v>24</v>
      </c>
      <c r="B159" s="212"/>
      <c r="C159" s="212"/>
      <c r="D159" s="212"/>
      <c r="E159" s="212"/>
      <c r="F159" s="212"/>
      <c r="G159" s="212"/>
      <c r="H159" s="212"/>
      <c r="I159" s="212"/>
      <c r="J159" s="212"/>
      <c r="K159" s="212"/>
      <c r="L159" s="213"/>
    </row>
    <row r="160" spans="1:12" ht="25.5">
      <c r="A160" s="98" t="s">
        <v>351</v>
      </c>
      <c r="B160" s="50" t="s">
        <v>51</v>
      </c>
      <c r="C160" s="50">
        <v>32057</v>
      </c>
      <c r="D160" s="54" t="str">
        <f t="shared" ref="D160:D165" si="51">IF($B160="N/A","N/A",IF(C160&gt;10,"No",IF(C160&lt;-10,"No","Yes")))</f>
        <v>N/A</v>
      </c>
      <c r="E160" s="50">
        <v>31422</v>
      </c>
      <c r="F160" s="54" t="str">
        <f t="shared" ref="F160:F165" si="52">IF($B160="N/A","N/A",IF(E160&gt;10,"No",IF(E160&lt;-10,"No","Yes")))</f>
        <v>N/A</v>
      </c>
      <c r="G160" s="50">
        <v>30857</v>
      </c>
      <c r="H160" s="54" t="str">
        <f t="shared" ref="H160:H165" si="53">IF($B160="N/A","N/A",IF(G160&gt;10,"No",IF(G160&lt;-10,"No","Yes")))</f>
        <v>N/A</v>
      </c>
      <c r="I160" s="60">
        <v>-1.98</v>
      </c>
      <c r="J160" s="60">
        <v>-1.8</v>
      </c>
      <c r="K160" s="66" t="s">
        <v>117</v>
      </c>
      <c r="L160" s="138" t="str">
        <f t="shared" ref="L160:L165" si="54">IF(J160="Div by 0", "N/A", IF(K160="N/A","N/A", IF(J160&gt;VALUE(MID(K160,1,2)), "No", IF(J160&lt;-1*VALUE(MID(K160,1,2)), "No", "Yes"))))</f>
        <v>Yes</v>
      </c>
    </row>
    <row r="161" spans="1:12">
      <c r="A161" s="99" t="s">
        <v>663</v>
      </c>
      <c r="B161" s="57" t="s">
        <v>51</v>
      </c>
      <c r="C161" s="51">
        <v>3.6670098376000002</v>
      </c>
      <c r="D161" s="56" t="str">
        <f t="shared" si="51"/>
        <v>N/A</v>
      </c>
      <c r="E161" s="51">
        <v>3.6040934022000002</v>
      </c>
      <c r="F161" s="56" t="str">
        <f t="shared" si="52"/>
        <v>N/A</v>
      </c>
      <c r="G161" s="51">
        <v>3.5091210764</v>
      </c>
      <c r="H161" s="56" t="str">
        <f t="shared" si="53"/>
        <v>N/A</v>
      </c>
      <c r="I161" s="51">
        <v>-1.72</v>
      </c>
      <c r="J161" s="51">
        <v>-2.64</v>
      </c>
      <c r="K161" s="11" t="s">
        <v>117</v>
      </c>
      <c r="L161" s="21" t="str">
        <f t="shared" si="54"/>
        <v>Yes</v>
      </c>
    </row>
    <row r="162" spans="1:12">
      <c r="A162" s="113" t="s">
        <v>664</v>
      </c>
      <c r="B162" s="57" t="s">
        <v>51</v>
      </c>
      <c r="C162" s="51">
        <v>27.248553104999999</v>
      </c>
      <c r="D162" s="56" t="str">
        <f t="shared" si="51"/>
        <v>N/A</v>
      </c>
      <c r="E162" s="51">
        <v>26.617607969000002</v>
      </c>
      <c r="F162" s="56" t="str">
        <f t="shared" si="52"/>
        <v>N/A</v>
      </c>
      <c r="G162" s="51">
        <v>26.320629833000002</v>
      </c>
      <c r="H162" s="56" t="str">
        <f t="shared" si="53"/>
        <v>N/A</v>
      </c>
      <c r="I162" s="51">
        <v>-2.3199999999999998</v>
      </c>
      <c r="J162" s="51">
        <v>-1.1200000000000001</v>
      </c>
      <c r="K162" s="11" t="s">
        <v>117</v>
      </c>
      <c r="L162" s="21" t="str">
        <f t="shared" si="54"/>
        <v>Yes</v>
      </c>
    </row>
    <row r="163" spans="1:12">
      <c r="A163" s="113" t="s">
        <v>665</v>
      </c>
      <c r="B163" s="57" t="s">
        <v>51</v>
      </c>
      <c r="C163" s="51">
        <v>4.2987581079000003</v>
      </c>
      <c r="D163" s="56" t="str">
        <f t="shared" si="51"/>
        <v>N/A</v>
      </c>
      <c r="E163" s="51">
        <v>4.0765959600999997</v>
      </c>
      <c r="F163" s="56" t="str">
        <f t="shared" si="52"/>
        <v>N/A</v>
      </c>
      <c r="G163" s="51">
        <v>3.9033733468</v>
      </c>
      <c r="H163" s="56" t="str">
        <f t="shared" si="53"/>
        <v>N/A</v>
      </c>
      <c r="I163" s="51">
        <v>-5.17</v>
      </c>
      <c r="J163" s="51">
        <v>-4.25</v>
      </c>
      <c r="K163" s="11" t="s">
        <v>117</v>
      </c>
      <c r="L163" s="21" t="str">
        <f t="shared" si="54"/>
        <v>Yes</v>
      </c>
    </row>
    <row r="164" spans="1:12">
      <c r="A164" s="113" t="s">
        <v>666</v>
      </c>
      <c r="B164" s="57" t="s">
        <v>51</v>
      </c>
      <c r="C164" s="51">
        <v>0.5061093982</v>
      </c>
      <c r="D164" s="56" t="str">
        <f t="shared" si="51"/>
        <v>N/A</v>
      </c>
      <c r="E164" s="51">
        <v>0.47743684419999999</v>
      </c>
      <c r="F164" s="56" t="str">
        <f t="shared" si="52"/>
        <v>N/A</v>
      </c>
      <c r="G164" s="51">
        <v>0.4279577383</v>
      </c>
      <c r="H164" s="56" t="str">
        <f t="shared" si="53"/>
        <v>N/A</v>
      </c>
      <c r="I164" s="51">
        <v>-5.67</v>
      </c>
      <c r="J164" s="51">
        <v>-10.4</v>
      </c>
      <c r="K164" s="11" t="s">
        <v>117</v>
      </c>
      <c r="L164" s="21" t="str">
        <f t="shared" si="54"/>
        <v>Yes</v>
      </c>
    </row>
    <row r="165" spans="1:12">
      <c r="A165" s="113" t="s">
        <v>667</v>
      </c>
      <c r="B165" s="59" t="s">
        <v>51</v>
      </c>
      <c r="C165" s="61">
        <v>0.4997144489</v>
      </c>
      <c r="D165" s="112" t="str">
        <f t="shared" si="51"/>
        <v>N/A</v>
      </c>
      <c r="E165" s="61">
        <v>0.50953720729999996</v>
      </c>
      <c r="F165" s="112" t="str">
        <f t="shared" si="52"/>
        <v>N/A</v>
      </c>
      <c r="G165" s="61">
        <v>0.49676988189999999</v>
      </c>
      <c r="H165" s="112" t="str">
        <f t="shared" si="53"/>
        <v>N/A</v>
      </c>
      <c r="I165" s="61">
        <v>1.966</v>
      </c>
      <c r="J165" s="61">
        <v>-2.5099999999999998</v>
      </c>
      <c r="K165" s="11" t="s">
        <v>117</v>
      </c>
      <c r="L165" s="43" t="str">
        <f t="shared" si="54"/>
        <v>Yes</v>
      </c>
    </row>
    <row r="166" spans="1:12">
      <c r="A166" s="218" t="s">
        <v>162</v>
      </c>
      <c r="B166" s="212"/>
      <c r="C166" s="212"/>
      <c r="D166" s="212"/>
      <c r="E166" s="212"/>
      <c r="F166" s="212"/>
      <c r="G166" s="212"/>
      <c r="H166" s="212"/>
      <c r="I166" s="212"/>
      <c r="J166" s="212"/>
      <c r="K166" s="212"/>
      <c r="L166" s="213"/>
    </row>
    <row r="167" spans="1:12">
      <c r="A167" s="98" t="s">
        <v>353</v>
      </c>
      <c r="B167" s="114" t="s">
        <v>51</v>
      </c>
      <c r="C167" s="45">
        <v>25200</v>
      </c>
      <c r="D167" s="103" t="str">
        <f t="shared" ref="D167:D173" si="55">IF($B167="N/A","N/A",IF(C167&gt;10,"No",IF(C167&lt;-10,"No","Yes")))</f>
        <v>N/A</v>
      </c>
      <c r="E167" s="45">
        <v>41611</v>
      </c>
      <c r="F167" s="103" t="str">
        <f t="shared" ref="F167:F173" si="56">IF($B167="N/A","N/A",IF(E167&gt;10,"No",IF(E167&lt;-10,"No","Yes")))</f>
        <v>N/A</v>
      </c>
      <c r="G167" s="45">
        <v>48234</v>
      </c>
      <c r="H167" s="103" t="str">
        <f t="shared" ref="H167:H173" si="57">IF($B167="N/A","N/A",IF(G167&gt;10,"No",IF(G167&lt;-10,"No","Yes")))</f>
        <v>N/A</v>
      </c>
      <c r="I167" s="104">
        <v>65.12</v>
      </c>
      <c r="J167" s="104">
        <v>15.92</v>
      </c>
      <c r="K167" s="66" t="s">
        <v>117</v>
      </c>
      <c r="L167" s="138" t="str">
        <f t="shared" ref="L167:L174" si="58">IF(J167="Div by 0", "N/A", IF(K167="N/A","N/A", IF(J167&gt;VALUE(MID(K167,1,2)), "No", IF(J167&lt;-1*VALUE(MID(K167,1,2)), "No", "Yes"))))</f>
        <v>No</v>
      </c>
    </row>
    <row r="168" spans="1:12">
      <c r="A168" s="99" t="s">
        <v>354</v>
      </c>
      <c r="B168" s="70" t="s">
        <v>51</v>
      </c>
      <c r="C168" s="41">
        <v>2.8826355525</v>
      </c>
      <c r="D168" s="10" t="str">
        <f t="shared" si="55"/>
        <v>N/A</v>
      </c>
      <c r="E168" s="41">
        <v>4.7727684603</v>
      </c>
      <c r="F168" s="10" t="str">
        <f t="shared" si="56"/>
        <v>N/A</v>
      </c>
      <c r="G168" s="41">
        <v>5.4852690152000001</v>
      </c>
      <c r="H168" s="10" t="str">
        <f t="shared" si="57"/>
        <v>N/A</v>
      </c>
      <c r="I168" s="96">
        <v>65.569999999999993</v>
      </c>
      <c r="J168" s="96">
        <v>14.93</v>
      </c>
      <c r="K168" s="11" t="s">
        <v>117</v>
      </c>
      <c r="L168" s="21" t="str">
        <f t="shared" si="58"/>
        <v>Yes</v>
      </c>
    </row>
    <row r="169" spans="1:12">
      <c r="A169" s="113" t="s">
        <v>590</v>
      </c>
      <c r="B169" s="70" t="s">
        <v>51</v>
      </c>
      <c r="C169" s="41">
        <v>7.8366963866999999</v>
      </c>
      <c r="D169" s="10" t="str">
        <f t="shared" si="55"/>
        <v>N/A</v>
      </c>
      <c r="E169" s="41">
        <v>23.478224374</v>
      </c>
      <c r="F169" s="10" t="str">
        <f t="shared" si="56"/>
        <v>N/A</v>
      </c>
      <c r="G169" s="41">
        <v>29.818156482999999</v>
      </c>
      <c r="H169" s="10" t="str">
        <f t="shared" si="57"/>
        <v>N/A</v>
      </c>
      <c r="I169" s="96">
        <v>199.6</v>
      </c>
      <c r="J169" s="96">
        <v>27</v>
      </c>
      <c r="K169" s="11" t="s">
        <v>117</v>
      </c>
      <c r="L169" s="21" t="str">
        <f t="shared" si="58"/>
        <v>No</v>
      </c>
    </row>
    <row r="170" spans="1:12">
      <c r="A170" s="113" t="s">
        <v>589</v>
      </c>
      <c r="B170" s="70" t="s">
        <v>51</v>
      </c>
      <c r="C170" s="41">
        <v>7.5964473215000003</v>
      </c>
      <c r="D170" s="10" t="str">
        <f t="shared" si="55"/>
        <v>N/A</v>
      </c>
      <c r="E170" s="41">
        <v>9.5837763040000006</v>
      </c>
      <c r="F170" s="10" t="str">
        <f t="shared" si="56"/>
        <v>N/A</v>
      </c>
      <c r="G170" s="41">
        <v>10.232320063</v>
      </c>
      <c r="H170" s="10" t="str">
        <f t="shared" si="57"/>
        <v>N/A</v>
      </c>
      <c r="I170" s="96">
        <v>26.16</v>
      </c>
      <c r="J170" s="96">
        <v>6.7670000000000003</v>
      </c>
      <c r="K170" s="11" t="s">
        <v>117</v>
      </c>
      <c r="L170" s="21" t="str">
        <f t="shared" si="58"/>
        <v>Yes</v>
      </c>
    </row>
    <row r="171" spans="1:12">
      <c r="A171" s="113" t="s">
        <v>588</v>
      </c>
      <c r="B171" s="70" t="s">
        <v>51</v>
      </c>
      <c r="C171" s="41">
        <v>0.31517643029999998</v>
      </c>
      <c r="D171" s="10" t="str">
        <f t="shared" si="55"/>
        <v>N/A</v>
      </c>
      <c r="E171" s="41">
        <v>0.3323128695</v>
      </c>
      <c r="F171" s="10" t="str">
        <f t="shared" si="56"/>
        <v>N/A</v>
      </c>
      <c r="G171" s="41">
        <v>0.32508998030000003</v>
      </c>
      <c r="H171" s="10" t="str">
        <f t="shared" si="57"/>
        <v>N/A</v>
      </c>
      <c r="I171" s="96">
        <v>5.4370000000000003</v>
      </c>
      <c r="J171" s="96">
        <v>-2.17</v>
      </c>
      <c r="K171" s="11" t="s">
        <v>117</v>
      </c>
      <c r="L171" s="21" t="str">
        <f t="shared" si="58"/>
        <v>Yes</v>
      </c>
    </row>
    <row r="172" spans="1:12">
      <c r="A172" s="113" t="s">
        <v>587</v>
      </c>
      <c r="B172" s="70" t="s">
        <v>51</v>
      </c>
      <c r="C172" s="41">
        <v>0.4606390333</v>
      </c>
      <c r="D172" s="10" t="str">
        <f t="shared" si="55"/>
        <v>N/A</v>
      </c>
      <c r="E172" s="41">
        <v>0.50953720729999996</v>
      </c>
      <c r="F172" s="10" t="str">
        <f t="shared" si="56"/>
        <v>N/A</v>
      </c>
      <c r="G172" s="41">
        <v>0.48043365259999998</v>
      </c>
      <c r="H172" s="10" t="str">
        <f t="shared" si="57"/>
        <v>N/A</v>
      </c>
      <c r="I172" s="96">
        <v>10.62</v>
      </c>
      <c r="J172" s="96">
        <v>-5.71</v>
      </c>
      <c r="K172" s="11" t="s">
        <v>117</v>
      </c>
      <c r="L172" s="21" t="str">
        <f t="shared" si="58"/>
        <v>Yes</v>
      </c>
    </row>
    <row r="173" spans="1:12">
      <c r="A173" s="99" t="s">
        <v>355</v>
      </c>
      <c r="B173" s="70" t="s">
        <v>51</v>
      </c>
      <c r="C173" s="39">
        <v>2136</v>
      </c>
      <c r="D173" s="10" t="str">
        <f t="shared" si="55"/>
        <v>N/A</v>
      </c>
      <c r="E173" s="39">
        <v>17237</v>
      </c>
      <c r="F173" s="10" t="str">
        <f t="shared" si="56"/>
        <v>N/A</v>
      </c>
      <c r="G173" s="39">
        <v>22263</v>
      </c>
      <c r="H173" s="10" t="str">
        <f t="shared" si="57"/>
        <v>N/A</v>
      </c>
      <c r="I173" s="96">
        <v>707</v>
      </c>
      <c r="J173" s="96">
        <v>29.16</v>
      </c>
      <c r="K173" s="11" t="s">
        <v>117</v>
      </c>
      <c r="L173" s="21" t="str">
        <f t="shared" si="58"/>
        <v>No</v>
      </c>
    </row>
    <row r="174" spans="1:12" ht="25.5">
      <c r="A174" s="98" t="s">
        <v>352</v>
      </c>
      <c r="B174" s="114" t="s">
        <v>51</v>
      </c>
      <c r="C174" s="45" t="s">
        <v>51</v>
      </c>
      <c r="D174" s="103" t="str">
        <f>IF($B174="N/A","N/A",IF(C174&gt;10,"No",IF(C174&lt;-10,"No","Yes")))</f>
        <v>N/A</v>
      </c>
      <c r="E174" s="45">
        <v>42410</v>
      </c>
      <c r="F174" s="103" t="str">
        <f>IF($B174="N/A","N/A",IF(E174&gt;10,"No",IF(E174&lt;-10,"No","Yes")))</f>
        <v>N/A</v>
      </c>
      <c r="G174" s="45">
        <v>48660</v>
      </c>
      <c r="H174" s="103" t="str">
        <f>IF($B174="N/A","N/A",IF(G174&gt;10,"No",IF(G174&lt;-10,"No","Yes")))</f>
        <v>N/A</v>
      </c>
      <c r="I174" s="104" t="s">
        <v>51</v>
      </c>
      <c r="J174" s="104">
        <v>14.74</v>
      </c>
      <c r="K174" s="66" t="s">
        <v>117</v>
      </c>
      <c r="L174" s="138" t="str">
        <f t="shared" si="58"/>
        <v>Yes</v>
      </c>
    </row>
    <row r="175" spans="1:12">
      <c r="A175" s="218" t="s">
        <v>534</v>
      </c>
      <c r="B175" s="212"/>
      <c r="C175" s="212"/>
      <c r="D175" s="212"/>
      <c r="E175" s="212"/>
      <c r="F175" s="212"/>
      <c r="G175" s="212"/>
      <c r="H175" s="212"/>
      <c r="I175" s="212"/>
      <c r="J175" s="212"/>
      <c r="K175" s="212"/>
      <c r="L175" s="213"/>
    </row>
    <row r="176" spans="1:12">
      <c r="A176" s="111" t="s">
        <v>585</v>
      </c>
      <c r="B176" s="114" t="s">
        <v>51</v>
      </c>
      <c r="C176" s="45">
        <v>16548</v>
      </c>
      <c r="D176" s="103" t="str">
        <f t="shared" ref="D176:D249" si="59">IF($B176="N/A","N/A",IF(C176&gt;10,"No",IF(C176&lt;-10,"No","Yes")))</f>
        <v>N/A</v>
      </c>
      <c r="E176" s="45">
        <v>15686</v>
      </c>
      <c r="F176" s="103" t="str">
        <f t="shared" ref="F176:F249" si="60">IF($B176="N/A","N/A",IF(E176&gt;10,"No",IF(E176&lt;-10,"No","Yes")))</f>
        <v>N/A</v>
      </c>
      <c r="G176" s="45">
        <v>15810</v>
      </c>
      <c r="H176" s="103" t="str">
        <f t="shared" ref="H176:H228" si="61">IF($B176="N/A","N/A",IF(G176&gt;10,"No",IF(G176&lt;-10,"No","Yes")))</f>
        <v>N/A</v>
      </c>
      <c r="I176" s="104">
        <v>-5.21</v>
      </c>
      <c r="J176" s="104">
        <v>0.79049999999999998</v>
      </c>
      <c r="K176" s="66" t="s">
        <v>117</v>
      </c>
      <c r="L176" s="138" t="str">
        <f t="shared" ref="L176:L212" si="62">IF(J176="Div by 0", "N/A", IF(K176="N/A","N/A", IF(J176&gt;VALUE(MID(K176,1,2)), "No", IF(J176&lt;-1*VALUE(MID(K176,1,2)), "No", "Yes"))))</f>
        <v>Yes</v>
      </c>
    </row>
    <row r="177" spans="1:12">
      <c r="A177" s="111" t="s">
        <v>356</v>
      </c>
      <c r="B177" s="70" t="s">
        <v>51</v>
      </c>
      <c r="C177" s="41">
        <v>1.8929306795</v>
      </c>
      <c r="D177" s="10" t="str">
        <f t="shared" si="59"/>
        <v>N/A</v>
      </c>
      <c r="E177" s="41">
        <v>1.7991792091000001</v>
      </c>
      <c r="F177" s="10" t="str">
        <f t="shared" si="60"/>
        <v>N/A</v>
      </c>
      <c r="G177" s="41">
        <v>1.7979454976</v>
      </c>
      <c r="H177" s="10" t="str">
        <f t="shared" si="61"/>
        <v>N/A</v>
      </c>
      <c r="I177" s="96">
        <v>-4.95</v>
      </c>
      <c r="J177" s="96">
        <v>-6.9000000000000006E-2</v>
      </c>
      <c r="K177" s="11" t="s">
        <v>117</v>
      </c>
      <c r="L177" s="21" t="str">
        <f t="shared" si="62"/>
        <v>Yes</v>
      </c>
    </row>
    <row r="178" spans="1:12">
      <c r="A178" s="113" t="s">
        <v>668</v>
      </c>
      <c r="B178" s="70" t="s">
        <v>51</v>
      </c>
      <c r="C178" s="41">
        <v>7.3489470017</v>
      </c>
      <c r="D178" s="10" t="str">
        <f t="shared" si="59"/>
        <v>N/A</v>
      </c>
      <c r="E178" s="41">
        <v>5.8996348577999997</v>
      </c>
      <c r="F178" s="10" t="str">
        <f t="shared" si="60"/>
        <v>N/A</v>
      </c>
      <c r="G178" s="41">
        <v>5.2630112171999999</v>
      </c>
      <c r="H178" s="10" t="str">
        <f t="shared" si="61"/>
        <v>N/A</v>
      </c>
      <c r="I178" s="96">
        <v>-19.7</v>
      </c>
      <c r="J178" s="96">
        <v>-10.8</v>
      </c>
      <c r="K178" s="11" t="s">
        <v>117</v>
      </c>
      <c r="L178" s="21" t="str">
        <f t="shared" si="62"/>
        <v>Yes</v>
      </c>
    </row>
    <row r="179" spans="1:12">
      <c r="A179" s="113" t="s">
        <v>669</v>
      </c>
      <c r="B179" s="70" t="s">
        <v>51</v>
      </c>
      <c r="C179" s="41">
        <v>4.8533811831999998</v>
      </c>
      <c r="D179" s="10" t="str">
        <f t="shared" si="59"/>
        <v>N/A</v>
      </c>
      <c r="E179" s="41">
        <v>4.8098179180000002</v>
      </c>
      <c r="F179" s="10" t="str">
        <f t="shared" si="60"/>
        <v>N/A</v>
      </c>
      <c r="G179" s="41">
        <v>4.9242111519999998</v>
      </c>
      <c r="H179" s="10" t="str">
        <f t="shared" si="61"/>
        <v>N/A</v>
      </c>
      <c r="I179" s="96">
        <v>-0.89800000000000002</v>
      </c>
      <c r="J179" s="96">
        <v>2.3780000000000001</v>
      </c>
      <c r="K179" s="11" t="s">
        <v>117</v>
      </c>
      <c r="L179" s="21" t="str">
        <f t="shared" si="62"/>
        <v>Yes</v>
      </c>
    </row>
    <row r="180" spans="1:12">
      <c r="A180" s="113" t="s">
        <v>670</v>
      </c>
      <c r="B180" s="70" t="s">
        <v>51</v>
      </c>
      <c r="C180" s="41">
        <v>1.2789768199999999E-2</v>
      </c>
      <c r="D180" s="10" t="str">
        <f t="shared" si="59"/>
        <v>N/A</v>
      </c>
      <c r="E180" s="41">
        <v>1.21520881E-2</v>
      </c>
      <c r="F180" s="10" t="str">
        <f t="shared" si="60"/>
        <v>N/A</v>
      </c>
      <c r="G180" s="41">
        <v>2.08986416E-2</v>
      </c>
      <c r="H180" s="10" t="str">
        <f t="shared" si="61"/>
        <v>N/A</v>
      </c>
      <c r="I180" s="96">
        <v>-4.99</v>
      </c>
      <c r="J180" s="96">
        <v>71.98</v>
      </c>
      <c r="K180" s="11" t="s">
        <v>117</v>
      </c>
      <c r="L180" s="21" t="str">
        <f t="shared" si="62"/>
        <v>No</v>
      </c>
    </row>
    <row r="181" spans="1:12">
      <c r="A181" s="113" t="s">
        <v>671</v>
      </c>
      <c r="B181" s="70" t="s">
        <v>51</v>
      </c>
      <c r="C181" s="41">
        <v>1.35261054E-2</v>
      </c>
      <c r="D181" s="10" t="str">
        <f t="shared" si="59"/>
        <v>N/A</v>
      </c>
      <c r="E181" s="41">
        <v>1.1815355499999999E-2</v>
      </c>
      <c r="F181" s="10" t="str">
        <f t="shared" si="60"/>
        <v>N/A</v>
      </c>
      <c r="G181" s="41">
        <v>1.03957823E-2</v>
      </c>
      <c r="H181" s="10" t="str">
        <f t="shared" si="61"/>
        <v>N/A</v>
      </c>
      <c r="I181" s="96">
        <v>-12.6</v>
      </c>
      <c r="J181" s="96">
        <v>-12</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3678</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99</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6778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5151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104</v>
      </c>
      <c r="H186" s="10" t="str">
        <f>IF($B186="N/A","N/A",IF(G186&gt;10,"No",IF(G186&lt;-10,"No","Yes")))</f>
        <v>N/A</v>
      </c>
      <c r="I186" s="96" t="s">
        <v>51</v>
      </c>
      <c r="J186" s="96" t="s">
        <v>51</v>
      </c>
      <c r="K186" s="11" t="s">
        <v>117</v>
      </c>
      <c r="L186" s="21" t="str">
        <f t="shared" si="63"/>
        <v>No</v>
      </c>
    </row>
    <row r="187" spans="1:12">
      <c r="A187" s="99" t="s">
        <v>673</v>
      </c>
      <c r="B187" s="70" t="s">
        <v>51</v>
      </c>
      <c r="C187" s="39">
        <v>13638</v>
      </c>
      <c r="D187" s="10" t="str">
        <f t="shared" si="59"/>
        <v>N/A</v>
      </c>
      <c r="E187" s="39">
        <v>12641</v>
      </c>
      <c r="F187" s="10" t="str">
        <f t="shared" si="60"/>
        <v>N/A</v>
      </c>
      <c r="G187" s="39">
        <v>12543</v>
      </c>
      <c r="H187" s="10" t="str">
        <f t="shared" si="61"/>
        <v>N/A</v>
      </c>
      <c r="I187" s="96">
        <v>-7.31</v>
      </c>
      <c r="J187" s="96">
        <v>-0.77500000000000002</v>
      </c>
      <c r="K187" s="11" t="s">
        <v>117</v>
      </c>
      <c r="L187" s="21" t="str">
        <f t="shared" si="62"/>
        <v>Yes</v>
      </c>
    </row>
    <row r="188" spans="1:12">
      <c r="A188" s="113" t="s">
        <v>612</v>
      </c>
      <c r="B188" s="70" t="s">
        <v>51</v>
      </c>
      <c r="C188" s="39" t="s">
        <v>51</v>
      </c>
      <c r="D188" s="10" t="str">
        <f>IF($B188="N/A","N/A",IF(C188&gt;10,"No",IF(C188&lt;-10,"No","Yes")))</f>
        <v>N/A</v>
      </c>
      <c r="E188" s="39">
        <v>4071</v>
      </c>
      <c r="F188" s="10" t="str">
        <f>IF($B188="N/A","N/A",IF(E188&gt;10,"No",IF(E188&lt;-10,"No","Yes")))</f>
        <v>N/A</v>
      </c>
      <c r="G188" s="39">
        <v>3641</v>
      </c>
      <c r="H188" s="10" t="str">
        <f>IF($B188="N/A","N/A",IF(G188&gt;10,"No",IF(G188&lt;-10,"No","Yes")))</f>
        <v>N/A</v>
      </c>
      <c r="I188" s="96" t="s">
        <v>51</v>
      </c>
      <c r="J188" s="96">
        <v>-10.6</v>
      </c>
      <c r="K188" s="11" t="s">
        <v>117</v>
      </c>
      <c r="L188" s="21" t="str">
        <f t="shared" si="62"/>
        <v>Yes</v>
      </c>
    </row>
    <row r="189" spans="1:12">
      <c r="A189" s="113" t="s">
        <v>613</v>
      </c>
      <c r="B189" s="70" t="s">
        <v>51</v>
      </c>
      <c r="C189" s="39" t="s">
        <v>51</v>
      </c>
      <c r="D189" s="10" t="str">
        <f>IF($B189="N/A","N/A",IF(C189&gt;10,"No",IF(C189&lt;-10,"No","Yes")))</f>
        <v>N/A</v>
      </c>
      <c r="E189" s="39">
        <v>111</v>
      </c>
      <c r="F189" s="10" t="str">
        <f>IF($B189="N/A","N/A",IF(E189&gt;10,"No",IF(E189&lt;-10,"No","Yes")))</f>
        <v>N/A</v>
      </c>
      <c r="G189" s="39">
        <v>98</v>
      </c>
      <c r="H189" s="10" t="str">
        <f>IF($B189="N/A","N/A",IF(G189&gt;10,"No",IF(G189&lt;-10,"No","Yes")))</f>
        <v>N/A</v>
      </c>
      <c r="I189" s="96" t="s">
        <v>51</v>
      </c>
      <c r="J189" s="96">
        <v>-11.7</v>
      </c>
      <c r="K189" s="11" t="s">
        <v>117</v>
      </c>
      <c r="L189" s="21" t="str">
        <f t="shared" si="62"/>
        <v>Yes</v>
      </c>
    </row>
    <row r="190" spans="1:12">
      <c r="A190" s="113" t="s">
        <v>614</v>
      </c>
      <c r="B190" s="70" t="s">
        <v>51</v>
      </c>
      <c r="C190" s="39" t="s">
        <v>51</v>
      </c>
      <c r="D190" s="10" t="str">
        <f>IF($B190="N/A","N/A",IF(C190&gt;10,"No",IF(C190&lt;-10,"No","Yes")))</f>
        <v>N/A</v>
      </c>
      <c r="E190" s="39">
        <v>4821</v>
      </c>
      <c r="F190" s="10" t="str">
        <f>IF($B190="N/A","N/A",IF(E190&gt;10,"No",IF(E190&lt;-10,"No","Yes")))</f>
        <v>N/A</v>
      </c>
      <c r="G190" s="39">
        <v>4795</v>
      </c>
      <c r="H190" s="10" t="str">
        <f>IF($B190="N/A","N/A",IF(G190&gt;10,"No",IF(G190&lt;-10,"No","Yes")))</f>
        <v>N/A</v>
      </c>
      <c r="I190" s="96" t="s">
        <v>51</v>
      </c>
      <c r="J190" s="96">
        <v>-0.53900000000000003</v>
      </c>
      <c r="K190" s="11" t="s">
        <v>117</v>
      </c>
      <c r="L190" s="21" t="str">
        <f t="shared" si="62"/>
        <v>Yes</v>
      </c>
    </row>
    <row r="191" spans="1:12">
      <c r="A191" s="113" t="s">
        <v>615</v>
      </c>
      <c r="B191" s="70" t="s">
        <v>51</v>
      </c>
      <c r="C191" s="39" t="s">
        <v>51</v>
      </c>
      <c r="D191" s="10" t="str">
        <f>IF($B191="N/A","N/A",IF(C191&gt;10,"No",IF(C191&lt;-10,"No","Yes")))</f>
        <v>N/A</v>
      </c>
      <c r="E191" s="39">
        <v>3576</v>
      </c>
      <c r="F191" s="10" t="str">
        <f>IF($B191="N/A","N/A",IF(E191&gt;10,"No",IF(E191&lt;-10,"No","Yes")))</f>
        <v>N/A</v>
      </c>
      <c r="G191" s="39">
        <v>3911</v>
      </c>
      <c r="H191" s="10" t="str">
        <f>IF($B191="N/A","N/A",IF(G191&gt;10,"No",IF(G191&lt;-10,"No","Yes")))</f>
        <v>N/A</v>
      </c>
      <c r="I191" s="96" t="s">
        <v>51</v>
      </c>
      <c r="J191" s="96">
        <v>9.3680000000000003</v>
      </c>
      <c r="K191" s="11" t="s">
        <v>117</v>
      </c>
      <c r="L191" s="21" t="str">
        <f t="shared" si="62"/>
        <v>Yes</v>
      </c>
    </row>
    <row r="192" spans="1:12">
      <c r="A192" s="113" t="s">
        <v>616</v>
      </c>
      <c r="B192" s="70" t="s">
        <v>51</v>
      </c>
      <c r="C192" s="39" t="s">
        <v>51</v>
      </c>
      <c r="D192" s="10" t="str">
        <f>IF($B192="N/A","N/A",IF(C192&gt;10,"No",IF(C192&lt;-10,"No","Yes")))</f>
        <v>N/A</v>
      </c>
      <c r="E192" s="39">
        <v>62</v>
      </c>
      <c r="F192" s="10" t="str">
        <f>IF($B192="N/A","N/A",IF(E192&gt;10,"No",IF(E192&lt;-10,"No","Yes")))</f>
        <v>N/A</v>
      </c>
      <c r="G192" s="39">
        <v>98</v>
      </c>
      <c r="H192" s="10" t="str">
        <f>IF($B192="N/A","N/A",IF(G192&gt;10,"No",IF(G192&lt;-10,"No","Yes")))</f>
        <v>N/A</v>
      </c>
      <c r="I192" s="96" t="s">
        <v>51</v>
      </c>
      <c r="J192" s="96">
        <v>58.06</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101</v>
      </c>
      <c r="D205" s="56" t="str">
        <f t="shared" si="59"/>
        <v>N/A</v>
      </c>
      <c r="E205" s="48">
        <v>117</v>
      </c>
      <c r="F205" s="56" t="str">
        <f t="shared" si="60"/>
        <v>N/A</v>
      </c>
      <c r="G205" s="48">
        <v>147</v>
      </c>
      <c r="H205" s="56" t="str">
        <f t="shared" si="61"/>
        <v>N/A</v>
      </c>
      <c r="I205" s="51">
        <v>15.84</v>
      </c>
      <c r="J205" s="51">
        <v>25.64</v>
      </c>
      <c r="K205" s="57" t="s">
        <v>117</v>
      </c>
      <c r="L205" s="56" t="str">
        <f t="shared" si="62"/>
        <v>No</v>
      </c>
    </row>
    <row r="206" spans="1:12">
      <c r="A206" s="113" t="s">
        <v>612</v>
      </c>
      <c r="B206" s="70" t="s">
        <v>51</v>
      </c>
      <c r="C206" s="39" t="s">
        <v>51</v>
      </c>
      <c r="D206" s="10" t="str">
        <f t="shared" si="59"/>
        <v>N/A</v>
      </c>
      <c r="E206" s="39">
        <v>0</v>
      </c>
      <c r="F206" s="10" t="str">
        <f t="shared" si="60"/>
        <v>N/A</v>
      </c>
      <c r="G206" s="39">
        <v>1</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75</v>
      </c>
      <c r="F208" s="10" t="str">
        <f t="shared" si="60"/>
        <v>N/A</v>
      </c>
      <c r="G208" s="39">
        <v>83</v>
      </c>
      <c r="H208" s="10" t="str">
        <f t="shared" si="61"/>
        <v>N/A</v>
      </c>
      <c r="I208" s="96" t="s">
        <v>51</v>
      </c>
      <c r="J208" s="96">
        <v>10.67</v>
      </c>
      <c r="K208" s="11" t="s">
        <v>117</v>
      </c>
      <c r="L208" s="21" t="str">
        <f t="shared" si="62"/>
        <v>Yes</v>
      </c>
    </row>
    <row r="209" spans="1:12">
      <c r="A209" s="113" t="s">
        <v>615</v>
      </c>
      <c r="B209" s="70" t="s">
        <v>51</v>
      </c>
      <c r="C209" s="39" t="s">
        <v>51</v>
      </c>
      <c r="D209" s="10" t="str">
        <f t="shared" si="59"/>
        <v>N/A</v>
      </c>
      <c r="E209" s="39">
        <v>41</v>
      </c>
      <c r="F209" s="10" t="str">
        <f t="shared" si="60"/>
        <v>N/A</v>
      </c>
      <c r="G209" s="39">
        <v>63</v>
      </c>
      <c r="H209" s="10" t="str">
        <f t="shared" si="61"/>
        <v>N/A</v>
      </c>
      <c r="I209" s="96" t="s">
        <v>51</v>
      </c>
      <c r="J209" s="96">
        <v>53.66</v>
      </c>
      <c r="K209" s="11" t="s">
        <v>117</v>
      </c>
      <c r="L209" s="21" t="str">
        <f t="shared" si="62"/>
        <v>No</v>
      </c>
    </row>
    <row r="210" spans="1:12">
      <c r="A210" s="113" t="s">
        <v>616</v>
      </c>
      <c r="B210" s="70" t="s">
        <v>51</v>
      </c>
      <c r="C210" s="39" t="s">
        <v>51</v>
      </c>
      <c r="D210" s="10" t="str">
        <f t="shared" si="59"/>
        <v>N/A</v>
      </c>
      <c r="E210" s="39">
        <v>1</v>
      </c>
      <c r="F210" s="10" t="str">
        <f t="shared" si="60"/>
        <v>N/A</v>
      </c>
      <c r="G210" s="39">
        <v>0</v>
      </c>
      <c r="H210" s="10" t="str">
        <f t="shared" si="61"/>
        <v>N/A</v>
      </c>
      <c r="I210" s="96" t="s">
        <v>51</v>
      </c>
      <c r="J210" s="96">
        <v>-100</v>
      </c>
      <c r="K210" s="11" t="s">
        <v>117</v>
      </c>
      <c r="L210" s="21" t="str">
        <f t="shared" si="62"/>
        <v>No</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2742</v>
      </c>
      <c r="D217" s="56" t="str">
        <f t="shared" si="59"/>
        <v>N/A</v>
      </c>
      <c r="E217" s="48">
        <v>2853</v>
      </c>
      <c r="F217" s="56" t="str">
        <f t="shared" si="60"/>
        <v>N/A</v>
      </c>
      <c r="G217" s="48">
        <v>3053</v>
      </c>
      <c r="H217" s="56" t="str">
        <f t="shared" si="61"/>
        <v>N/A</v>
      </c>
      <c r="I217" s="51">
        <v>4.048</v>
      </c>
      <c r="J217" s="51">
        <v>7.01</v>
      </c>
      <c r="K217" s="57" t="s">
        <v>117</v>
      </c>
      <c r="L217" s="56" t="str">
        <f t="shared" si="64"/>
        <v>Yes</v>
      </c>
    </row>
    <row r="218" spans="1:12">
      <c r="A218" s="113" t="s">
        <v>612</v>
      </c>
      <c r="B218" s="70" t="s">
        <v>51</v>
      </c>
      <c r="C218" s="39" t="s">
        <v>51</v>
      </c>
      <c r="D218" s="10" t="str">
        <f t="shared" si="59"/>
        <v>N/A</v>
      </c>
      <c r="E218" s="39">
        <v>25</v>
      </c>
      <c r="F218" s="10" t="str">
        <f t="shared" si="60"/>
        <v>N/A</v>
      </c>
      <c r="G218" s="39">
        <v>30</v>
      </c>
      <c r="H218" s="10" t="str">
        <f t="shared" si="61"/>
        <v>N/A</v>
      </c>
      <c r="I218" s="96" t="s">
        <v>51</v>
      </c>
      <c r="J218" s="96">
        <v>20</v>
      </c>
      <c r="K218" s="11" t="s">
        <v>117</v>
      </c>
      <c r="L218" s="21" t="str">
        <f t="shared" si="64"/>
        <v>No</v>
      </c>
    </row>
    <row r="219" spans="1:12">
      <c r="A219" s="113" t="s">
        <v>613</v>
      </c>
      <c r="B219" s="70" t="s">
        <v>51</v>
      </c>
      <c r="C219" s="39" t="s">
        <v>51</v>
      </c>
      <c r="D219" s="10" t="str">
        <f t="shared" si="59"/>
        <v>N/A</v>
      </c>
      <c r="E219" s="39">
        <v>1</v>
      </c>
      <c r="F219" s="10" t="str">
        <f t="shared" si="60"/>
        <v>N/A</v>
      </c>
      <c r="G219" s="39">
        <v>1</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1749</v>
      </c>
      <c r="F220" s="10" t="str">
        <f t="shared" si="60"/>
        <v>N/A</v>
      </c>
      <c r="G220" s="39">
        <v>1884</v>
      </c>
      <c r="H220" s="10" t="str">
        <f t="shared" si="61"/>
        <v>N/A</v>
      </c>
      <c r="I220" s="96" t="s">
        <v>51</v>
      </c>
      <c r="J220" s="96">
        <v>7.7190000000000003</v>
      </c>
      <c r="K220" s="11" t="s">
        <v>117</v>
      </c>
      <c r="L220" s="21" t="str">
        <f t="shared" si="64"/>
        <v>Yes</v>
      </c>
    </row>
    <row r="221" spans="1:12">
      <c r="A221" s="113" t="s">
        <v>615</v>
      </c>
      <c r="B221" s="70" t="s">
        <v>51</v>
      </c>
      <c r="C221" s="39" t="s">
        <v>51</v>
      </c>
      <c r="D221" s="10" t="str">
        <f t="shared" si="59"/>
        <v>N/A</v>
      </c>
      <c r="E221" s="39">
        <v>1074</v>
      </c>
      <c r="F221" s="10" t="str">
        <f t="shared" si="60"/>
        <v>N/A</v>
      </c>
      <c r="G221" s="39">
        <v>1135</v>
      </c>
      <c r="H221" s="10" t="str">
        <f t="shared" si="61"/>
        <v>N/A</v>
      </c>
      <c r="I221" s="96" t="s">
        <v>51</v>
      </c>
      <c r="J221" s="96">
        <v>5.68</v>
      </c>
      <c r="K221" s="11" t="s">
        <v>117</v>
      </c>
      <c r="L221" s="21" t="str">
        <f t="shared" si="64"/>
        <v>Yes</v>
      </c>
    </row>
    <row r="222" spans="1:12">
      <c r="A222" s="113" t="s">
        <v>616</v>
      </c>
      <c r="B222" s="70" t="s">
        <v>51</v>
      </c>
      <c r="C222" s="39" t="s">
        <v>51</v>
      </c>
      <c r="D222" s="10" t="str">
        <f t="shared" si="59"/>
        <v>N/A</v>
      </c>
      <c r="E222" s="39">
        <v>4</v>
      </c>
      <c r="F222" s="10" t="str">
        <f t="shared" si="60"/>
        <v>N/A</v>
      </c>
      <c r="G222" s="39">
        <v>3</v>
      </c>
      <c r="H222" s="10" t="str">
        <f t="shared" si="61"/>
        <v>N/A</v>
      </c>
      <c r="I222" s="96" t="s">
        <v>51</v>
      </c>
      <c r="J222" s="96">
        <v>-25</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67</v>
      </c>
      <c r="D229" s="10" t="str">
        <f t="shared" si="59"/>
        <v>N/A</v>
      </c>
      <c r="E229" s="39">
        <v>75</v>
      </c>
      <c r="F229" s="10" t="str">
        <f t="shared" si="60"/>
        <v>N/A</v>
      </c>
      <c r="G229" s="39">
        <v>67</v>
      </c>
      <c r="H229" s="10" t="str">
        <f t="shared" ref="H229:H246" si="65">IF($B229="N/A","N/A",IF(G229&gt;10,"No",IF(G229&lt;-10,"No","Yes")))</f>
        <v>N/A</v>
      </c>
      <c r="I229" s="96">
        <v>11.94</v>
      </c>
      <c r="J229" s="96">
        <v>-10.7</v>
      </c>
      <c r="K229" s="11" t="s">
        <v>117</v>
      </c>
      <c r="L229" s="21" t="str">
        <f t="shared" si="64"/>
        <v>Yes</v>
      </c>
    </row>
    <row r="230" spans="1:12">
      <c r="A230" s="113" t="s">
        <v>612</v>
      </c>
      <c r="B230" s="70" t="s">
        <v>51</v>
      </c>
      <c r="C230" s="39" t="s">
        <v>51</v>
      </c>
      <c r="D230" s="10" t="str">
        <f t="shared" si="59"/>
        <v>N/A</v>
      </c>
      <c r="E230" s="39">
        <v>9</v>
      </c>
      <c r="F230" s="10" t="str">
        <f t="shared" si="60"/>
        <v>N/A</v>
      </c>
      <c r="G230" s="39">
        <v>6</v>
      </c>
      <c r="H230" s="10" t="str">
        <f t="shared" si="65"/>
        <v>N/A</v>
      </c>
      <c r="I230" s="96" t="s">
        <v>51</v>
      </c>
      <c r="J230" s="96">
        <v>-33.299999999999997</v>
      </c>
      <c r="K230" s="11" t="s">
        <v>117</v>
      </c>
      <c r="L230" s="21" t="str">
        <f t="shared" si="64"/>
        <v>No</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19</v>
      </c>
      <c r="F232" s="10" t="str">
        <f t="shared" si="60"/>
        <v>N/A</v>
      </c>
      <c r="G232" s="39">
        <v>16</v>
      </c>
      <c r="H232" s="10" t="str">
        <f t="shared" si="65"/>
        <v>N/A</v>
      </c>
      <c r="I232" s="96" t="s">
        <v>51</v>
      </c>
      <c r="J232" s="96">
        <v>-15.8</v>
      </c>
      <c r="K232" s="11" t="s">
        <v>117</v>
      </c>
      <c r="L232" s="21" t="str">
        <f t="shared" si="64"/>
        <v>No</v>
      </c>
    </row>
    <row r="233" spans="1:12">
      <c r="A233" s="113" t="s">
        <v>615</v>
      </c>
      <c r="B233" s="70" t="s">
        <v>51</v>
      </c>
      <c r="C233" s="39" t="s">
        <v>51</v>
      </c>
      <c r="D233" s="10" t="str">
        <f t="shared" si="59"/>
        <v>N/A</v>
      </c>
      <c r="E233" s="39">
        <v>46</v>
      </c>
      <c r="F233" s="10" t="str">
        <f t="shared" si="60"/>
        <v>N/A</v>
      </c>
      <c r="G233" s="39">
        <v>42</v>
      </c>
      <c r="H233" s="10" t="str">
        <f t="shared" si="65"/>
        <v>N/A</v>
      </c>
      <c r="I233" s="96" t="s">
        <v>51</v>
      </c>
      <c r="J233" s="96">
        <v>-8.6999999999999993</v>
      </c>
      <c r="K233" s="11" t="s">
        <v>117</v>
      </c>
      <c r="L233" s="21" t="str">
        <f t="shared" si="64"/>
        <v>Yes</v>
      </c>
    </row>
    <row r="234" spans="1:12">
      <c r="A234" s="113" t="s">
        <v>616</v>
      </c>
      <c r="B234" s="70" t="s">
        <v>51</v>
      </c>
      <c r="C234" s="39" t="s">
        <v>51</v>
      </c>
      <c r="D234" s="10" t="str">
        <f t="shared" si="59"/>
        <v>N/A</v>
      </c>
      <c r="E234" s="39">
        <v>1</v>
      </c>
      <c r="F234" s="10" t="str">
        <f t="shared" si="60"/>
        <v>N/A</v>
      </c>
      <c r="G234" s="39">
        <v>3</v>
      </c>
      <c r="H234" s="10" t="str">
        <f t="shared" si="65"/>
        <v>N/A</v>
      </c>
      <c r="I234" s="96" t="s">
        <v>51</v>
      </c>
      <c r="J234" s="96">
        <v>200</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11.185641769</v>
      </c>
      <c r="D247" s="10" t="str">
        <f>IF($B247="N/A","N/A",IF(C247&lt;15,"Yes","No"))</f>
        <v>Yes</v>
      </c>
      <c r="E247" s="41">
        <v>5.6355986229999999</v>
      </c>
      <c r="F247" s="10" t="str">
        <f>IF($B247="N/A","N/A",IF(E247&lt;15,"Yes","No"))</f>
        <v>Yes</v>
      </c>
      <c r="G247" s="41">
        <v>3.0297280201999999</v>
      </c>
      <c r="H247" s="10" t="str">
        <f>IF($B247="N/A","N/A",IF(G247&lt;15,"Yes","No"))</f>
        <v>Yes</v>
      </c>
      <c r="I247" s="96">
        <v>-49.6</v>
      </c>
      <c r="J247" s="96">
        <v>-46.2</v>
      </c>
      <c r="K247" s="11" t="s">
        <v>117</v>
      </c>
      <c r="L247" s="21" t="str">
        <f>IF(J247="Div by 0", "N/A", IF(K247="N/A","N/A", IF(J247&gt;VALUE(MID(K247,1,2)), "No", IF(J247&lt;-1*VALUE(MID(K247,1,2)), "No", "Yes"))))</f>
        <v>No</v>
      </c>
    </row>
    <row r="248" spans="1:12">
      <c r="A248" s="98" t="s">
        <v>864</v>
      </c>
      <c r="B248" s="70" t="s">
        <v>149</v>
      </c>
      <c r="C248" s="41">
        <v>0.12911117150000001</v>
      </c>
      <c r="D248" s="10" t="str">
        <f>IF($B248="N/A","N/A",IF(C248&lt;10,"Yes","No"))</f>
        <v>Yes</v>
      </c>
      <c r="E248" s="41">
        <v>58.579583612999997</v>
      </c>
      <c r="F248" s="10" t="str">
        <f>IF($B248="N/A","N/A",IF(E248&lt;10,"Yes","No"))</f>
        <v>No</v>
      </c>
      <c r="G248" s="41">
        <v>62.758101345999997</v>
      </c>
      <c r="H248" s="10" t="str">
        <f>IF($B248="N/A","N/A",IF(G248&lt;10,"Yes","No"))</f>
        <v>No</v>
      </c>
      <c r="I248" s="96">
        <v>45271</v>
      </c>
      <c r="J248" s="96">
        <v>7.133</v>
      </c>
      <c r="K248" s="11" t="s">
        <v>117</v>
      </c>
      <c r="L248" s="21" t="str">
        <f>IF(J248="Div by 0", "N/A", IF(K248="N/A","N/A", IF(J248&gt;VALUE(MID(K248,1,2)), "No", IF(J248&lt;-1*VALUE(MID(K248,1,2)), "No", "Yes"))))</f>
        <v>Yes</v>
      </c>
    </row>
    <row r="249" spans="1:12">
      <c r="A249" s="99" t="s">
        <v>358</v>
      </c>
      <c r="B249" s="101" t="s">
        <v>51</v>
      </c>
      <c r="C249" s="42">
        <v>2.7133188301</v>
      </c>
      <c r="D249" s="52" t="str">
        <f t="shared" si="59"/>
        <v>N/A</v>
      </c>
      <c r="E249" s="42">
        <v>2.3077903863000002</v>
      </c>
      <c r="F249" s="52" t="str">
        <f t="shared" si="60"/>
        <v>N/A</v>
      </c>
      <c r="G249" s="42">
        <v>2.605945604</v>
      </c>
      <c r="H249" s="52" t="str">
        <f>IF($B249="N/A","N/A",IF(G249&gt;10,"No",IF(G249&lt;-10,"No","Yes")))</f>
        <v>N/A</v>
      </c>
      <c r="I249" s="102">
        <v>-14.9</v>
      </c>
      <c r="J249" s="102">
        <v>12.92</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2.0746363060999999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58</v>
      </c>
      <c r="H251" s="52" t="str">
        <f>IF($B251="N/A","N/A",IF(G251&gt;10,"No",IF(G251&lt;-10,"No","Yes")))</f>
        <v>N/A</v>
      </c>
      <c r="I251" s="96" t="s">
        <v>51</v>
      </c>
      <c r="J251" s="96" t="s">
        <v>51</v>
      </c>
      <c r="K251" s="11" t="s">
        <v>117</v>
      </c>
      <c r="L251" s="21" t="str">
        <f t="shared" si="68"/>
        <v>No</v>
      </c>
    </row>
    <row r="252" spans="1:12">
      <c r="A252" s="219" t="s">
        <v>163</v>
      </c>
      <c r="B252" s="221"/>
      <c r="C252" s="221"/>
      <c r="D252" s="221"/>
      <c r="E252" s="221"/>
      <c r="F252" s="221"/>
      <c r="G252" s="221"/>
      <c r="H252" s="221"/>
      <c r="I252" s="221"/>
      <c r="J252" s="221"/>
      <c r="K252" s="221"/>
      <c r="L252" s="222"/>
    </row>
    <row r="253" spans="1:12">
      <c r="A253" s="99" t="s">
        <v>359</v>
      </c>
      <c r="B253" s="114" t="s">
        <v>51</v>
      </c>
      <c r="C253" s="45">
        <v>576604</v>
      </c>
      <c r="D253" s="103" t="str">
        <f t="shared" ref="D253:D281" si="71">IF($B253="N/A","N/A",IF(C253&gt;10,"No",IF(C253&lt;-10,"No","Yes")))</f>
        <v>N/A</v>
      </c>
      <c r="E253" s="45">
        <v>0</v>
      </c>
      <c r="F253" s="103" t="str">
        <f t="shared" ref="F253:F281" si="72">IF($B253="N/A","N/A",IF(E253&gt;10,"No",IF(E253&lt;-10,"No","Yes")))</f>
        <v>N/A</v>
      </c>
      <c r="G253" s="45">
        <v>146459</v>
      </c>
      <c r="H253" s="103" t="str">
        <f t="shared" ref="H253:H281" si="73">IF($B253="N/A","N/A",IF(G253&gt;10,"No",IF(G253&lt;-10,"No","Yes")))</f>
        <v>N/A</v>
      </c>
      <c r="I253" s="104">
        <v>-100</v>
      </c>
      <c r="J253" s="104" t="s">
        <v>995</v>
      </c>
      <c r="K253" s="66" t="s">
        <v>169</v>
      </c>
      <c r="L253" s="138" t="str">
        <f t="shared" ref="L253:L281" si="74">IF(J253="Div by 0", "N/A", IF(K253="N/A","N/A", IF(J253&gt;VALUE(MID(K253,1,2)), "No", IF(J253&lt;-1*VALUE(MID(K253,1,2)), "No", "Yes"))))</f>
        <v>N/A</v>
      </c>
    </row>
    <row r="254" spans="1:12">
      <c r="A254" s="113" t="s">
        <v>617</v>
      </c>
      <c r="B254" s="70" t="s">
        <v>51</v>
      </c>
      <c r="C254" s="41">
        <v>5.7705160474000001</v>
      </c>
      <c r="D254" s="10" t="str">
        <f t="shared" si="71"/>
        <v>N/A</v>
      </c>
      <c r="E254" s="41">
        <v>0</v>
      </c>
      <c r="F254" s="10" t="str">
        <f t="shared" si="72"/>
        <v>N/A</v>
      </c>
      <c r="G254" s="41">
        <v>4.0562948512999997</v>
      </c>
      <c r="H254" s="10" t="str">
        <f t="shared" si="73"/>
        <v>N/A</v>
      </c>
      <c r="I254" s="96">
        <v>-100</v>
      </c>
      <c r="J254" s="96" t="s">
        <v>995</v>
      </c>
      <c r="K254" s="11" t="s">
        <v>117</v>
      </c>
      <c r="L254" s="21" t="str">
        <f t="shared" si="74"/>
        <v>N/A</v>
      </c>
    </row>
    <row r="255" spans="1:12">
      <c r="A255" s="113" t="s">
        <v>618</v>
      </c>
      <c r="B255" s="70" t="s">
        <v>51</v>
      </c>
      <c r="C255" s="41">
        <v>35.859901868000001</v>
      </c>
      <c r="D255" s="10" t="str">
        <f t="shared" si="71"/>
        <v>N/A</v>
      </c>
      <c r="E255" s="41">
        <v>0</v>
      </c>
      <c r="F255" s="10" t="str">
        <f t="shared" si="72"/>
        <v>N/A</v>
      </c>
      <c r="G255" s="41">
        <v>13.970576094</v>
      </c>
      <c r="H255" s="10" t="str">
        <f t="shared" si="73"/>
        <v>N/A</v>
      </c>
      <c r="I255" s="96">
        <v>-100</v>
      </c>
      <c r="J255" s="96" t="s">
        <v>995</v>
      </c>
      <c r="K255" s="11" t="s">
        <v>117</v>
      </c>
      <c r="L255" s="21" t="str">
        <f t="shared" si="74"/>
        <v>N/A</v>
      </c>
    </row>
    <row r="256" spans="1:12">
      <c r="A256" s="113" t="s">
        <v>619</v>
      </c>
      <c r="B256" s="70" t="s">
        <v>51</v>
      </c>
      <c r="C256" s="41">
        <v>86.573712459000006</v>
      </c>
      <c r="D256" s="10" t="str">
        <f t="shared" si="71"/>
        <v>N/A</v>
      </c>
      <c r="E256" s="41">
        <v>0</v>
      </c>
      <c r="F256" s="10" t="str">
        <f t="shared" si="72"/>
        <v>N/A</v>
      </c>
      <c r="G256" s="41">
        <v>20.848020433999999</v>
      </c>
      <c r="H256" s="10" t="str">
        <f t="shared" si="73"/>
        <v>N/A</v>
      </c>
      <c r="I256" s="96">
        <v>-100</v>
      </c>
      <c r="J256" s="96" t="s">
        <v>995</v>
      </c>
      <c r="K256" s="11" t="s">
        <v>117</v>
      </c>
      <c r="L256" s="21" t="str">
        <f t="shared" si="74"/>
        <v>N/A</v>
      </c>
    </row>
    <row r="257" spans="1:12">
      <c r="A257" s="113" t="s">
        <v>620</v>
      </c>
      <c r="B257" s="70" t="s">
        <v>51</v>
      </c>
      <c r="C257" s="41">
        <v>82.619706033</v>
      </c>
      <c r="D257" s="10" t="str">
        <f t="shared" si="71"/>
        <v>N/A</v>
      </c>
      <c r="E257" s="41">
        <v>0</v>
      </c>
      <c r="F257" s="10" t="str">
        <f t="shared" si="72"/>
        <v>N/A</v>
      </c>
      <c r="G257" s="41">
        <v>14.793198188</v>
      </c>
      <c r="H257" s="10" t="str">
        <f t="shared" si="73"/>
        <v>N/A</v>
      </c>
      <c r="I257" s="96">
        <v>-100</v>
      </c>
      <c r="J257" s="96" t="s">
        <v>995</v>
      </c>
      <c r="K257" s="11" t="s">
        <v>117</v>
      </c>
      <c r="L257" s="21" t="str">
        <f t="shared" si="74"/>
        <v>N/A</v>
      </c>
    </row>
    <row r="258" spans="1:12">
      <c r="A258" s="113" t="s">
        <v>621</v>
      </c>
      <c r="B258" s="70" t="s">
        <v>51</v>
      </c>
      <c r="C258" s="41">
        <v>28.014373815999999</v>
      </c>
      <c r="D258" s="10" t="str">
        <f t="shared" si="71"/>
        <v>N/A</v>
      </c>
      <c r="E258" s="41" t="s">
        <v>995</v>
      </c>
      <c r="F258" s="10" t="str">
        <f t="shared" si="72"/>
        <v>N/A</v>
      </c>
      <c r="G258" s="41">
        <v>100</v>
      </c>
      <c r="H258" s="10" t="str">
        <f t="shared" si="73"/>
        <v>N/A</v>
      </c>
      <c r="I258" s="96" t="s">
        <v>995</v>
      </c>
      <c r="J258" s="96" t="s">
        <v>995</v>
      </c>
      <c r="K258" s="11" t="s">
        <v>117</v>
      </c>
      <c r="L258" s="21" t="str">
        <f t="shared" si="74"/>
        <v>N/A</v>
      </c>
    </row>
    <row r="259" spans="1:12">
      <c r="A259" s="99" t="s">
        <v>360</v>
      </c>
      <c r="B259" s="70" t="s">
        <v>51</v>
      </c>
      <c r="C259" s="39">
        <v>762181</v>
      </c>
      <c r="D259" s="10" t="str">
        <f t="shared" si="71"/>
        <v>N/A</v>
      </c>
      <c r="E259" s="39">
        <v>0</v>
      </c>
      <c r="F259" s="10" t="str">
        <f t="shared" si="72"/>
        <v>N/A</v>
      </c>
      <c r="G259" s="39">
        <v>0</v>
      </c>
      <c r="H259" s="10" t="str">
        <f t="shared" si="73"/>
        <v>N/A</v>
      </c>
      <c r="I259" s="96">
        <v>-100</v>
      </c>
      <c r="J259" s="96" t="s">
        <v>995</v>
      </c>
      <c r="K259" s="66" t="s">
        <v>169</v>
      </c>
      <c r="L259" s="21" t="str">
        <f t="shared" si="74"/>
        <v>N/A</v>
      </c>
    </row>
    <row r="260" spans="1:12">
      <c r="A260" s="113" t="s">
        <v>622</v>
      </c>
      <c r="B260" s="70" t="s">
        <v>51</v>
      </c>
      <c r="C260" s="41">
        <v>58.049286862000002</v>
      </c>
      <c r="D260" s="10" t="str">
        <f t="shared" si="71"/>
        <v>N/A</v>
      </c>
      <c r="E260" s="41">
        <v>0</v>
      </c>
      <c r="F260" s="10" t="str">
        <f t="shared" si="72"/>
        <v>N/A</v>
      </c>
      <c r="G260" s="41">
        <v>0</v>
      </c>
      <c r="H260" s="10" t="str">
        <f t="shared" si="73"/>
        <v>N/A</v>
      </c>
      <c r="I260" s="96">
        <v>-100</v>
      </c>
      <c r="J260" s="96" t="s">
        <v>995</v>
      </c>
      <c r="K260" s="11" t="s">
        <v>117</v>
      </c>
      <c r="L260" s="21" t="str">
        <f t="shared" si="74"/>
        <v>N/A</v>
      </c>
    </row>
    <row r="261" spans="1:12">
      <c r="A261" s="113" t="s">
        <v>623</v>
      </c>
      <c r="B261" s="70" t="s">
        <v>51</v>
      </c>
      <c r="C261" s="41">
        <v>85.373748126999999</v>
      </c>
      <c r="D261" s="10" t="str">
        <f t="shared" si="71"/>
        <v>N/A</v>
      </c>
      <c r="E261" s="41">
        <v>0</v>
      </c>
      <c r="F261" s="10" t="str">
        <f t="shared" si="72"/>
        <v>N/A</v>
      </c>
      <c r="G261" s="41">
        <v>0</v>
      </c>
      <c r="H261" s="10" t="str">
        <f t="shared" si="73"/>
        <v>N/A</v>
      </c>
      <c r="I261" s="96">
        <v>-100</v>
      </c>
      <c r="J261" s="96" t="s">
        <v>995</v>
      </c>
      <c r="K261" s="11" t="s">
        <v>117</v>
      </c>
      <c r="L261" s="21" t="str">
        <f t="shared" si="74"/>
        <v>N/A</v>
      </c>
    </row>
    <row r="262" spans="1:12">
      <c r="A262" s="113" t="s">
        <v>624</v>
      </c>
      <c r="B262" s="70" t="s">
        <v>51</v>
      </c>
      <c r="C262" s="41">
        <v>91.641886490999994</v>
      </c>
      <c r="D262" s="10" t="str">
        <f t="shared" si="71"/>
        <v>N/A</v>
      </c>
      <c r="E262" s="41">
        <v>0</v>
      </c>
      <c r="F262" s="10" t="str">
        <f t="shared" si="72"/>
        <v>N/A</v>
      </c>
      <c r="G262" s="41">
        <v>0</v>
      </c>
      <c r="H262" s="10" t="str">
        <f t="shared" si="73"/>
        <v>N/A</v>
      </c>
      <c r="I262" s="96">
        <v>-100</v>
      </c>
      <c r="J262" s="96" t="s">
        <v>995</v>
      </c>
      <c r="K262" s="11" t="s">
        <v>117</v>
      </c>
      <c r="L262" s="21" t="str">
        <f t="shared" si="74"/>
        <v>N/A</v>
      </c>
    </row>
    <row r="263" spans="1:12">
      <c r="A263" s="113" t="s">
        <v>625</v>
      </c>
      <c r="B263" s="70" t="s">
        <v>51</v>
      </c>
      <c r="C263" s="41">
        <v>91.095313955999998</v>
      </c>
      <c r="D263" s="10" t="str">
        <f t="shared" si="71"/>
        <v>N/A</v>
      </c>
      <c r="E263" s="41">
        <v>0</v>
      </c>
      <c r="F263" s="10" t="str">
        <f t="shared" si="72"/>
        <v>N/A</v>
      </c>
      <c r="G263" s="41">
        <v>0</v>
      </c>
      <c r="H263" s="10" t="str">
        <f t="shared" si="73"/>
        <v>N/A</v>
      </c>
      <c r="I263" s="96">
        <v>-100</v>
      </c>
      <c r="J263" s="96" t="s">
        <v>995</v>
      </c>
      <c r="K263" s="11" t="s">
        <v>117</v>
      </c>
      <c r="L263" s="21" t="str">
        <f t="shared" si="74"/>
        <v>N/A</v>
      </c>
    </row>
    <row r="264" spans="1:12">
      <c r="A264" s="113" t="s">
        <v>621</v>
      </c>
      <c r="B264" s="70" t="s">
        <v>51</v>
      </c>
      <c r="C264" s="41">
        <v>21.235113444</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19" t="s">
        <v>164</v>
      </c>
      <c r="B285" s="212"/>
      <c r="C285" s="212"/>
      <c r="D285" s="212"/>
      <c r="E285" s="212"/>
      <c r="F285" s="212"/>
      <c r="G285" s="212"/>
      <c r="H285" s="212"/>
      <c r="I285" s="212"/>
      <c r="J285" s="212"/>
      <c r="K285" s="212"/>
      <c r="L285" s="213"/>
    </row>
    <row r="286" spans="1:12">
      <c r="A286" s="223" t="s">
        <v>373</v>
      </c>
      <c r="B286" s="212"/>
      <c r="C286" s="212"/>
      <c r="D286" s="212"/>
      <c r="E286" s="212"/>
      <c r="F286" s="212"/>
      <c r="G286" s="212"/>
      <c r="H286" s="212"/>
      <c r="I286" s="212"/>
      <c r="J286" s="212"/>
      <c r="K286" s="212"/>
      <c r="L286" s="213"/>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3" t="s">
        <v>374</v>
      </c>
      <c r="B290" s="212"/>
      <c r="C290" s="212"/>
      <c r="D290" s="212"/>
      <c r="E290" s="212"/>
      <c r="F290" s="212"/>
      <c r="G290" s="212"/>
      <c r="H290" s="212"/>
      <c r="I290" s="212"/>
      <c r="J290" s="212"/>
      <c r="K290" s="212"/>
      <c r="L290" s="213"/>
    </row>
    <row r="291" spans="1:12">
      <c r="A291" s="98" t="s">
        <v>370</v>
      </c>
      <c r="B291" s="50" t="s">
        <v>51</v>
      </c>
      <c r="C291" s="50">
        <v>196</v>
      </c>
      <c r="D291" s="54" t="str">
        <f>IF($B291="N/A","N/A",IF(C291&gt;10,"No",IF(C291&lt;-10,"No","Yes")))</f>
        <v>N/A</v>
      </c>
      <c r="E291" s="50">
        <v>1603</v>
      </c>
      <c r="F291" s="54" t="str">
        <f>IF($B291="N/A","N/A",IF(E291&gt;10,"No",IF(E291&lt;-10,"No","Yes")))</f>
        <v>N/A</v>
      </c>
      <c r="G291" s="50">
        <v>1183</v>
      </c>
      <c r="H291" s="54" t="str">
        <f>IF($B291="N/A","N/A",IF(G291&gt;10,"No",IF(G291&lt;-10,"No","Yes")))</f>
        <v>N/A</v>
      </c>
      <c r="I291" s="104">
        <v>717.9</v>
      </c>
      <c r="J291" s="104">
        <v>-26.2</v>
      </c>
      <c r="K291" s="50" t="s">
        <v>51</v>
      </c>
      <c r="L291" s="138" t="str">
        <f>IF(J291="Div by 0", "N/A", IF(K291="N/A","N/A", IF(J291&gt;VALUE(MID(K291,1,2)), "No", IF(J291&lt;-1*VALUE(MID(K291,1,2)), "No", "Yes"))))</f>
        <v>N/A</v>
      </c>
    </row>
    <row r="292" spans="1:12">
      <c r="A292" s="98" t="s">
        <v>371</v>
      </c>
      <c r="B292" s="48" t="s">
        <v>51</v>
      </c>
      <c r="C292" s="48">
        <v>584</v>
      </c>
      <c r="D292" s="56" t="str">
        <f>IF($B292="N/A","N/A",IF(C292&gt;10,"No",IF(C292&lt;-10,"No","Yes")))</f>
        <v>N/A</v>
      </c>
      <c r="E292" s="48">
        <v>2091</v>
      </c>
      <c r="F292" s="56" t="str">
        <f>IF($B292="N/A","N/A",IF(E292&gt;10,"No",IF(E292&lt;-10,"No","Yes")))</f>
        <v>N/A</v>
      </c>
      <c r="G292" s="48">
        <v>1873</v>
      </c>
      <c r="H292" s="56" t="str">
        <f>IF($B292="N/A","N/A",IF(G292&gt;10,"No",IF(G292&lt;-10,"No","Yes")))</f>
        <v>N/A</v>
      </c>
      <c r="I292" s="96">
        <v>258</v>
      </c>
      <c r="J292" s="96">
        <v>-10.4</v>
      </c>
      <c r="K292" s="48" t="s">
        <v>51</v>
      </c>
      <c r="L292" s="21" t="str">
        <f>IF(J292="Div by 0", "N/A", IF(K292="N/A","N/A", IF(J292&gt;VALUE(MID(K292,1,2)), "No", IF(J292&lt;-1*VALUE(MID(K292,1,2)), "No", "Yes"))))</f>
        <v>N/A</v>
      </c>
    </row>
    <row r="293" spans="1:12">
      <c r="A293" s="98" t="s">
        <v>372</v>
      </c>
      <c r="B293" s="58" t="s">
        <v>51</v>
      </c>
      <c r="C293" s="58">
        <v>85.916666667000001</v>
      </c>
      <c r="D293" s="112" t="str">
        <f>IF($B293="N/A","N/A",IF(C293&gt;10,"No",IF(C293&lt;-10,"No","Yes")))</f>
        <v>N/A</v>
      </c>
      <c r="E293" s="58">
        <v>413.58333333000002</v>
      </c>
      <c r="F293" s="112" t="str">
        <f>IF($B293="N/A","N/A",IF(E293&gt;10,"No",IF(E293&lt;-10,"No","Yes")))</f>
        <v>N/A</v>
      </c>
      <c r="G293" s="58">
        <v>434.58333333000002</v>
      </c>
      <c r="H293" s="112" t="str">
        <f>IF($B293="N/A","N/A",IF(G293&gt;10,"No",IF(G293&lt;-10,"No","Yes")))</f>
        <v>N/A</v>
      </c>
      <c r="I293" s="102">
        <v>381.4</v>
      </c>
      <c r="J293" s="102">
        <v>5.0780000000000003</v>
      </c>
      <c r="K293" s="58" t="s">
        <v>51</v>
      </c>
      <c r="L293" s="43" t="str">
        <f>IF(J293="Div by 0", "N/A", IF(K293="N/A","N/A", IF(J293&gt;VALUE(MID(K293,1,2)), "No", IF(J293&lt;-1*VALUE(MID(K293,1,2)), "No", "Yes"))))</f>
        <v>N/A</v>
      </c>
    </row>
    <row r="294" spans="1:12">
      <c r="A294" s="223" t="s">
        <v>375</v>
      </c>
      <c r="B294" s="212"/>
      <c r="C294" s="212"/>
      <c r="D294" s="212"/>
      <c r="E294" s="212"/>
      <c r="F294" s="212"/>
      <c r="G294" s="212"/>
      <c r="H294" s="212"/>
      <c r="I294" s="212"/>
      <c r="J294" s="212"/>
      <c r="K294" s="212"/>
      <c r="L294" s="213"/>
    </row>
    <row r="295" spans="1:12">
      <c r="A295" s="98" t="s">
        <v>377</v>
      </c>
      <c r="B295" s="50" t="s">
        <v>51</v>
      </c>
      <c r="C295" s="50">
        <v>49931</v>
      </c>
      <c r="D295" s="54" t="str">
        <f>IF($B295="N/A","N/A",IF(C295&gt;10,"No",IF(C295&lt;-10,"No","Yes")))</f>
        <v>N/A</v>
      </c>
      <c r="E295" s="50">
        <v>56813</v>
      </c>
      <c r="F295" s="54" t="str">
        <f>IF($B295="N/A","N/A",IF(E295&gt;10,"No",IF(E295&lt;-10,"No","Yes")))</f>
        <v>N/A</v>
      </c>
      <c r="G295" s="50">
        <v>60361</v>
      </c>
      <c r="H295" s="54" t="str">
        <f>IF($B295="N/A","N/A",IF(G295&gt;10,"No",IF(G295&lt;-10,"No","Yes")))</f>
        <v>N/A</v>
      </c>
      <c r="I295" s="104">
        <v>13.78</v>
      </c>
      <c r="J295" s="104">
        <v>6.2450000000000001</v>
      </c>
      <c r="K295" s="50" t="s">
        <v>51</v>
      </c>
      <c r="L295" s="138" t="str">
        <f>IF(J295="Div by 0", "N/A", IF(K295="N/A","N/A", IF(J295&gt;VALUE(MID(K295,1,2)), "No", IF(J295&lt;-1*VALUE(MID(K295,1,2)), "No", "Yes"))))</f>
        <v>N/A</v>
      </c>
    </row>
    <row r="296" spans="1:12">
      <c r="A296" s="98" t="s">
        <v>378</v>
      </c>
      <c r="B296" s="48" t="s">
        <v>51</v>
      </c>
      <c r="C296" s="48">
        <v>55550</v>
      </c>
      <c r="D296" s="56" t="str">
        <f>IF($B296="N/A","N/A",IF(C296&gt;10,"No",IF(C296&lt;-10,"No","Yes")))</f>
        <v>N/A</v>
      </c>
      <c r="E296" s="48">
        <v>61264</v>
      </c>
      <c r="F296" s="56" t="str">
        <f>IF($B296="N/A","N/A",IF(E296&gt;10,"No",IF(E296&lt;-10,"No","Yes")))</f>
        <v>N/A</v>
      </c>
      <c r="G296" s="48">
        <v>65507</v>
      </c>
      <c r="H296" s="56" t="str">
        <f>IF($B296="N/A","N/A",IF(G296&gt;10,"No",IF(G296&lt;-10,"No","Yes")))</f>
        <v>N/A</v>
      </c>
      <c r="I296" s="96">
        <v>10.29</v>
      </c>
      <c r="J296" s="96">
        <v>6.9260000000000002</v>
      </c>
      <c r="K296" s="48" t="s">
        <v>51</v>
      </c>
      <c r="L296" s="21" t="str">
        <f>IF(J296="Div by 0", "N/A", IF(K296="N/A","N/A", IF(J296&gt;VALUE(MID(K296,1,2)), "No", IF(J296&lt;-1*VALUE(MID(K296,1,2)), "No", "Yes"))))</f>
        <v>N/A</v>
      </c>
    </row>
    <row r="297" spans="1:12">
      <c r="A297" s="98" t="s">
        <v>379</v>
      </c>
      <c r="B297" s="48" t="s">
        <v>51</v>
      </c>
      <c r="C297" s="48">
        <v>46006.25</v>
      </c>
      <c r="D297" s="56" t="str">
        <f>IF($B297="N/A","N/A",IF(C297&gt;10,"No",IF(C297&lt;-10,"No","Yes")))</f>
        <v>N/A</v>
      </c>
      <c r="E297" s="48">
        <v>52681.583333000002</v>
      </c>
      <c r="F297" s="56" t="str">
        <f>IF($B297="N/A","N/A",IF(E297&gt;10,"No",IF(E297&lt;-10,"No","Yes")))</f>
        <v>N/A</v>
      </c>
      <c r="G297" s="48">
        <v>56330.75</v>
      </c>
      <c r="H297" s="56" t="str">
        <f>IF($B297="N/A","N/A",IF(G297&gt;10,"No",IF(G297&lt;-10,"No","Yes")))</f>
        <v>N/A</v>
      </c>
      <c r="I297" s="96">
        <v>14.51</v>
      </c>
      <c r="J297" s="96">
        <v>6.9269999999999996</v>
      </c>
      <c r="K297" s="48" t="s">
        <v>51</v>
      </c>
      <c r="L297" s="21" t="str">
        <f>IF(J297="Div by 0", "N/A", IF(K297="N/A","N/A", IF(J297&gt;VALUE(MID(K297,1,2)), "No", IF(J297&lt;-1*VALUE(MID(K297,1,2)), "No", "Yes"))))</f>
        <v>N/A</v>
      </c>
    </row>
    <row r="298" spans="1:12">
      <c r="A298" s="98" t="s">
        <v>380</v>
      </c>
      <c r="B298" s="101" t="s">
        <v>172</v>
      </c>
      <c r="C298" s="42">
        <v>30.631951559000001</v>
      </c>
      <c r="D298" s="52" t="str">
        <f>IF($B298="N/A","N/A",IF(C298&gt;10,"No",IF(C298&lt;-10,"No","Yes")))</f>
        <v>No</v>
      </c>
      <c r="E298" s="42">
        <v>33.923272130000001</v>
      </c>
      <c r="F298" s="52" t="str">
        <f>IF($B298="N/A","N/A",IF(E298&gt;10,"No",IF(E298&lt;-10,"No","Yes")))</f>
        <v>No</v>
      </c>
      <c r="G298" s="42">
        <v>35.422290556999997</v>
      </c>
      <c r="H298" s="52" t="str">
        <f>IF($B298="N/A","N/A",IF(G298&gt;10,"No",IF(G298&lt;-10,"No","Yes")))</f>
        <v>No</v>
      </c>
      <c r="I298" s="102">
        <v>10.74</v>
      </c>
      <c r="J298" s="102">
        <v>4.4189999999999996</v>
      </c>
      <c r="K298" s="53" t="s">
        <v>117</v>
      </c>
      <c r="L298" s="43" t="str">
        <f>IF(J298="Div by 0", "N/A", IF(K298="N/A","N/A", IF(J298&gt;VALUE(MID(K298,1,2)), "No", IF(J298&lt;-1*VALUE(MID(K298,1,2)), "No", "Yes"))))</f>
        <v>Yes</v>
      </c>
    </row>
    <row r="299" spans="1:12">
      <c r="A299" s="224" t="s">
        <v>376</v>
      </c>
      <c r="B299" s="212"/>
      <c r="C299" s="212"/>
      <c r="D299" s="212"/>
      <c r="E299" s="212"/>
      <c r="F299" s="212"/>
      <c r="G299" s="212"/>
      <c r="H299" s="212"/>
      <c r="I299" s="212"/>
      <c r="J299" s="212"/>
      <c r="K299" s="212"/>
      <c r="L299" s="213"/>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4" t="s">
        <v>6</v>
      </c>
      <c r="B303" s="212"/>
      <c r="C303" s="212"/>
      <c r="D303" s="212"/>
      <c r="E303" s="212"/>
      <c r="F303" s="212"/>
      <c r="G303" s="212"/>
      <c r="H303" s="212"/>
      <c r="I303" s="212"/>
      <c r="J303" s="212"/>
      <c r="K303" s="212"/>
      <c r="L303" s="213"/>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19" t="s">
        <v>151</v>
      </c>
      <c r="B305" s="212"/>
      <c r="C305" s="212"/>
      <c r="D305" s="212"/>
      <c r="E305" s="212"/>
      <c r="F305" s="212"/>
      <c r="G305" s="212"/>
      <c r="H305" s="212"/>
      <c r="I305" s="212"/>
      <c r="J305" s="212"/>
      <c r="K305" s="212"/>
      <c r="L305" s="213"/>
    </row>
    <row r="306" spans="1:12">
      <c r="A306" s="118" t="s">
        <v>384</v>
      </c>
      <c r="B306" s="114" t="s">
        <v>51</v>
      </c>
      <c r="C306" s="45">
        <v>688261</v>
      </c>
      <c r="D306" s="103" t="str">
        <f>IF($B306="N/A","N/A",IF(C306&gt;10,"No",IF(C306&lt;-10,"No","Yes")))</f>
        <v>N/A</v>
      </c>
      <c r="E306" s="45">
        <v>703060</v>
      </c>
      <c r="F306" s="103" t="str">
        <f>IF($B306="N/A","N/A",IF(E306&gt;10,"No",IF(E306&lt;-10,"No","Yes")))</f>
        <v>N/A</v>
      </c>
      <c r="G306" s="45">
        <v>707502</v>
      </c>
      <c r="H306" s="103" t="str">
        <f>IF($B306="N/A","N/A",IF(G306&gt;10,"No",IF(G306&lt;-10,"No","Yes")))</f>
        <v>N/A</v>
      </c>
      <c r="I306" s="104">
        <v>2.15</v>
      </c>
      <c r="J306" s="104">
        <v>0.63180000000000003</v>
      </c>
      <c r="K306" s="66" t="s">
        <v>117</v>
      </c>
      <c r="L306" s="138" t="str">
        <f t="shared" ref="L306:L326" si="83">IF(J306="Div by 0", "N/A", IF(K306="N/A","N/A", IF(J306&gt;VALUE(MID(K306,1,2)), "No", IF(J306&lt;-1*VALUE(MID(K306,1,2)), "No", "Yes"))))</f>
        <v>Yes</v>
      </c>
    </row>
    <row r="307" spans="1:12">
      <c r="A307" s="153" t="s">
        <v>521</v>
      </c>
      <c r="B307" s="70" t="s">
        <v>26</v>
      </c>
      <c r="C307" s="41">
        <v>93.118889491000004</v>
      </c>
      <c r="D307" s="10" t="str">
        <f>IF($B307="N/A","N/A",IF(C307&gt;80,"Yes","No"))</f>
        <v>Yes</v>
      </c>
      <c r="E307" s="41">
        <v>92.164111171000002</v>
      </c>
      <c r="F307" s="10" t="str">
        <f>IF($B307="N/A","N/A",IF(E307&gt;80,"Yes","No"))</f>
        <v>Yes</v>
      </c>
      <c r="G307" s="41">
        <v>91.695147152000004</v>
      </c>
      <c r="H307" s="10" t="str">
        <f>IF($B307="N/A","N/A",IF(G307&gt;80,"Yes","No"))</f>
        <v>Yes</v>
      </c>
      <c r="I307" s="96">
        <v>-1.03</v>
      </c>
      <c r="J307" s="96">
        <v>-0.50900000000000001</v>
      </c>
      <c r="K307" s="11" t="s">
        <v>117</v>
      </c>
      <c r="L307" s="21" t="str">
        <f t="shared" si="83"/>
        <v>Yes</v>
      </c>
    </row>
    <row r="308" spans="1:12">
      <c r="A308" s="153" t="s">
        <v>522</v>
      </c>
      <c r="B308" s="70" t="s">
        <v>0</v>
      </c>
      <c r="C308" s="41">
        <v>0</v>
      </c>
      <c r="D308" s="10" t="str">
        <f>IF($B308="N/A","N/A",IF(C308&gt;=5,"No",IF(C308&lt;0,"No","Yes")))</f>
        <v>Yes</v>
      </c>
      <c r="E308" s="41">
        <v>5.9312149699999997E-2</v>
      </c>
      <c r="F308" s="10" t="str">
        <f>IF($B308="N/A","N/A",IF(E308&gt;=5,"No",IF(E308&lt;0,"No","Yes")))</f>
        <v>Yes</v>
      </c>
      <c r="G308" s="41">
        <v>6.04945286E-2</v>
      </c>
      <c r="H308" s="10" t="str">
        <f>IF($B308="N/A","N/A",IF(G308&gt;=5,"No",IF(G308&lt;0,"No","Yes")))</f>
        <v>Yes</v>
      </c>
      <c r="I308" s="96" t="s">
        <v>995</v>
      </c>
      <c r="J308" s="96">
        <v>1.9930000000000001</v>
      </c>
      <c r="K308" s="11" t="s">
        <v>117</v>
      </c>
      <c r="L308" s="21" t="str">
        <f t="shared" si="83"/>
        <v>Yes</v>
      </c>
    </row>
    <row r="309" spans="1:12">
      <c r="A309" s="153" t="s">
        <v>523</v>
      </c>
      <c r="B309" s="57" t="s">
        <v>0</v>
      </c>
      <c r="C309" s="41">
        <v>6.7064674592999998</v>
      </c>
      <c r="D309" s="10" t="str">
        <f>IF($B309="N/A","N/A",IF(C309&gt;=5,"No",IF(C309&lt;0,"No","Yes")))</f>
        <v>No</v>
      </c>
      <c r="E309" s="41">
        <v>7.5908172843999999</v>
      </c>
      <c r="F309" s="10" t="str">
        <f>IF($B309="N/A","N/A",IF(E309&gt;=5,"No",IF(E309&lt;0,"No","Yes")))</f>
        <v>No</v>
      </c>
      <c r="G309" s="41">
        <v>8.0471857322999991</v>
      </c>
      <c r="H309" s="10" t="str">
        <f>IF($B309="N/A","N/A",IF(G309&gt;=5,"No",IF(G309&lt;0,"No","Yes")))</f>
        <v>No</v>
      </c>
      <c r="I309" s="96">
        <v>13.19</v>
      </c>
      <c r="J309" s="96">
        <v>6.0119999999999996</v>
      </c>
      <c r="K309" s="11" t="s">
        <v>117</v>
      </c>
      <c r="L309" s="21" t="str">
        <f t="shared" si="83"/>
        <v>Yes</v>
      </c>
    </row>
    <row r="310" spans="1:12">
      <c r="A310" s="153" t="s">
        <v>524</v>
      </c>
      <c r="B310" s="57" t="s">
        <v>0</v>
      </c>
      <c r="C310" s="41">
        <v>0.1746430497</v>
      </c>
      <c r="D310" s="10" t="str">
        <f>IF($B310="N/A","N/A",IF(C310&gt;=5,"No",IF(C310&lt;0,"No","Yes")))</f>
        <v>Yes</v>
      </c>
      <c r="E310" s="41">
        <v>0.18575939459999999</v>
      </c>
      <c r="F310" s="10" t="str">
        <f>IF($B310="N/A","N/A",IF(E310&gt;=5,"No",IF(E310&lt;0,"No","Yes")))</f>
        <v>Yes</v>
      </c>
      <c r="G310" s="41">
        <v>0.1971725875</v>
      </c>
      <c r="H310" s="10" t="str">
        <f>IF($B310="N/A","N/A",IF(G310&gt;=5,"No",IF(G310&lt;0,"No","Yes")))</f>
        <v>Yes</v>
      </c>
      <c r="I310" s="96">
        <v>6.3650000000000002</v>
      </c>
      <c r="J310" s="96">
        <v>6.1440000000000001</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6.0880973933</v>
      </c>
      <c r="D321" s="10" t="str">
        <f>IF($B321="N/A","N/A",IF(C321&gt;15,"No",IF(C321&lt;2,"No","Yes")))</f>
        <v>Yes</v>
      </c>
      <c r="E321" s="41">
        <v>7.5397547861999996</v>
      </c>
      <c r="F321" s="10" t="str">
        <f>IF($B321="N/A","N/A",IF(E321&gt;15,"No",IF(E321&lt;2,"No","Yes")))</f>
        <v>Yes</v>
      </c>
      <c r="G321" s="41">
        <v>7.3517813377000003</v>
      </c>
      <c r="H321" s="10" t="str">
        <f>IF($B321="N/A","N/A",IF(G321&gt;15,"No",IF(G321&lt;2,"No","Yes")))</f>
        <v>Yes</v>
      </c>
      <c r="I321" s="96">
        <v>23.84</v>
      </c>
      <c r="J321" s="96">
        <v>-2.4900000000000002</v>
      </c>
      <c r="K321" s="11" t="s">
        <v>117</v>
      </c>
      <c r="L321" s="21" t="str">
        <f t="shared" si="83"/>
        <v>Yes</v>
      </c>
    </row>
    <row r="322" spans="1:12">
      <c r="A322" s="153" t="s">
        <v>532</v>
      </c>
      <c r="B322" s="70" t="s">
        <v>51</v>
      </c>
      <c r="C322" s="39">
        <v>61922</v>
      </c>
      <c r="D322" s="10" t="str">
        <f>IF($B322="N/A","N/A",IF(C322&gt;10,"No",IF(C322&lt;-10,"No","Yes")))</f>
        <v>N/A</v>
      </c>
      <c r="E322" s="39">
        <v>0</v>
      </c>
      <c r="F322" s="10" t="str">
        <f>IF($B322="N/A","N/A",IF(E322&gt;10,"No",IF(E322&lt;-10,"No","Yes")))</f>
        <v>N/A</v>
      </c>
      <c r="G322" s="39">
        <v>0</v>
      </c>
      <c r="H322" s="10" t="str">
        <f>IF($B322="N/A","N/A",IF(G322&gt;10,"No",IF(G322&lt;-10,"No","Yes")))</f>
        <v>N/A</v>
      </c>
      <c r="I322" s="96">
        <v>-100</v>
      </c>
      <c r="J322" s="96" t="s">
        <v>995</v>
      </c>
      <c r="K322" s="11" t="s">
        <v>117</v>
      </c>
      <c r="L322" s="21" t="str">
        <f t="shared" si="83"/>
        <v>N/A</v>
      </c>
    </row>
    <row r="323" spans="1:12">
      <c r="A323" s="153" t="s">
        <v>887</v>
      </c>
      <c r="B323" s="70" t="s">
        <v>51</v>
      </c>
      <c r="C323" s="39">
        <v>33937</v>
      </c>
      <c r="D323" s="10" t="str">
        <f>IF($B323="N/A","N/A",IF(C323&gt;10,"No",IF(C323&lt;-10,"No","Yes")))</f>
        <v>N/A</v>
      </c>
      <c r="E323" s="39">
        <v>32340</v>
      </c>
      <c r="F323" s="10" t="str">
        <f>IF($B323="N/A","N/A",IF(E323&gt;10,"No",IF(E323&lt;-10,"No","Yes")))</f>
        <v>N/A</v>
      </c>
      <c r="G323" s="39">
        <v>34378</v>
      </c>
      <c r="H323" s="10" t="str">
        <f>IF($B323="N/A","N/A",IF(G323&gt;10,"No",IF(G323&lt;-10,"No","Yes")))</f>
        <v>N/A</v>
      </c>
      <c r="I323" s="96">
        <v>-4.71</v>
      </c>
      <c r="J323" s="96">
        <v>6.3019999999999996</v>
      </c>
      <c r="K323" s="11" t="s">
        <v>117</v>
      </c>
      <c r="L323" s="21" t="str">
        <f t="shared" si="83"/>
        <v>Yes</v>
      </c>
    </row>
    <row r="324" spans="1:12">
      <c r="A324" s="153" t="s">
        <v>888</v>
      </c>
      <c r="B324" s="70" t="s">
        <v>51</v>
      </c>
      <c r="C324" s="39">
        <v>774</v>
      </c>
      <c r="D324" s="10" t="str">
        <f>IF($B324="N/A","N/A",IF(C324&gt;10,"No",IF(C324&lt;-10,"No","Yes")))</f>
        <v>N/A</v>
      </c>
      <c r="E324" s="39">
        <v>981</v>
      </c>
      <c r="F324" s="10" t="str">
        <f>IF($B324="N/A","N/A",IF(E324&gt;10,"No",IF(E324&lt;-10,"No","Yes")))</f>
        <v>N/A</v>
      </c>
      <c r="G324" s="39">
        <v>913</v>
      </c>
      <c r="H324" s="10" t="str">
        <f>IF($B324="N/A","N/A",IF(G324&gt;10,"No",IF(G324&lt;-10,"No","Yes")))</f>
        <v>N/A</v>
      </c>
      <c r="I324" s="96">
        <v>26.74</v>
      </c>
      <c r="J324" s="96">
        <v>-6.93</v>
      </c>
      <c r="K324" s="11" t="s">
        <v>117</v>
      </c>
      <c r="L324" s="21" t="str">
        <f t="shared" si="83"/>
        <v>Yes</v>
      </c>
    </row>
    <row r="325" spans="1:12">
      <c r="A325" s="153" t="s">
        <v>889</v>
      </c>
      <c r="B325" s="70" t="s">
        <v>51</v>
      </c>
      <c r="C325" s="39">
        <v>6859</v>
      </c>
      <c r="D325" s="10" t="str">
        <f>IF($B325="N/A","N/A",IF(C325&gt;10,"No",IF(C325&lt;-10,"No","Yes")))</f>
        <v>N/A</v>
      </c>
      <c r="E325" s="39">
        <v>6334</v>
      </c>
      <c r="F325" s="10" t="str">
        <f>IF($B325="N/A","N/A",IF(E325&gt;10,"No",IF(E325&lt;-10,"No","Yes")))</f>
        <v>N/A</v>
      </c>
      <c r="G325" s="39">
        <v>6854</v>
      </c>
      <c r="H325" s="10" t="str">
        <f>IF($B325="N/A","N/A",IF(G325&gt;10,"No",IF(G325&lt;-10,"No","Yes")))</f>
        <v>N/A</v>
      </c>
      <c r="I325" s="96">
        <v>-7.65</v>
      </c>
      <c r="J325" s="96">
        <v>8.2100000000000009</v>
      </c>
      <c r="K325" s="11" t="s">
        <v>117</v>
      </c>
      <c r="L325" s="21" t="str">
        <f t="shared" si="83"/>
        <v>Yes</v>
      </c>
    </row>
    <row r="326" spans="1:12">
      <c r="A326" s="154" t="s">
        <v>890</v>
      </c>
      <c r="B326" s="101" t="s">
        <v>51</v>
      </c>
      <c r="C326" s="67">
        <v>113</v>
      </c>
      <c r="D326" s="52" t="str">
        <f>IF($B326="N/A","N/A",IF(C326&gt;10,"No",IF(C326&lt;-10,"No","Yes")))</f>
        <v>N/A</v>
      </c>
      <c r="E326" s="67">
        <v>109</v>
      </c>
      <c r="F326" s="52" t="str">
        <f>IF($B326="N/A","N/A",IF(E326&gt;10,"No",IF(E326&lt;-10,"No","Yes")))</f>
        <v>N/A</v>
      </c>
      <c r="G326" s="67">
        <v>51</v>
      </c>
      <c r="H326" s="52" t="str">
        <f>IF($B326="N/A","N/A",IF(G326&gt;10,"No",IF(G326&lt;-10,"No","Yes")))</f>
        <v>N/A</v>
      </c>
      <c r="I326" s="102">
        <v>-3.54</v>
      </c>
      <c r="J326" s="102">
        <v>-53.2</v>
      </c>
      <c r="K326" s="53" t="s">
        <v>117</v>
      </c>
      <c r="L326" s="43" t="str">
        <f t="shared" si="83"/>
        <v>No</v>
      </c>
    </row>
    <row r="327" spans="1:12">
      <c r="A327" s="219" t="s">
        <v>165</v>
      </c>
      <c r="B327" s="212"/>
      <c r="C327" s="212"/>
      <c r="D327" s="212"/>
      <c r="E327" s="212"/>
      <c r="F327" s="212"/>
      <c r="G327" s="212"/>
      <c r="H327" s="212"/>
      <c r="I327" s="212"/>
      <c r="J327" s="212"/>
      <c r="K327" s="212"/>
      <c r="L327" s="213"/>
    </row>
    <row r="328" spans="1:12">
      <c r="A328" s="111" t="s">
        <v>315</v>
      </c>
      <c r="B328" s="55" t="s">
        <v>51</v>
      </c>
      <c r="C328" s="63">
        <v>4107976325</v>
      </c>
      <c r="D328" s="54" t="str">
        <f t="shared" ref="D328:D334" si="90">IF($B328="N/A","N/A",IF(C328&gt;10,"No",IF(C328&lt;-10,"No","Yes")))</f>
        <v>N/A</v>
      </c>
      <c r="E328" s="63">
        <v>4074403266</v>
      </c>
      <c r="F328" s="54" t="str">
        <f t="shared" ref="F328:F334" si="91">IF($B328="N/A","N/A",IF(E328&gt;10,"No",IF(E328&lt;-10,"No","Yes")))</f>
        <v>N/A</v>
      </c>
      <c r="G328" s="63">
        <v>4267999802</v>
      </c>
      <c r="H328" s="54" t="str">
        <f t="shared" ref="H328:H334" si="92">IF($B328="N/A","N/A",IF(G328&gt;10,"No",IF(G328&lt;-10,"No","Yes")))</f>
        <v>N/A</v>
      </c>
      <c r="I328" s="104">
        <v>-0.81699999999999995</v>
      </c>
      <c r="J328" s="104">
        <v>4.7519999999999998</v>
      </c>
      <c r="K328" s="55" t="s">
        <v>117</v>
      </c>
      <c r="L328" s="138" t="str">
        <f t="shared" ref="L328:L335" si="93">IF(J328="Div by 0", "N/A", IF(K328="N/A","N/A", IF(J328&gt;VALUE(MID(K328,1,2)), "No", IF(J328&lt;-1*VALUE(MID(K328,1,2)), "No", "Yes"))))</f>
        <v>Yes</v>
      </c>
    </row>
    <row r="329" spans="1:12">
      <c r="A329" s="111" t="s">
        <v>385</v>
      </c>
      <c r="B329" s="57" t="s">
        <v>51</v>
      </c>
      <c r="C329" s="62">
        <v>4699.1264299000004</v>
      </c>
      <c r="D329" s="56" t="str">
        <f t="shared" si="90"/>
        <v>N/A</v>
      </c>
      <c r="E329" s="62">
        <v>4673.3275823000004</v>
      </c>
      <c r="F329" s="56" t="str">
        <f t="shared" si="91"/>
        <v>N/A</v>
      </c>
      <c r="G329" s="62">
        <v>4853.6565639999999</v>
      </c>
      <c r="H329" s="56" t="str">
        <f t="shared" si="92"/>
        <v>N/A</v>
      </c>
      <c r="I329" s="96">
        <v>-0.54900000000000004</v>
      </c>
      <c r="J329" s="96">
        <v>3.859</v>
      </c>
      <c r="K329" s="57" t="s">
        <v>117</v>
      </c>
      <c r="L329" s="21" t="str">
        <f t="shared" si="93"/>
        <v>Yes</v>
      </c>
    </row>
    <row r="330" spans="1:12">
      <c r="A330" s="111" t="s">
        <v>41</v>
      </c>
      <c r="B330" s="57" t="s">
        <v>51</v>
      </c>
      <c r="C330" s="62">
        <v>432</v>
      </c>
      <c r="D330" s="56" t="str">
        <f t="shared" si="90"/>
        <v>N/A</v>
      </c>
      <c r="E330" s="62">
        <v>418</v>
      </c>
      <c r="F330" s="56" t="str">
        <f t="shared" si="91"/>
        <v>N/A</v>
      </c>
      <c r="G330" s="62">
        <v>460</v>
      </c>
      <c r="H330" s="56" t="str">
        <f t="shared" si="92"/>
        <v>N/A</v>
      </c>
      <c r="I330" s="96">
        <v>-3.24</v>
      </c>
      <c r="J330" s="96">
        <v>10.050000000000001</v>
      </c>
      <c r="K330" s="57" t="s">
        <v>117</v>
      </c>
      <c r="L330" s="21" t="str">
        <f t="shared" si="93"/>
        <v>Yes</v>
      </c>
    </row>
    <row r="331" spans="1:12">
      <c r="A331" s="111" t="s">
        <v>42</v>
      </c>
      <c r="B331" s="57" t="s">
        <v>51</v>
      </c>
      <c r="C331" s="62">
        <v>1534</v>
      </c>
      <c r="D331" s="56" t="str">
        <f t="shared" si="90"/>
        <v>N/A</v>
      </c>
      <c r="E331" s="62">
        <v>1456</v>
      </c>
      <c r="F331" s="56" t="str">
        <f t="shared" si="91"/>
        <v>N/A</v>
      </c>
      <c r="G331" s="62">
        <v>1568</v>
      </c>
      <c r="H331" s="56" t="str">
        <f t="shared" si="92"/>
        <v>N/A</v>
      </c>
      <c r="I331" s="96">
        <v>-5.08</v>
      </c>
      <c r="J331" s="96">
        <v>7.6920000000000002</v>
      </c>
      <c r="K331" s="57" t="s">
        <v>117</v>
      </c>
      <c r="L331" s="21" t="str">
        <f t="shared" si="93"/>
        <v>Yes</v>
      </c>
    </row>
    <row r="332" spans="1:12">
      <c r="A332" s="111" t="s">
        <v>43</v>
      </c>
      <c r="B332" s="57" t="s">
        <v>51</v>
      </c>
      <c r="C332" s="62">
        <v>4098</v>
      </c>
      <c r="D332" s="56" t="str">
        <f t="shared" si="90"/>
        <v>N/A</v>
      </c>
      <c r="E332" s="62">
        <v>3733</v>
      </c>
      <c r="F332" s="56" t="str">
        <f t="shared" si="91"/>
        <v>N/A</v>
      </c>
      <c r="G332" s="62">
        <v>3937</v>
      </c>
      <c r="H332" s="56" t="str">
        <f t="shared" si="92"/>
        <v>N/A</v>
      </c>
      <c r="I332" s="96">
        <v>-8.91</v>
      </c>
      <c r="J332" s="96">
        <v>5.4649999999999999</v>
      </c>
      <c r="K332" s="57" t="s">
        <v>117</v>
      </c>
      <c r="L332" s="21" t="str">
        <f t="shared" si="93"/>
        <v>Yes</v>
      </c>
    </row>
    <row r="333" spans="1:12">
      <c r="A333" s="111" t="s">
        <v>31</v>
      </c>
      <c r="B333" s="57" t="s">
        <v>51</v>
      </c>
      <c r="C333" s="62">
        <v>18512</v>
      </c>
      <c r="D333" s="56" t="str">
        <f t="shared" si="90"/>
        <v>N/A</v>
      </c>
      <c r="E333" s="62">
        <v>18218</v>
      </c>
      <c r="F333" s="56" t="str">
        <f t="shared" si="91"/>
        <v>N/A</v>
      </c>
      <c r="G333" s="62">
        <v>19228</v>
      </c>
      <c r="H333" s="56" t="str">
        <f t="shared" si="92"/>
        <v>N/A</v>
      </c>
      <c r="I333" s="96">
        <v>-1.59</v>
      </c>
      <c r="J333" s="96">
        <v>5.5439999999999996</v>
      </c>
      <c r="K333" s="57" t="s">
        <v>117</v>
      </c>
      <c r="L333" s="21" t="str">
        <f t="shared" si="93"/>
        <v>Yes</v>
      </c>
    </row>
    <row r="334" spans="1:12">
      <c r="A334" s="111" t="s">
        <v>44</v>
      </c>
      <c r="B334" s="59" t="s">
        <v>51</v>
      </c>
      <c r="C334" s="64">
        <v>55625</v>
      </c>
      <c r="D334" s="112" t="str">
        <f t="shared" si="90"/>
        <v>N/A</v>
      </c>
      <c r="E334" s="64">
        <v>53167</v>
      </c>
      <c r="F334" s="112" t="str">
        <f t="shared" si="91"/>
        <v>N/A</v>
      </c>
      <c r="G334" s="64">
        <v>55371</v>
      </c>
      <c r="H334" s="112" t="str">
        <f t="shared" si="92"/>
        <v>N/A</v>
      </c>
      <c r="I334" s="102">
        <v>-4.42</v>
      </c>
      <c r="J334" s="102">
        <v>4.1449999999999996</v>
      </c>
      <c r="K334" s="59" t="s">
        <v>117</v>
      </c>
      <c r="L334" s="43" t="str">
        <f t="shared" si="93"/>
        <v>Yes</v>
      </c>
    </row>
    <row r="335" spans="1:12">
      <c r="A335" s="111" t="s">
        <v>386</v>
      </c>
      <c r="B335" s="59" t="s">
        <v>51</v>
      </c>
      <c r="C335" s="64" t="s">
        <v>51</v>
      </c>
      <c r="D335" s="112" t="str">
        <f>IF($B335="N/A","N/A",IF(C335&gt;10,"No",IF(C335&lt;-10,"No","Yes")))</f>
        <v>N/A</v>
      </c>
      <c r="E335" s="64">
        <v>1675103</v>
      </c>
      <c r="F335" s="112" t="str">
        <f>IF($B335="N/A","N/A",IF(E335&gt;10,"No",IF(E335&lt;-10,"No","Yes")))</f>
        <v>N/A</v>
      </c>
      <c r="G335" s="64">
        <v>4278637</v>
      </c>
      <c r="H335" s="112" t="str">
        <f>IF($B335="N/A","N/A",IF(G335&gt;10,"No",IF(G335&lt;-10,"No","Yes")))</f>
        <v>N/A</v>
      </c>
      <c r="I335" s="102" t="s">
        <v>51</v>
      </c>
      <c r="J335" s="102">
        <v>155.4</v>
      </c>
      <c r="K335" s="59" t="s">
        <v>169</v>
      </c>
      <c r="L335" s="43" t="str">
        <f t="shared" si="93"/>
        <v>No</v>
      </c>
    </row>
    <row r="336" spans="1:12">
      <c r="A336" s="225" t="s">
        <v>958</v>
      </c>
      <c r="B336" s="226"/>
      <c r="C336" s="226"/>
      <c r="D336" s="226"/>
      <c r="E336" s="226"/>
      <c r="F336" s="226"/>
      <c r="G336" s="226"/>
      <c r="H336" s="226"/>
      <c r="I336" s="226"/>
      <c r="J336" s="226"/>
      <c r="K336" s="226"/>
      <c r="L336" s="227"/>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4.1044559708000001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22.690726677000001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6.7454551459000003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0.69406710790000004</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0.35494170940000003</v>
      </c>
      <c r="H341" s="184" t="str">
        <f t="shared" si="96"/>
        <v>N/A</v>
      </c>
      <c r="I341" s="185" t="s">
        <v>51</v>
      </c>
      <c r="J341" s="185" t="s">
        <v>51</v>
      </c>
      <c r="K341" s="186" t="s">
        <v>117</v>
      </c>
      <c r="L341" s="187" t="str">
        <f t="shared" si="97"/>
        <v>No</v>
      </c>
    </row>
    <row r="342" spans="1:12">
      <c r="A342" s="218" t="s">
        <v>174</v>
      </c>
      <c r="B342" s="212"/>
      <c r="C342" s="212"/>
      <c r="D342" s="212"/>
      <c r="E342" s="212"/>
      <c r="F342" s="212"/>
      <c r="G342" s="212"/>
      <c r="H342" s="212"/>
      <c r="I342" s="212"/>
      <c r="J342" s="212"/>
      <c r="K342" s="212"/>
      <c r="L342" s="213"/>
    </row>
    <row r="343" spans="1:12">
      <c r="A343" s="111" t="s">
        <v>387</v>
      </c>
      <c r="B343" s="57" t="s">
        <v>51</v>
      </c>
      <c r="C343" s="39" t="s">
        <v>51</v>
      </c>
      <c r="D343" s="10" t="str">
        <f>IF($B343="N/A","N/A",IF(C343&gt;10,"No",IF(C343&lt;-10,"No","Yes")))</f>
        <v>N/A</v>
      </c>
      <c r="E343" s="39">
        <v>3</v>
      </c>
      <c r="F343" s="10" t="str">
        <f>IF($B343="N/A","N/A",IF(E343&gt;10,"No",IF(E343&lt;-10,"No","Yes")))</f>
        <v>N/A</v>
      </c>
      <c r="G343" s="39">
        <v>5</v>
      </c>
      <c r="H343" s="10" t="str">
        <f>IF($B343="N/A","N/A",IF(G343&gt;10,"No",IF(G343&lt;-10,"No","Yes")))</f>
        <v>N/A</v>
      </c>
      <c r="I343" s="96" t="s">
        <v>51</v>
      </c>
      <c r="J343" s="96">
        <v>66.67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18</v>
      </c>
      <c r="F344" s="10" t="str">
        <f>IF($B344="N/A","N/A",IF(E344&gt;10,"No",IF(E344&lt;-10,"No","Yes")))</f>
        <v>N/A</v>
      </c>
      <c r="G344" s="39">
        <v>21</v>
      </c>
      <c r="H344" s="10" t="str">
        <f>IF($B344="N/A","N/A",IF(G344&gt;10,"No",IF(G344&lt;-10,"No","Yes")))</f>
        <v>N/A</v>
      </c>
      <c r="I344" s="96" t="s">
        <v>51</v>
      </c>
      <c r="J344" s="96">
        <v>16.670000000000002</v>
      </c>
      <c r="K344" s="46" t="s">
        <v>51</v>
      </c>
      <c r="L344" s="21" t="str">
        <f>IF(J344="Div by 0", "N/A", IF(K344="N/A","N/A", IF(J344&gt;VALUE(MID(K344,1,2)), "No", IF(J344&lt;-1*VALUE(MID(K344,1,2)), "No", "Yes"))))</f>
        <v>N/A</v>
      </c>
    </row>
    <row r="345" spans="1:12">
      <c r="A345" s="218" t="s">
        <v>389</v>
      </c>
      <c r="B345" s="212"/>
      <c r="C345" s="212"/>
      <c r="D345" s="212"/>
      <c r="E345" s="212"/>
      <c r="F345" s="212"/>
      <c r="G345" s="212"/>
      <c r="H345" s="212"/>
      <c r="I345" s="212"/>
      <c r="J345" s="212"/>
      <c r="K345" s="212"/>
      <c r="L345" s="213"/>
    </row>
    <row r="346" spans="1:12">
      <c r="A346" s="111" t="s">
        <v>385</v>
      </c>
      <c r="B346" s="57" t="s">
        <v>51</v>
      </c>
      <c r="C346" s="62">
        <v>4699.1264299000004</v>
      </c>
      <c r="D346" s="56" t="str">
        <f>IF($B346="N/A","N/A",IF(C346&gt;10,"No",IF(C346&lt;-10,"No","Yes")))</f>
        <v>N/A</v>
      </c>
      <c r="E346" s="62">
        <v>4673.3275823000004</v>
      </c>
      <c r="F346" s="56" t="str">
        <f>IF($B346="N/A","N/A",IF(E346&gt;10,"No",IF(E346&lt;-10,"No","Yes")))</f>
        <v>N/A</v>
      </c>
      <c r="G346" s="62">
        <v>4853.6565639999999</v>
      </c>
      <c r="H346" s="56" t="str">
        <f>IF($B346="N/A","N/A",IF(G346&gt;10,"No",IF(G346&lt;-10,"No","Yes")))</f>
        <v>N/A</v>
      </c>
      <c r="I346" s="96">
        <v>-0.54900000000000004</v>
      </c>
      <c r="J346" s="96">
        <v>3.859</v>
      </c>
      <c r="K346" s="57" t="s">
        <v>117</v>
      </c>
      <c r="L346" s="21" t="str">
        <f>IF(J346="Div by 0", "N/A", IF(K346="N/A","N/A", IF(J346&gt;VALUE(MID(K346,1,2)), "No", IF(J346&lt;-1*VALUE(MID(K346,1,2)), "No", "Yes"))))</f>
        <v>Yes</v>
      </c>
    </row>
    <row r="347" spans="1:12">
      <c r="A347" s="113" t="s">
        <v>592</v>
      </c>
      <c r="B347" s="55" t="s">
        <v>51</v>
      </c>
      <c r="C347" s="63">
        <v>10888.985608999999</v>
      </c>
      <c r="D347" s="54" t="str">
        <f>IF($B347="N/A","N/A",IF(C347&gt;10,"No",IF(C347&lt;-10,"No","Yes")))</f>
        <v>N/A</v>
      </c>
      <c r="E347" s="63">
        <v>9223.6896151000001</v>
      </c>
      <c r="F347" s="54" t="str">
        <f>IF($B347="N/A","N/A",IF(E347&gt;10,"No",IF(E347&lt;-10,"No","Yes")))</f>
        <v>N/A</v>
      </c>
      <c r="G347" s="63">
        <v>9428.6942242000005</v>
      </c>
      <c r="H347" s="54" t="str">
        <f>IF($B347="N/A","N/A",IF(G347&gt;10,"No",IF(G347&lt;-10,"No","Yes")))</f>
        <v>N/A</v>
      </c>
      <c r="I347" s="104">
        <v>-15.3</v>
      </c>
      <c r="J347" s="104">
        <v>2.2229999999999999</v>
      </c>
      <c r="K347" s="55" t="s">
        <v>117</v>
      </c>
      <c r="L347" s="138" t="str">
        <f>IF(J347="Div by 0", "N/A", IF(K347="N/A","N/A", IF(J347&gt;VALUE(MID(K347,1,2)), "No", IF(J347&lt;-1*VALUE(MID(K347,1,2)), "No", "Yes"))))</f>
        <v>Yes</v>
      </c>
    </row>
    <row r="348" spans="1:12">
      <c r="A348" s="113" t="s">
        <v>595</v>
      </c>
      <c r="B348" s="57" t="s">
        <v>51</v>
      </c>
      <c r="C348" s="62">
        <v>8723.7993869999991</v>
      </c>
      <c r="D348" s="56" t="str">
        <f>IF($B348="N/A","N/A",IF(C348&gt;10,"No",IF(C348&lt;-10,"No","Yes")))</f>
        <v>N/A</v>
      </c>
      <c r="E348" s="62">
        <v>8383.4861203</v>
      </c>
      <c r="F348" s="56" t="str">
        <f>IF($B348="N/A","N/A",IF(E348&gt;10,"No",IF(E348&lt;-10,"No","Yes")))</f>
        <v>N/A</v>
      </c>
      <c r="G348" s="62">
        <v>8512.4187127000005</v>
      </c>
      <c r="H348" s="56" t="str">
        <f>IF($B348="N/A","N/A",IF(G348&gt;10,"No",IF(G348&lt;-10,"No","Yes")))</f>
        <v>N/A</v>
      </c>
      <c r="I348" s="96">
        <v>-3.9</v>
      </c>
      <c r="J348" s="96">
        <v>1.538</v>
      </c>
      <c r="K348" s="57" t="s">
        <v>116</v>
      </c>
      <c r="L348" s="21" t="str">
        <f>IF(J348="Div by 0", "N/A", IF(K348="N/A","N/A", IF(J348&gt;VALUE(MID(K348,1,2)), "No", IF(J348&lt;-1*VALUE(MID(K348,1,2)), "No", "Yes"))))</f>
        <v>Yes</v>
      </c>
    </row>
    <row r="349" spans="1:12">
      <c r="A349" s="113" t="s">
        <v>598</v>
      </c>
      <c r="B349" s="57" t="s">
        <v>51</v>
      </c>
      <c r="C349" s="62">
        <v>1984.5442275</v>
      </c>
      <c r="D349" s="56" t="str">
        <f>IF($B349="N/A","N/A",IF(C349&gt;10,"No",IF(C349&lt;-10,"No","Yes")))</f>
        <v>N/A</v>
      </c>
      <c r="E349" s="62">
        <v>2184.2578392999999</v>
      </c>
      <c r="F349" s="56" t="str">
        <f>IF($B349="N/A","N/A",IF(E349&gt;10,"No",IF(E349&lt;-10,"No","Yes")))</f>
        <v>N/A</v>
      </c>
      <c r="G349" s="62">
        <v>2338.1577173999999</v>
      </c>
      <c r="H349" s="56" t="str">
        <f>IF($B349="N/A","N/A",IF(G349&gt;10,"No",IF(G349&lt;-10,"No","Yes")))</f>
        <v>N/A</v>
      </c>
      <c r="I349" s="96">
        <v>10.06</v>
      </c>
      <c r="J349" s="96">
        <v>7.0460000000000003</v>
      </c>
      <c r="K349" s="57" t="s">
        <v>116</v>
      </c>
      <c r="L349" s="21" t="str">
        <f>IF(J349="Div by 0", "N/A", IF(K349="N/A","N/A", IF(J349&gt;VALUE(MID(K349,1,2)), "No", IF(J349&lt;-1*VALUE(MID(K349,1,2)), "No", "Yes"))))</f>
        <v>Yes</v>
      </c>
    </row>
    <row r="350" spans="1:12">
      <c r="A350" s="113" t="s">
        <v>600</v>
      </c>
      <c r="B350" s="59" t="s">
        <v>51</v>
      </c>
      <c r="C350" s="64">
        <v>3314.4947923999998</v>
      </c>
      <c r="D350" s="112" t="str">
        <f>IF($B350="N/A","N/A",IF(C350&gt;10,"No",IF(C350&lt;-10,"No","Yes")))</f>
        <v>N/A</v>
      </c>
      <c r="E350" s="64">
        <v>3642.4479053999999</v>
      </c>
      <c r="F350" s="112" t="str">
        <f>IF($B350="N/A","N/A",IF(E350&gt;10,"No",IF(E350&lt;-10,"No","Yes")))</f>
        <v>N/A</v>
      </c>
      <c r="G350" s="64">
        <v>3878.1575852000001</v>
      </c>
      <c r="H350" s="112" t="str">
        <f>IF($B350="N/A","N/A",IF(G350&gt;10,"No",IF(G350&lt;-10,"No","Yes")))</f>
        <v>N/A</v>
      </c>
      <c r="I350" s="102">
        <v>9.8949999999999996</v>
      </c>
      <c r="J350" s="102">
        <v>6.4710000000000001</v>
      </c>
      <c r="K350" s="59" t="s">
        <v>116</v>
      </c>
      <c r="L350" s="43" t="str">
        <f>IF(J350="Div by 0", "N/A", IF(K350="N/A","N/A", IF(J350&gt;VALUE(MID(K350,1,2)), "No", IF(J350&lt;-1*VALUE(MID(K350,1,2)), "No", "Yes"))))</f>
        <v>Yes</v>
      </c>
    </row>
    <row r="351" spans="1:12">
      <c r="A351" s="218" t="s">
        <v>390</v>
      </c>
      <c r="B351" s="212"/>
      <c r="C351" s="212"/>
      <c r="D351" s="212"/>
      <c r="E351" s="212"/>
      <c r="F351" s="212"/>
      <c r="G351" s="212"/>
      <c r="H351" s="212"/>
      <c r="I351" s="212"/>
      <c r="J351" s="212"/>
      <c r="K351" s="212"/>
      <c r="L351" s="213"/>
    </row>
    <row r="352" spans="1:12">
      <c r="A352" s="111" t="s">
        <v>817</v>
      </c>
      <c r="B352" s="55" t="s">
        <v>51</v>
      </c>
      <c r="C352" s="63">
        <v>8770.5891179999999</v>
      </c>
      <c r="D352" s="54" t="str">
        <f>IF($B352="N/A","N/A",IF(C352&gt;10,"No",IF(C352&lt;-10,"No","Yes")))</f>
        <v>N/A</v>
      </c>
      <c r="E352" s="63">
        <v>6856.2842514000004</v>
      </c>
      <c r="F352" s="54" t="str">
        <f>IF($B352="N/A","N/A",IF(E352&gt;10,"No",IF(E352&lt;-10,"No","Yes")))</f>
        <v>N/A</v>
      </c>
      <c r="G352" s="63">
        <v>6799.1369334000001</v>
      </c>
      <c r="H352" s="54" t="str">
        <f>IF($B352="N/A","N/A",IF(G352&gt;10,"No",IF(G352&lt;-10,"No","Yes")))</f>
        <v>N/A</v>
      </c>
      <c r="I352" s="104">
        <v>-21.8</v>
      </c>
      <c r="J352" s="104">
        <v>-0.83399999999999996</v>
      </c>
      <c r="K352" s="55" t="s">
        <v>117</v>
      </c>
      <c r="L352" s="138" t="str">
        <f>IF(J352="Div by 0", "N/A", IF(K352="N/A","N/A", IF(J352&gt;VALUE(MID(K352,1,2)), "No", IF(J352&lt;-1*VALUE(MID(K352,1,2)), "No", "Yes"))))</f>
        <v>Yes</v>
      </c>
    </row>
    <row r="353" spans="1:12">
      <c r="A353" s="113" t="s">
        <v>592</v>
      </c>
      <c r="B353" s="57" t="s">
        <v>51</v>
      </c>
      <c r="C353" s="62">
        <v>10780.709543000001</v>
      </c>
      <c r="D353" s="56" t="str">
        <f>IF($B353="N/A","N/A",IF(C353&gt;10,"No",IF(C353&lt;-10,"No","Yes")))</f>
        <v>N/A</v>
      </c>
      <c r="E353" s="62">
        <v>9166.9536399999997</v>
      </c>
      <c r="F353" s="56" t="str">
        <f>IF($B353="N/A","N/A",IF(E353&gt;10,"No",IF(E353&lt;-10,"No","Yes")))</f>
        <v>N/A</v>
      </c>
      <c r="G353" s="62">
        <v>9385.0450922</v>
      </c>
      <c r="H353" s="56" t="str">
        <f>IF($B353="N/A","N/A",IF(G353&gt;10,"No",IF(G353&lt;-10,"No","Yes")))</f>
        <v>N/A</v>
      </c>
      <c r="I353" s="96">
        <v>-15</v>
      </c>
      <c r="J353" s="96">
        <v>2.379</v>
      </c>
      <c r="K353" s="57" t="s">
        <v>116</v>
      </c>
      <c r="L353" s="21" t="str">
        <f>IF(J353="Div by 0", "N/A", IF(K353="N/A","N/A", IF(J353&gt;VALUE(MID(K353,1,2)), "No", IF(J353&lt;-1*VALUE(MID(K353,1,2)), "No", "Yes"))))</f>
        <v>Yes</v>
      </c>
    </row>
    <row r="354" spans="1:12">
      <c r="A354" s="113" t="s">
        <v>595</v>
      </c>
      <c r="B354" s="59" t="s">
        <v>51</v>
      </c>
      <c r="C354" s="64">
        <v>7349.5156924000003</v>
      </c>
      <c r="D354" s="112" t="str">
        <f>IF($B354="N/A","N/A",IF(C354&gt;10,"No",IF(C354&lt;-10,"No","Yes")))</f>
        <v>N/A</v>
      </c>
      <c r="E354" s="64">
        <v>5235.2366476999996</v>
      </c>
      <c r="F354" s="112" t="str">
        <f>IF($B354="N/A","N/A",IF(E354&gt;10,"No",IF(E354&lt;-10,"No","Yes")))</f>
        <v>N/A</v>
      </c>
      <c r="G354" s="64">
        <v>5019.6375121000001</v>
      </c>
      <c r="H354" s="112" t="str">
        <f>IF($B354="N/A","N/A",IF(G354&gt;10,"No",IF(G354&lt;-10,"No","Yes")))</f>
        <v>N/A</v>
      </c>
      <c r="I354" s="102">
        <v>-28.8</v>
      </c>
      <c r="J354" s="102">
        <v>-4.12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4876.0301932000002</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1302.9897864</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7937.8155835999996</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449.68576951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25608.121520000001</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160.17040854000001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15396.526167</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10321.862628999999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900.43047948000003</v>
      </c>
      <c r="H367" s="112" t="str">
        <f t="shared" si="100"/>
        <v>N/A</v>
      </c>
      <c r="I367" s="102" t="s">
        <v>51</v>
      </c>
      <c r="J367" s="102" t="s">
        <v>51</v>
      </c>
      <c r="K367" s="59" t="s">
        <v>116</v>
      </c>
      <c r="L367" s="43" t="str">
        <f t="shared" si="101"/>
        <v>No</v>
      </c>
    </row>
    <row r="368" spans="1:12">
      <c r="A368" s="218" t="s">
        <v>391</v>
      </c>
      <c r="B368" s="212"/>
      <c r="C368" s="212"/>
      <c r="D368" s="212"/>
      <c r="E368" s="212"/>
      <c r="F368" s="212"/>
      <c r="G368" s="212"/>
      <c r="H368" s="212"/>
      <c r="I368" s="212"/>
      <c r="J368" s="212"/>
      <c r="K368" s="212"/>
      <c r="L368" s="213"/>
    </row>
    <row r="369" spans="1:12">
      <c r="A369" s="99" t="s">
        <v>818</v>
      </c>
      <c r="B369" s="114" t="s">
        <v>51</v>
      </c>
      <c r="C369" s="65">
        <v>37848.014224999999</v>
      </c>
      <c r="D369" s="103" t="str">
        <f>IF($B369="N/A","N/A",IF(C369&gt;10,"No",IF(C369&lt;-10,"No","Yes")))</f>
        <v>N/A</v>
      </c>
      <c r="E369" s="65">
        <v>36294.073229000001</v>
      </c>
      <c r="F369" s="103" t="str">
        <f>IF($B369="N/A","N/A",IF(E369&gt;10,"No",IF(E369&lt;-10,"No","Yes")))</f>
        <v>N/A</v>
      </c>
      <c r="G369" s="65">
        <v>36195.717113999999</v>
      </c>
      <c r="H369" s="103" t="str">
        <f>IF($B369="N/A","N/A",IF(G369&gt;10,"No",IF(G369&lt;-10,"No","Yes")))</f>
        <v>N/A</v>
      </c>
      <c r="I369" s="104">
        <v>-4.1100000000000003</v>
      </c>
      <c r="J369" s="104">
        <v>-0.27100000000000002</v>
      </c>
      <c r="K369" s="66" t="s">
        <v>117</v>
      </c>
      <c r="L369" s="138" t="str">
        <f>IF(J369="Div by 0", "N/A", IF(K369="N/A","N/A", IF(J369&gt;VALUE(MID(K369,1,2)), "No", IF(J369&lt;-1*VALUE(MID(K369,1,2)), "No", "Yes"))))</f>
        <v>Yes</v>
      </c>
    </row>
    <row r="370" spans="1:12">
      <c r="A370" s="119" t="s">
        <v>819</v>
      </c>
      <c r="B370" s="70" t="s">
        <v>51</v>
      </c>
      <c r="C370" s="40">
        <v>25984.221785999998</v>
      </c>
      <c r="D370" s="10" t="str">
        <f>IF($B370="N/A","N/A",IF(C370&gt;10,"No",IF(C370&lt;-10,"No","Yes")))</f>
        <v>N/A</v>
      </c>
      <c r="E370" s="40">
        <v>32570.945591</v>
      </c>
      <c r="F370" s="10" t="str">
        <f>IF($B370="N/A","N/A",IF(E370&gt;10,"No",IF(E370&lt;-10,"No","Yes")))</f>
        <v>N/A</v>
      </c>
      <c r="G370" s="40">
        <v>32095.032341999999</v>
      </c>
      <c r="H370" s="10" t="str">
        <f>IF($B370="N/A","N/A",IF(G370&gt;10,"No",IF(G370&lt;-10,"No","Yes")))</f>
        <v>N/A</v>
      </c>
      <c r="I370" s="96">
        <v>25.35</v>
      </c>
      <c r="J370" s="96">
        <v>-1.46</v>
      </c>
      <c r="K370" s="11" t="s">
        <v>117</v>
      </c>
      <c r="L370" s="21" t="str">
        <f>IF(J370="Div by 0", "N/A", IF(K370="N/A","N/A", IF(J370&gt;VALUE(MID(K370,1,2)), "No", IF(J370&lt;-1*VALUE(MID(K370,1,2)), "No", "Yes"))))</f>
        <v>Yes</v>
      </c>
    </row>
    <row r="371" spans="1:12" ht="25.5">
      <c r="A371" s="99" t="s">
        <v>820</v>
      </c>
      <c r="B371" s="101" t="s">
        <v>51</v>
      </c>
      <c r="C371" s="44">
        <v>43977.535111999998</v>
      </c>
      <c r="D371" s="52" t="str">
        <f>IF($B371="N/A","N/A",IF(C371&gt;10,"No",IF(C371&lt;-10,"No","Yes")))</f>
        <v>N/A</v>
      </c>
      <c r="E371" s="44">
        <v>45818.333816999999</v>
      </c>
      <c r="F371" s="52" t="str">
        <f>IF($B371="N/A","N/A",IF(E371&gt;10,"No",IF(E371&lt;-10,"No","Yes")))</f>
        <v>N/A</v>
      </c>
      <c r="G371" s="44">
        <v>41426.741005000003</v>
      </c>
      <c r="H371" s="52" t="str">
        <f>IF($B371="N/A","N/A",IF(G371&gt;10,"No",IF(G371&lt;-10,"No","Yes")))</f>
        <v>N/A</v>
      </c>
      <c r="I371" s="102">
        <v>4.1859999999999999</v>
      </c>
      <c r="J371" s="102">
        <v>-9.58</v>
      </c>
      <c r="K371" s="53" t="s">
        <v>117</v>
      </c>
      <c r="L371" s="43" t="str">
        <f>IF(J371="Div by 0", "N/A", IF(K371="N/A","N/A", IF(J371&gt;VALUE(MID(K371,1,2)), "No", IF(J371&lt;-1*VALUE(MID(K371,1,2)), "No", "Yes"))))</f>
        <v>Yes</v>
      </c>
    </row>
    <row r="372" spans="1:12">
      <c r="A372" s="218" t="s">
        <v>535</v>
      </c>
      <c r="B372" s="212"/>
      <c r="C372" s="212"/>
      <c r="D372" s="212"/>
      <c r="E372" s="212"/>
      <c r="F372" s="212"/>
      <c r="G372" s="212"/>
      <c r="H372" s="212"/>
      <c r="I372" s="212"/>
      <c r="J372" s="212"/>
      <c r="K372" s="212"/>
      <c r="L372" s="213"/>
    </row>
    <row r="373" spans="1:12">
      <c r="A373" s="99" t="s">
        <v>821</v>
      </c>
      <c r="B373" s="114" t="s">
        <v>51</v>
      </c>
      <c r="C373" s="65">
        <v>27045.274414</v>
      </c>
      <c r="D373" s="103" t="str">
        <f t="shared" ref="D373:D383" si="102">IF($B373="N/A","N/A",IF(C373&gt;10,"No",IF(C373&lt;-10,"No","Yes")))</f>
        <v>N/A</v>
      </c>
      <c r="E373" s="65">
        <v>26188.199796000001</v>
      </c>
      <c r="F373" s="103" t="str">
        <f t="shared" ref="F373:F383" si="103">IF($B373="N/A","N/A",IF(E373&gt;10,"No",IF(E373&lt;-10,"No","Yes")))</f>
        <v>N/A</v>
      </c>
      <c r="G373" s="65">
        <v>27827.025237000002</v>
      </c>
      <c r="H373" s="103" t="str">
        <f t="shared" ref="H373:H383" si="104">IF($B373="N/A","N/A",IF(G373&gt;10,"No",IF(G373&lt;-10,"No","Yes")))</f>
        <v>N/A</v>
      </c>
      <c r="I373" s="104">
        <v>-3.17</v>
      </c>
      <c r="J373" s="104">
        <v>6.258</v>
      </c>
      <c r="K373" s="66" t="s">
        <v>117</v>
      </c>
      <c r="L373" s="138" t="str">
        <f t="shared" ref="L373:L383" si="105">IF(J373="Div by 0", "N/A", IF(K373="N/A","N/A", IF(J373&gt;VALUE(MID(K373,1,2)), "No", IF(J373&lt;-1*VALUE(MID(K373,1,2)), "No", "Yes"))))</f>
        <v>Yes</v>
      </c>
    </row>
    <row r="374" spans="1:12">
      <c r="A374" s="153" t="s">
        <v>514</v>
      </c>
      <c r="B374" s="70" t="s">
        <v>51</v>
      </c>
      <c r="C374" s="40">
        <v>17264.221953</v>
      </c>
      <c r="D374" s="10" t="str">
        <f t="shared" si="102"/>
        <v>N/A</v>
      </c>
      <c r="E374" s="40">
        <v>14749.911083000001</v>
      </c>
      <c r="F374" s="10" t="str">
        <f t="shared" si="103"/>
        <v>N/A</v>
      </c>
      <c r="G374" s="40">
        <v>15682.417285</v>
      </c>
      <c r="H374" s="10" t="str">
        <f t="shared" si="104"/>
        <v>N/A</v>
      </c>
      <c r="I374" s="96">
        <v>-14.6</v>
      </c>
      <c r="J374" s="96">
        <v>6.3220000000000001</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76936.366336999999</v>
      </c>
      <c r="D377" s="10" t="str">
        <f t="shared" si="102"/>
        <v>N/A</v>
      </c>
      <c r="E377" s="40">
        <v>75745.282051000002</v>
      </c>
      <c r="F377" s="10" t="str">
        <f t="shared" si="103"/>
        <v>N/A</v>
      </c>
      <c r="G377" s="40">
        <v>76575.197279</v>
      </c>
      <c r="H377" s="10" t="str">
        <f t="shared" si="104"/>
        <v>N/A</v>
      </c>
      <c r="I377" s="96">
        <v>-1.55</v>
      </c>
      <c r="J377" s="96">
        <v>1.0960000000000001</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71243.723194999999</v>
      </c>
      <c r="D379" s="10" t="str">
        <f t="shared" si="102"/>
        <v>N/A</v>
      </c>
      <c r="E379" s="40">
        <v>72692.397826999993</v>
      </c>
      <c r="F379" s="10" t="str">
        <f t="shared" si="103"/>
        <v>N/A</v>
      </c>
      <c r="G379" s="40">
        <v>73477.709138999999</v>
      </c>
      <c r="H379" s="10" t="str">
        <f t="shared" si="104"/>
        <v>N/A</v>
      </c>
      <c r="I379" s="96">
        <v>2.0329999999999999</v>
      </c>
      <c r="J379" s="96">
        <v>1.08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133953.43283999999</v>
      </c>
      <c r="D381" s="10" t="str">
        <f t="shared" si="102"/>
        <v>N/A</v>
      </c>
      <c r="E381" s="40">
        <v>107744.89333000001</v>
      </c>
      <c r="F381" s="10" t="str">
        <f t="shared" si="103"/>
        <v>N/A</v>
      </c>
      <c r="G381" s="40">
        <v>114279.23881</v>
      </c>
      <c r="H381" s="10" t="str">
        <f t="shared" si="104"/>
        <v>N/A</v>
      </c>
      <c r="I381" s="96">
        <v>-19.600000000000001</v>
      </c>
      <c r="J381" s="96">
        <v>6.0650000000000004</v>
      </c>
      <c r="K381" s="11" t="s">
        <v>117</v>
      </c>
      <c r="L381" s="21" t="str">
        <f t="shared" si="105"/>
        <v>Yes</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2"/>
      <c r="C384" s="212"/>
      <c r="D384" s="212"/>
      <c r="E384" s="212"/>
      <c r="F384" s="212"/>
      <c r="G384" s="212"/>
      <c r="H384" s="212"/>
      <c r="I384" s="212"/>
      <c r="J384" s="212"/>
      <c r="K384" s="212"/>
      <c r="L384" s="213"/>
    </row>
    <row r="385" spans="1:12">
      <c r="A385" s="99" t="s">
        <v>822</v>
      </c>
      <c r="B385" s="114" t="s">
        <v>51</v>
      </c>
      <c r="C385" s="65">
        <v>13238.981327</v>
      </c>
      <c r="D385" s="103" t="str">
        <f t="shared" ref="D385:D395" si="106">IF($B385="N/A","N/A",IF(C385&gt;10,"No",IF(C385&lt;-10,"No","Yes")))</f>
        <v>N/A</v>
      </c>
      <c r="E385" s="65">
        <v>18190.127820999998</v>
      </c>
      <c r="F385" s="103" t="str">
        <f t="shared" ref="F385:F395" si="107">IF($B385="N/A","N/A",IF(E385&gt;10,"No",IF(E385&lt;-10,"No","Yes")))</f>
        <v>N/A</v>
      </c>
      <c r="G385" s="65">
        <v>22956.823656</v>
      </c>
      <c r="H385" s="103" t="str">
        <f t="shared" ref="H385:H395" si="108">IF($B385="N/A","N/A",IF(G385&gt;10,"No",IF(G385&lt;-10,"No","Yes")))</f>
        <v>N/A</v>
      </c>
      <c r="I385" s="104">
        <v>37.4</v>
      </c>
      <c r="J385" s="104">
        <v>26.2</v>
      </c>
      <c r="K385" s="66" t="s">
        <v>117</v>
      </c>
      <c r="L385" s="138" t="str">
        <f t="shared" ref="L385:L395" si="109">IF(J385="Div by 0", "N/A", IF(K385="N/A","N/A", IF(J385&gt;VALUE(MID(K385,1,2)), "No", IF(J385&lt;-1*VALUE(MID(K385,1,2)), "No", "Yes"))))</f>
        <v>No</v>
      </c>
    </row>
    <row r="386" spans="1:12">
      <c r="A386" s="153" t="s">
        <v>514</v>
      </c>
      <c r="B386" s="70" t="s">
        <v>51</v>
      </c>
      <c r="C386" s="40">
        <v>3649.7075817999998</v>
      </c>
      <c r="D386" s="10" t="str">
        <f t="shared" si="106"/>
        <v>N/A</v>
      </c>
      <c r="E386" s="40">
        <v>7130.1517285</v>
      </c>
      <c r="F386" s="10" t="str">
        <f t="shared" si="107"/>
        <v>N/A</v>
      </c>
      <c r="G386" s="40">
        <v>10973.530734</v>
      </c>
      <c r="H386" s="10" t="str">
        <f t="shared" si="108"/>
        <v>N/A</v>
      </c>
      <c r="I386" s="96">
        <v>95.36</v>
      </c>
      <c r="J386" s="96">
        <v>53.9</v>
      </c>
      <c r="K386" s="11" t="s">
        <v>117</v>
      </c>
      <c r="L386" s="21" t="str">
        <f t="shared" si="109"/>
        <v>No</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765.98019801999999</v>
      </c>
      <c r="D389" s="10" t="str">
        <f t="shared" si="106"/>
        <v>N/A</v>
      </c>
      <c r="E389" s="40">
        <v>28026.299145000001</v>
      </c>
      <c r="F389" s="10" t="str">
        <f t="shared" si="107"/>
        <v>N/A</v>
      </c>
      <c r="G389" s="40">
        <v>58133.435374000001</v>
      </c>
      <c r="H389" s="10" t="str">
        <f t="shared" si="108"/>
        <v>N/A</v>
      </c>
      <c r="I389" s="96">
        <v>3559</v>
      </c>
      <c r="J389" s="96">
        <v>107.4</v>
      </c>
      <c r="K389" s="11" t="s">
        <v>117</v>
      </c>
      <c r="L389" s="21" t="str">
        <f t="shared" si="109"/>
        <v>No</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60108.082057</v>
      </c>
      <c r="D391" s="10" t="str">
        <f t="shared" si="106"/>
        <v>N/A</v>
      </c>
      <c r="E391" s="40">
        <v>65262.550647999997</v>
      </c>
      <c r="F391" s="10" t="str">
        <f t="shared" si="107"/>
        <v>N/A</v>
      </c>
      <c r="G391" s="40">
        <v>68851.591222000003</v>
      </c>
      <c r="H391" s="10" t="str">
        <f t="shared" si="108"/>
        <v>N/A</v>
      </c>
      <c r="I391" s="96">
        <v>8.5749999999999993</v>
      </c>
      <c r="J391" s="96">
        <v>5.4989999999999997</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65824.268656999993</v>
      </c>
      <c r="D393" s="10" t="str">
        <f t="shared" si="106"/>
        <v>N/A</v>
      </c>
      <c r="E393" s="40">
        <v>76332.84</v>
      </c>
      <c r="F393" s="10" t="str">
        <f t="shared" si="107"/>
        <v>N/A</v>
      </c>
      <c r="G393" s="40">
        <v>97863.626866000006</v>
      </c>
      <c r="H393" s="10" t="str">
        <f t="shared" si="108"/>
        <v>N/A</v>
      </c>
      <c r="I393" s="96">
        <v>15.96</v>
      </c>
      <c r="J393" s="96">
        <v>28.21</v>
      </c>
      <c r="K393" s="11" t="s">
        <v>117</v>
      </c>
      <c r="L393" s="21" t="str">
        <f t="shared" si="109"/>
        <v>No</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2"/>
      <c r="C396" s="212"/>
      <c r="D396" s="212"/>
      <c r="E396" s="212"/>
      <c r="F396" s="212"/>
      <c r="G396" s="212"/>
      <c r="H396" s="212"/>
      <c r="I396" s="212"/>
      <c r="J396" s="212"/>
      <c r="K396" s="212"/>
      <c r="L396" s="213"/>
    </row>
    <row r="397" spans="1:12">
      <c r="A397" s="223" t="s">
        <v>393</v>
      </c>
      <c r="B397" s="212"/>
      <c r="C397" s="212"/>
      <c r="D397" s="212"/>
      <c r="E397" s="212"/>
      <c r="F397" s="212"/>
      <c r="G397" s="212"/>
      <c r="H397" s="212"/>
      <c r="I397" s="212"/>
      <c r="J397" s="212"/>
      <c r="K397" s="212"/>
      <c r="L397" s="213"/>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3" t="s">
        <v>394</v>
      </c>
      <c r="B400" s="212"/>
      <c r="C400" s="212"/>
      <c r="D400" s="212"/>
      <c r="E400" s="212"/>
      <c r="F400" s="212"/>
      <c r="G400" s="212"/>
      <c r="H400" s="212"/>
      <c r="I400" s="212"/>
      <c r="J400" s="212"/>
      <c r="K400" s="212"/>
      <c r="L400" s="213"/>
    </row>
    <row r="401" spans="1:12">
      <c r="A401" s="115" t="s">
        <v>831</v>
      </c>
      <c r="B401" s="62" t="s">
        <v>51</v>
      </c>
      <c r="C401" s="62">
        <v>524563</v>
      </c>
      <c r="D401" s="56" t="str">
        <f>IF($B401="N/A","N/A",IF(C401&gt;10,"No",IF(C401&lt;-10,"No","Yes")))</f>
        <v>N/A</v>
      </c>
      <c r="E401" s="62">
        <v>5431792</v>
      </c>
      <c r="F401" s="56" t="str">
        <f>IF($B401="N/A","N/A",IF(E401&gt;10,"No",IF(E401&lt;-10,"No","Yes")))</f>
        <v>N/A</v>
      </c>
      <c r="G401" s="62">
        <v>5926831</v>
      </c>
      <c r="H401" s="56" t="str">
        <f>IF($B401="N/A","N/A",IF(G401&gt;10,"No",IF(G401&lt;-10,"No","Yes")))</f>
        <v>N/A</v>
      </c>
      <c r="I401" s="96">
        <v>935.5</v>
      </c>
      <c r="J401" s="96">
        <v>9.1140000000000008</v>
      </c>
      <c r="K401" s="62" t="s">
        <v>51</v>
      </c>
      <c r="L401" s="21" t="str">
        <f>IF(J401="Div by 0", "N/A", IF(K401="N/A","N/A", IF(J401&gt;VALUE(MID(K401,1,2)), "No", IF(J401&lt;-1*VALUE(MID(K401,1,2)), "No", "Yes"))))</f>
        <v>N/A</v>
      </c>
    </row>
    <row r="402" spans="1:12">
      <c r="A402" s="115" t="s">
        <v>824</v>
      </c>
      <c r="B402" s="64" t="s">
        <v>51</v>
      </c>
      <c r="C402" s="64">
        <v>2676.3418366999999</v>
      </c>
      <c r="D402" s="112" t="str">
        <f>IF($B402="N/A","N/A",IF(C402&gt;10,"No",IF(C402&lt;-10,"No","Yes")))</f>
        <v>N/A</v>
      </c>
      <c r="E402" s="64">
        <v>3388.5165314999999</v>
      </c>
      <c r="F402" s="112" t="str">
        <f>IF($B402="N/A","N/A",IF(E402&gt;10,"No",IF(E402&lt;-10,"No","Yes")))</f>
        <v>N/A</v>
      </c>
      <c r="G402" s="64">
        <v>5010.0008453</v>
      </c>
      <c r="H402" s="112" t="str">
        <f>IF($B402="N/A","N/A",IF(G402&gt;10,"No",IF(G402&lt;-10,"No","Yes")))</f>
        <v>N/A</v>
      </c>
      <c r="I402" s="102">
        <v>26.61</v>
      </c>
      <c r="J402" s="102">
        <v>47.85</v>
      </c>
      <c r="K402" s="64" t="s">
        <v>51</v>
      </c>
      <c r="L402" s="43" t="str">
        <f>IF(J402="Div by 0", "N/A", IF(K402="N/A","N/A", IF(J402&gt;VALUE(MID(K402,1,2)), "No", IF(J402&lt;-1*VALUE(MID(K402,1,2)), "No", "Yes"))))</f>
        <v>N/A</v>
      </c>
    </row>
    <row r="403" spans="1:12">
      <c r="A403" s="223" t="s">
        <v>397</v>
      </c>
      <c r="B403" s="212"/>
      <c r="C403" s="212"/>
      <c r="D403" s="212"/>
      <c r="E403" s="212"/>
      <c r="F403" s="212"/>
      <c r="G403" s="212"/>
      <c r="H403" s="212"/>
      <c r="I403" s="212"/>
      <c r="J403" s="212"/>
      <c r="K403" s="212"/>
      <c r="L403" s="213"/>
    </row>
    <row r="404" spans="1:12">
      <c r="A404" s="115" t="s">
        <v>832</v>
      </c>
      <c r="B404" s="63" t="s">
        <v>51</v>
      </c>
      <c r="C404" s="63">
        <v>12821021</v>
      </c>
      <c r="D404" s="54" t="str">
        <f>IF($B404="N/A","N/A",IF(C404&gt;10,"No",IF(C404&lt;-10,"No","Yes")))</f>
        <v>N/A</v>
      </c>
      <c r="E404" s="63">
        <v>20116534</v>
      </c>
      <c r="F404" s="54" t="str">
        <f>IF($B404="N/A","N/A",IF(E404&gt;10,"No",IF(E404&lt;-10,"No","Yes")))</f>
        <v>N/A</v>
      </c>
      <c r="G404" s="63">
        <v>24354428</v>
      </c>
      <c r="H404" s="54" t="str">
        <f>IF($B404="N/A","N/A",IF(G404&gt;10,"No",IF(G404&lt;-10,"No","Yes")))</f>
        <v>N/A</v>
      </c>
      <c r="I404" s="104">
        <v>56.9</v>
      </c>
      <c r="J404" s="104">
        <v>21.07</v>
      </c>
      <c r="K404" s="63" t="s">
        <v>51</v>
      </c>
      <c r="L404" s="138" t="str">
        <f>IF(J404="Div by 0", "N/A", IF(K404="N/A","N/A", IF(J404&gt;VALUE(MID(K404,1,2)), "No", IF(J404&lt;-1*VALUE(MID(K404,1,2)), "No", "Yes"))))</f>
        <v>N/A</v>
      </c>
    </row>
    <row r="405" spans="1:12">
      <c r="A405" s="115" t="s">
        <v>825</v>
      </c>
      <c r="B405" s="64" t="s">
        <v>51</v>
      </c>
      <c r="C405" s="64">
        <v>256.77476918000002</v>
      </c>
      <c r="D405" s="112" t="str">
        <f>IF($B405="N/A","N/A",IF(C405&gt;10,"No",IF(C405&lt;-10,"No","Yes")))</f>
        <v>N/A</v>
      </c>
      <c r="E405" s="64">
        <v>354.08329079999999</v>
      </c>
      <c r="F405" s="112" t="str">
        <f>IF($B405="N/A","N/A",IF(E405&gt;10,"No",IF(E405&lt;-10,"No","Yes")))</f>
        <v>N/A</v>
      </c>
      <c r="G405" s="64">
        <v>403.47953149</v>
      </c>
      <c r="H405" s="112" t="str">
        <f>IF($B405="N/A","N/A",IF(G405&gt;10,"No",IF(G405&lt;-10,"No","Yes")))</f>
        <v>N/A</v>
      </c>
      <c r="I405" s="102">
        <v>37.9</v>
      </c>
      <c r="J405" s="102">
        <v>13.95</v>
      </c>
      <c r="K405" s="64" t="s">
        <v>51</v>
      </c>
      <c r="L405" s="43" t="str">
        <f>IF(J405="Div by 0", "N/A", IF(K405="N/A","N/A", IF(J405&gt;VALUE(MID(K405,1,2)), "No", IF(J405&lt;-1*VALUE(MID(K405,1,2)), "No", "Yes"))))</f>
        <v>N/A</v>
      </c>
    </row>
    <row r="406" spans="1:12">
      <c r="A406" s="224" t="s">
        <v>395</v>
      </c>
      <c r="B406" s="212"/>
      <c r="C406" s="212"/>
      <c r="D406" s="212"/>
      <c r="E406" s="212"/>
      <c r="F406" s="212"/>
      <c r="G406" s="212"/>
      <c r="H406" s="212"/>
      <c r="I406" s="212"/>
      <c r="J406" s="212"/>
      <c r="K406" s="212"/>
      <c r="L406" s="213"/>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4" t="s">
        <v>396</v>
      </c>
      <c r="B409" s="212"/>
      <c r="C409" s="212"/>
      <c r="D409" s="212"/>
      <c r="E409" s="212"/>
      <c r="F409" s="212"/>
      <c r="G409" s="212"/>
      <c r="H409" s="212"/>
      <c r="I409" s="212"/>
      <c r="J409" s="212"/>
      <c r="K409" s="212"/>
      <c r="L409" s="213"/>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20" t="s">
        <v>891</v>
      </c>
      <c r="B411" s="200"/>
      <c r="C411" s="200"/>
      <c r="D411" s="200"/>
      <c r="E411" s="200"/>
      <c r="F411" s="200"/>
      <c r="G411" s="200"/>
      <c r="H411" s="200"/>
      <c r="I411" s="200"/>
      <c r="J411" s="200"/>
      <c r="K411" s="200"/>
      <c r="L411" s="201"/>
    </row>
    <row r="412" spans="1:12">
      <c r="A412" s="98" t="s">
        <v>23</v>
      </c>
      <c r="B412" s="48" t="s">
        <v>51</v>
      </c>
      <c r="C412" s="50">
        <v>824073</v>
      </c>
      <c r="D412" s="56" t="str">
        <f t="shared" ref="D412:D417" si="110">IF($B412="N/A","N/A",IF(C412&gt;10,"No",IF(C412&lt;-10,"No","Yes")))</f>
        <v>N/A</v>
      </c>
      <c r="E412" s="50">
        <v>813426</v>
      </c>
      <c r="F412" s="56" t="str">
        <f t="shared" ref="F412:F417" si="111">IF($B412="N/A","N/A",IF(E412&gt;10,"No",IF(E412&lt;-10,"No","Yes")))</f>
        <v>N/A</v>
      </c>
      <c r="G412" s="50">
        <v>817793</v>
      </c>
      <c r="H412" s="56" t="str">
        <f t="shared" ref="H412:H417" si="112">IF($B412="N/A","N/A",IF(G412&gt;10,"No",IF(G412&lt;-10,"No","Yes")))</f>
        <v>N/A</v>
      </c>
      <c r="I412" s="96">
        <v>-1.29</v>
      </c>
      <c r="J412" s="96">
        <v>0.53690000000000004</v>
      </c>
      <c r="K412" s="48" t="s">
        <v>116</v>
      </c>
      <c r="L412" s="21" t="str">
        <f t="shared" ref="L412:L420" si="113">IF(J412="Div by 0", "N/A", IF(K412="N/A","N/A", IF(J412&gt;VALUE(MID(K412,1,2)), "No", IF(J412&lt;-1*VALUE(MID(K412,1,2)), "No", "Yes"))))</f>
        <v>Yes</v>
      </c>
    </row>
    <row r="413" spans="1:12">
      <c r="A413" s="113" t="s">
        <v>591</v>
      </c>
      <c r="B413" s="57" t="s">
        <v>51</v>
      </c>
      <c r="C413" s="48">
        <v>43607</v>
      </c>
      <c r="D413" s="56" t="str">
        <f t="shared" si="110"/>
        <v>N/A</v>
      </c>
      <c r="E413" s="48">
        <v>41405</v>
      </c>
      <c r="F413" s="56" t="str">
        <f t="shared" si="111"/>
        <v>N/A</v>
      </c>
      <c r="G413" s="48">
        <v>40328</v>
      </c>
      <c r="H413" s="56" t="str">
        <f t="shared" si="112"/>
        <v>N/A</v>
      </c>
      <c r="I413" s="96">
        <v>-5.05</v>
      </c>
      <c r="J413" s="96">
        <v>-2.6</v>
      </c>
      <c r="K413" s="57" t="s">
        <v>116</v>
      </c>
      <c r="L413" s="21" t="str">
        <f t="shared" si="113"/>
        <v>Yes</v>
      </c>
    </row>
    <row r="414" spans="1:12">
      <c r="A414" s="113" t="s">
        <v>594</v>
      </c>
      <c r="B414" s="57" t="s">
        <v>51</v>
      </c>
      <c r="C414" s="48">
        <v>209726</v>
      </c>
      <c r="D414" s="56" t="str">
        <f t="shared" si="110"/>
        <v>N/A</v>
      </c>
      <c r="E414" s="48">
        <v>210257</v>
      </c>
      <c r="F414" s="56" t="str">
        <f t="shared" si="111"/>
        <v>N/A</v>
      </c>
      <c r="G414" s="48">
        <v>213300</v>
      </c>
      <c r="H414" s="56" t="str">
        <f t="shared" si="112"/>
        <v>N/A</v>
      </c>
      <c r="I414" s="96">
        <v>0.25319999999999998</v>
      </c>
      <c r="J414" s="96">
        <v>1.4470000000000001</v>
      </c>
      <c r="K414" s="57" t="s">
        <v>116</v>
      </c>
      <c r="L414" s="21" t="str">
        <f t="shared" si="113"/>
        <v>Yes</v>
      </c>
    </row>
    <row r="415" spans="1:12">
      <c r="A415" s="113" t="s">
        <v>597</v>
      </c>
      <c r="B415" s="57" t="s">
        <v>51</v>
      </c>
      <c r="C415" s="48">
        <v>437790</v>
      </c>
      <c r="D415" s="56" t="str">
        <f t="shared" si="110"/>
        <v>N/A</v>
      </c>
      <c r="E415" s="48">
        <v>427340</v>
      </c>
      <c r="F415" s="56" t="str">
        <f t="shared" si="111"/>
        <v>N/A</v>
      </c>
      <c r="G415" s="48">
        <v>430315</v>
      </c>
      <c r="H415" s="56" t="str">
        <f t="shared" si="112"/>
        <v>N/A</v>
      </c>
      <c r="I415" s="96">
        <v>-2.39</v>
      </c>
      <c r="J415" s="96">
        <v>0.69620000000000004</v>
      </c>
      <c r="K415" s="57" t="s">
        <v>116</v>
      </c>
      <c r="L415" s="21" t="str">
        <f t="shared" si="113"/>
        <v>Yes</v>
      </c>
    </row>
    <row r="416" spans="1:12">
      <c r="A416" s="113" t="s">
        <v>599</v>
      </c>
      <c r="B416" s="57" t="s">
        <v>51</v>
      </c>
      <c r="C416" s="48">
        <v>132950</v>
      </c>
      <c r="D416" s="56" t="str">
        <f t="shared" si="110"/>
        <v>N/A</v>
      </c>
      <c r="E416" s="48">
        <v>134424</v>
      </c>
      <c r="F416" s="56" t="str">
        <f t="shared" si="111"/>
        <v>N/A</v>
      </c>
      <c r="G416" s="48">
        <v>133850</v>
      </c>
      <c r="H416" s="56" t="str">
        <f t="shared" si="112"/>
        <v>N/A</v>
      </c>
      <c r="I416" s="96">
        <v>1.109</v>
      </c>
      <c r="J416" s="96">
        <v>-0.42699999999999999</v>
      </c>
      <c r="K416" s="57" t="s">
        <v>116</v>
      </c>
      <c r="L416" s="21" t="str">
        <f t="shared" si="113"/>
        <v>Yes</v>
      </c>
    </row>
    <row r="417" spans="1:12">
      <c r="A417" s="98" t="s">
        <v>398</v>
      </c>
      <c r="B417" s="48" t="s">
        <v>51</v>
      </c>
      <c r="C417" s="48">
        <v>646456</v>
      </c>
      <c r="D417" s="10" t="str">
        <f t="shared" si="110"/>
        <v>N/A</v>
      </c>
      <c r="E417" s="48">
        <v>651678.29</v>
      </c>
      <c r="F417" s="56" t="str">
        <f t="shared" si="111"/>
        <v>N/A</v>
      </c>
      <c r="G417" s="48">
        <v>657765.98</v>
      </c>
      <c r="H417" s="56" t="str">
        <f t="shared" si="112"/>
        <v>N/A</v>
      </c>
      <c r="I417" s="96">
        <v>0.80779999999999996</v>
      </c>
      <c r="J417" s="96">
        <v>0.93420000000000003</v>
      </c>
      <c r="K417" s="48" t="s">
        <v>116</v>
      </c>
      <c r="L417" s="21" t="str">
        <f t="shared" si="113"/>
        <v>Yes</v>
      </c>
    </row>
    <row r="418" spans="1:12">
      <c r="A418" s="98" t="s">
        <v>705</v>
      </c>
      <c r="B418" s="48" t="s">
        <v>51</v>
      </c>
      <c r="C418" s="48">
        <v>113072</v>
      </c>
      <c r="D418" s="48" t="s">
        <v>51</v>
      </c>
      <c r="E418" s="48">
        <v>110662</v>
      </c>
      <c r="F418" s="48" t="s">
        <v>51</v>
      </c>
      <c r="G418" s="48">
        <v>110041</v>
      </c>
      <c r="H418" s="48" t="s">
        <v>51</v>
      </c>
      <c r="I418" s="96">
        <v>-2.13</v>
      </c>
      <c r="J418" s="96">
        <v>-0.56100000000000005</v>
      </c>
      <c r="K418" s="48" t="s">
        <v>116</v>
      </c>
      <c r="L418" s="21" t="str">
        <f t="shared" si="113"/>
        <v>Yes</v>
      </c>
    </row>
    <row r="419" spans="1:12">
      <c r="A419" s="113" t="s">
        <v>633</v>
      </c>
      <c r="B419" s="48" t="s">
        <v>51</v>
      </c>
      <c r="C419" s="48">
        <v>41446</v>
      </c>
      <c r="D419" s="48" t="s">
        <v>51</v>
      </c>
      <c r="E419" s="48">
        <v>38965</v>
      </c>
      <c r="F419" s="48" t="s">
        <v>51</v>
      </c>
      <c r="G419" s="48">
        <v>37941</v>
      </c>
      <c r="H419" s="48" t="s">
        <v>51</v>
      </c>
      <c r="I419" s="96">
        <v>-5.99</v>
      </c>
      <c r="J419" s="96">
        <v>-2.63</v>
      </c>
      <c r="K419" s="48" t="s">
        <v>116</v>
      </c>
      <c r="L419" s="21" t="str">
        <f t="shared" si="113"/>
        <v>Yes</v>
      </c>
    </row>
    <row r="420" spans="1:12">
      <c r="A420" s="113" t="s">
        <v>595</v>
      </c>
      <c r="B420" s="58" t="s">
        <v>51</v>
      </c>
      <c r="C420" s="58">
        <v>70616</v>
      </c>
      <c r="D420" s="58" t="s">
        <v>51</v>
      </c>
      <c r="E420" s="58">
        <v>70721</v>
      </c>
      <c r="F420" s="58" t="s">
        <v>51</v>
      </c>
      <c r="G420" s="58">
        <v>71278</v>
      </c>
      <c r="H420" s="58" t="s">
        <v>51</v>
      </c>
      <c r="I420" s="102">
        <v>0.1487</v>
      </c>
      <c r="J420" s="102">
        <v>0.78759999999999997</v>
      </c>
      <c r="K420" s="58" t="s">
        <v>116</v>
      </c>
      <c r="L420" s="43" t="str">
        <f t="shared" si="113"/>
        <v>Yes</v>
      </c>
    </row>
    <row r="421" spans="1:12">
      <c r="A421" s="218" t="s">
        <v>399</v>
      </c>
      <c r="B421" s="228"/>
      <c r="C421" s="228"/>
      <c r="D421" s="228"/>
      <c r="E421" s="228"/>
      <c r="F421" s="228"/>
      <c r="G421" s="228"/>
      <c r="H421" s="228"/>
      <c r="I421" s="228"/>
      <c r="J421" s="228"/>
      <c r="K421" s="228"/>
      <c r="L421" s="229"/>
    </row>
    <row r="422" spans="1:12">
      <c r="A422" s="111" t="s">
        <v>315</v>
      </c>
      <c r="B422" s="55" t="s">
        <v>51</v>
      </c>
      <c r="C422" s="63">
        <v>4094630741</v>
      </c>
      <c r="D422" s="54" t="str">
        <f>IF($B422="N/A","N/A",IF(C422&gt;10,"No",IF(C422&lt;-10,"No","Yes")))</f>
        <v>N/A</v>
      </c>
      <c r="E422" s="63">
        <v>4048854940</v>
      </c>
      <c r="F422" s="54" t="str">
        <f>IF($B422="N/A","N/A",IF(E422&gt;10,"No",IF(E422&lt;-10,"No","Yes")))</f>
        <v>N/A</v>
      </c>
      <c r="G422" s="63">
        <v>4237718543</v>
      </c>
      <c r="H422" s="54" t="str">
        <f>IF($B422="N/A","N/A",IF(G422&gt;10,"No",IF(G422&lt;-10,"No","Yes")))</f>
        <v>N/A</v>
      </c>
      <c r="I422" s="104">
        <v>-1.1200000000000001</v>
      </c>
      <c r="J422" s="104">
        <v>4.665</v>
      </c>
      <c r="K422" s="55" t="s">
        <v>117</v>
      </c>
      <c r="L422" s="138" t="str">
        <f>IF(J422="Div by 0", "N/A", IF(K422="N/A","N/A", IF(J422&gt;VALUE(MID(K422,1,2)), "No", IF(J422&lt;-1*VALUE(MID(K422,1,2)), "No", "Yes"))))</f>
        <v>Yes</v>
      </c>
    </row>
    <row r="423" spans="1:12">
      <c r="A423" s="218" t="s">
        <v>389</v>
      </c>
      <c r="B423" s="212"/>
      <c r="C423" s="212"/>
      <c r="D423" s="212"/>
      <c r="E423" s="212"/>
      <c r="F423" s="212"/>
      <c r="G423" s="212"/>
      <c r="H423" s="212"/>
      <c r="I423" s="212"/>
      <c r="J423" s="212"/>
      <c r="K423" s="212"/>
      <c r="L423" s="213"/>
    </row>
    <row r="424" spans="1:12">
      <c r="A424" s="111" t="s">
        <v>385</v>
      </c>
      <c r="B424" s="57" t="s">
        <v>51</v>
      </c>
      <c r="C424" s="62">
        <v>4968.7718697</v>
      </c>
      <c r="D424" s="56" t="str">
        <f>IF($B424="N/A","N/A",IF(C424&gt;10,"No",IF(C424&lt;-10,"No","Yes")))</f>
        <v>N/A</v>
      </c>
      <c r="E424" s="62">
        <v>4977.5332237000002</v>
      </c>
      <c r="F424" s="56" t="str">
        <f>IF($B424="N/A","N/A",IF(E424&gt;10,"No",IF(E424&lt;-10,"No","Yes")))</f>
        <v>N/A</v>
      </c>
      <c r="G424" s="62">
        <v>5181.8963271000002</v>
      </c>
      <c r="H424" s="56" t="str">
        <f>IF($B424="N/A","N/A",IF(G424&gt;10,"No",IF(G424&lt;-10,"No","Yes")))</f>
        <v>N/A</v>
      </c>
      <c r="I424" s="96">
        <v>0.17630000000000001</v>
      </c>
      <c r="J424" s="96">
        <v>4.1059999999999999</v>
      </c>
      <c r="K424" s="57" t="s">
        <v>117</v>
      </c>
      <c r="L424" s="21" t="str">
        <f>IF(J424="Div by 0", "N/A", IF(K424="N/A","N/A", IF(J424&gt;VALUE(MID(K424,1,2)), "No", IF(J424&lt;-1*VALUE(MID(K424,1,2)), "No", "Yes"))))</f>
        <v>Yes</v>
      </c>
    </row>
    <row r="425" spans="1:12">
      <c r="A425" s="113" t="s">
        <v>592</v>
      </c>
      <c r="B425" s="55" t="s">
        <v>51</v>
      </c>
      <c r="C425" s="63">
        <v>17419.119476</v>
      </c>
      <c r="D425" s="54" t="str">
        <f>IF($B425="N/A","N/A",IF(C425&gt;10,"No",IF(C425&lt;-10,"No","Yes")))</f>
        <v>N/A</v>
      </c>
      <c r="E425" s="63">
        <v>15671.205771999999</v>
      </c>
      <c r="F425" s="54" t="str">
        <f>IF($B425="N/A","N/A",IF(E425&gt;10,"No",IF(E425&lt;-10,"No","Yes")))</f>
        <v>N/A</v>
      </c>
      <c r="G425" s="63">
        <v>16464.500347000001</v>
      </c>
      <c r="H425" s="54" t="str">
        <f>IF($B425="N/A","N/A",IF(G425&gt;10,"No",IF(G425&lt;-10,"No","Yes")))</f>
        <v>N/A</v>
      </c>
      <c r="I425" s="104">
        <v>-10</v>
      </c>
      <c r="J425" s="104">
        <v>5.0620000000000003</v>
      </c>
      <c r="K425" s="55" t="s">
        <v>117</v>
      </c>
      <c r="L425" s="138" t="str">
        <f>IF(J425="Div by 0", "N/A", IF(K425="N/A","N/A", IF(J425&gt;VALUE(MID(K425,1,2)), "No", IF(J425&lt;-1*VALUE(MID(K425,1,2)), "No", "Yes"))))</f>
        <v>Yes</v>
      </c>
    </row>
    <row r="426" spans="1:12">
      <c r="A426" s="113" t="s">
        <v>595</v>
      </c>
      <c r="B426" s="57" t="s">
        <v>51</v>
      </c>
      <c r="C426" s="62">
        <v>9657.8516350000009</v>
      </c>
      <c r="D426" s="56" t="str">
        <f>IF($B426="N/A","N/A",IF(C426&gt;10,"No",IF(C426&lt;-10,"No","Yes")))</f>
        <v>N/A</v>
      </c>
      <c r="E426" s="62">
        <v>9402.7704761000005</v>
      </c>
      <c r="F426" s="56" t="str">
        <f>IF($B426="N/A","N/A",IF(E426&gt;10,"No",IF(E426&lt;-10,"No","Yes")))</f>
        <v>N/A</v>
      </c>
      <c r="G426" s="62">
        <v>9609.9928316999994</v>
      </c>
      <c r="H426" s="56" t="str">
        <f>IF($B426="N/A","N/A",IF(G426&gt;10,"No",IF(G426&lt;-10,"No","Yes")))</f>
        <v>N/A</v>
      </c>
      <c r="I426" s="96">
        <v>-2.64</v>
      </c>
      <c r="J426" s="96">
        <v>2.2040000000000002</v>
      </c>
      <c r="K426" s="57" t="s">
        <v>116</v>
      </c>
      <c r="L426" s="21" t="str">
        <f>IF(J426="Div by 0", "N/A", IF(K426="N/A","N/A", IF(J426&gt;VALUE(MID(K426,1,2)), "No", IF(J426&lt;-1*VALUE(MID(K426,1,2)), "No", "Yes"))))</f>
        <v>Yes</v>
      </c>
    </row>
    <row r="427" spans="1:12">
      <c r="A427" s="113" t="s">
        <v>598</v>
      </c>
      <c r="B427" s="57" t="s">
        <v>51</v>
      </c>
      <c r="C427" s="62">
        <v>1984.6659973999999</v>
      </c>
      <c r="D427" s="56" t="str">
        <f>IF($B427="N/A","N/A",IF(C427&gt;10,"No",IF(C427&lt;-10,"No","Yes")))</f>
        <v>N/A</v>
      </c>
      <c r="E427" s="62">
        <v>2181.6457387999999</v>
      </c>
      <c r="F427" s="56" t="str">
        <f>IF($B427="N/A","N/A",IF(E427&gt;10,"No",IF(E427&lt;-10,"No","Yes")))</f>
        <v>N/A</v>
      </c>
      <c r="G427" s="62">
        <v>2335.4146985000002</v>
      </c>
      <c r="H427" s="56" t="str">
        <f>IF($B427="N/A","N/A",IF(G427&gt;10,"No",IF(G427&lt;-10,"No","Yes")))</f>
        <v>N/A</v>
      </c>
      <c r="I427" s="96">
        <v>9.9250000000000007</v>
      </c>
      <c r="J427" s="96">
        <v>7.048</v>
      </c>
      <c r="K427" s="57" t="s">
        <v>116</v>
      </c>
      <c r="L427" s="21" t="str">
        <f>IF(J427="Div by 0", "N/A", IF(K427="N/A","N/A", IF(J427&gt;VALUE(MID(K427,1,2)), "No", IF(J427&lt;-1*VALUE(MID(K427,1,2)), "No", "Yes"))))</f>
        <v>Yes</v>
      </c>
    </row>
    <row r="428" spans="1:12">
      <c r="A428" s="113" t="s">
        <v>600</v>
      </c>
      <c r="B428" s="59" t="s">
        <v>51</v>
      </c>
      <c r="C428" s="64">
        <v>3314.5218427999998</v>
      </c>
      <c r="D428" s="112" t="str">
        <f>IF($B428="N/A","N/A",IF(C428&gt;10,"No",IF(C428&lt;-10,"No","Yes")))</f>
        <v>N/A</v>
      </c>
      <c r="E428" s="64">
        <v>3650.2846441000002</v>
      </c>
      <c r="F428" s="112" t="str">
        <f>IF($B428="N/A","N/A",IF(E428&gt;10,"No",IF(E428&lt;-10,"No","Yes")))</f>
        <v>N/A</v>
      </c>
      <c r="G428" s="64">
        <v>3877.1963092999999</v>
      </c>
      <c r="H428" s="112" t="str">
        <f>IF($B428="N/A","N/A",IF(G428&gt;10,"No",IF(G428&lt;-10,"No","Yes")))</f>
        <v>N/A</v>
      </c>
      <c r="I428" s="102">
        <v>10.130000000000001</v>
      </c>
      <c r="J428" s="102">
        <v>6.2160000000000002</v>
      </c>
      <c r="K428" s="59" t="s">
        <v>116</v>
      </c>
      <c r="L428" s="43" t="str">
        <f>IF(J428="Div by 0", "N/A", IF(K428="N/A","N/A", IF(J428&gt;VALUE(MID(K428,1,2)), "No", IF(J428&lt;-1*VALUE(MID(K428,1,2)), "No", "Yes"))))</f>
        <v>Yes</v>
      </c>
    </row>
    <row r="429" spans="1:12">
      <c r="A429" s="218" t="s">
        <v>390</v>
      </c>
      <c r="B429" s="212"/>
      <c r="C429" s="212"/>
      <c r="D429" s="212"/>
      <c r="E429" s="212"/>
      <c r="F429" s="212"/>
      <c r="G429" s="212"/>
      <c r="H429" s="212"/>
      <c r="I429" s="212"/>
      <c r="J429" s="212"/>
      <c r="K429" s="212"/>
      <c r="L429" s="213"/>
    </row>
    <row r="430" spans="1:12">
      <c r="A430" s="111" t="s">
        <v>817</v>
      </c>
      <c r="B430" s="55" t="s">
        <v>51</v>
      </c>
      <c r="C430" s="63">
        <v>12530.169422999999</v>
      </c>
      <c r="D430" s="54" t="str">
        <f>IF($B430="N/A","N/A",IF(C430&gt;10,"No",IF(C430&lt;-10,"No","Yes")))</f>
        <v>N/A</v>
      </c>
      <c r="E430" s="63">
        <v>10194.463059</v>
      </c>
      <c r="F430" s="54" t="str">
        <f>IF($B430="N/A","N/A",IF(E430&gt;10,"No",IF(E430&lt;-10,"No","Yes")))</f>
        <v>N/A</v>
      </c>
      <c r="G430" s="63">
        <v>10307.381013</v>
      </c>
      <c r="H430" s="54" t="str">
        <f>IF($B430="N/A","N/A",IF(G430&gt;10,"No",IF(G430&lt;-10,"No","Yes")))</f>
        <v>N/A</v>
      </c>
      <c r="I430" s="104">
        <v>-18.600000000000001</v>
      </c>
      <c r="J430" s="104">
        <v>1.1080000000000001</v>
      </c>
      <c r="K430" s="55" t="s">
        <v>117</v>
      </c>
      <c r="L430" s="138" t="str">
        <f>IF(J430="Div by 0", "N/A", IF(K430="N/A","N/A", IF(J430&gt;VALUE(MID(K430,1,2)), "No", IF(J430&lt;-1*VALUE(MID(K430,1,2)), "No", "Yes"))))</f>
        <v>Yes</v>
      </c>
    </row>
    <row r="431" spans="1:12">
      <c r="A431" s="113" t="s">
        <v>592</v>
      </c>
      <c r="B431" s="57" t="s">
        <v>51</v>
      </c>
      <c r="C431" s="62">
        <v>17580.563408000002</v>
      </c>
      <c r="D431" s="56" t="str">
        <f>IF($B431="N/A","N/A",IF(C431&gt;10,"No",IF(C431&lt;-10,"No","Yes")))</f>
        <v>N/A</v>
      </c>
      <c r="E431" s="62">
        <v>15979.982215</v>
      </c>
      <c r="F431" s="56" t="str">
        <f>IF($B431="N/A","N/A",IF(E431&gt;10,"No",IF(E431&lt;-10,"No","Yes")))</f>
        <v>N/A</v>
      </c>
      <c r="G431" s="62">
        <v>16828.316544000001</v>
      </c>
      <c r="H431" s="56" t="str">
        <f>IF($B431="N/A","N/A",IF(G431&gt;10,"No",IF(G431&lt;-10,"No","Yes")))</f>
        <v>N/A</v>
      </c>
      <c r="I431" s="96">
        <v>-9.1</v>
      </c>
      <c r="J431" s="96">
        <v>5.3090000000000002</v>
      </c>
      <c r="K431" s="57" t="s">
        <v>116</v>
      </c>
      <c r="L431" s="21" t="str">
        <f>IF(J431="Div by 0", "N/A", IF(K431="N/A","N/A", IF(J431&gt;VALUE(MID(K431,1,2)), "No", IF(J431&lt;-1*VALUE(MID(K431,1,2)), "No", "Yes"))))</f>
        <v>Yes</v>
      </c>
    </row>
    <row r="432" spans="1:12">
      <c r="A432" s="113" t="s">
        <v>595</v>
      </c>
      <c r="B432" s="57" t="s">
        <v>51</v>
      </c>
      <c r="C432" s="62">
        <v>9671.5808598999993</v>
      </c>
      <c r="D432" s="56" t="str">
        <f>IF($B432="N/A","N/A",IF(C432&gt;10,"No",IF(C432&lt;-10,"No","Yes")))</f>
        <v>N/A</v>
      </c>
      <c r="E432" s="62">
        <v>7073.8803325999997</v>
      </c>
      <c r="F432" s="56" t="str">
        <f>IF($B432="N/A","N/A",IF(E432&gt;10,"No",IF(E432&lt;-10,"No","Yes")))</f>
        <v>N/A</v>
      </c>
      <c r="G432" s="62">
        <v>6891.5423131999996</v>
      </c>
      <c r="H432" s="56" t="str">
        <f>IF($B432="N/A","N/A",IF(G432&gt;10,"No",IF(G432&lt;-10,"No","Yes")))</f>
        <v>N/A</v>
      </c>
      <c r="I432" s="96">
        <v>-26.9</v>
      </c>
      <c r="J432" s="96">
        <v>-2.58</v>
      </c>
      <c r="K432" s="57" t="s">
        <v>116</v>
      </c>
      <c r="L432" s="21" t="str">
        <f>IF(J432="Div by 0", "N/A", IF(K432="N/A","N/A", IF(J432&gt;VALUE(MID(K432,1,2)), "No", IF(J432&lt;-1*VALUE(MID(K432,1,2)), "No", "Yes"))))</f>
        <v>Yes</v>
      </c>
    </row>
    <row r="433" spans="1:12" ht="38.25" customHeight="1">
      <c r="A433" s="230" t="s">
        <v>962</v>
      </c>
      <c r="B433" s="231"/>
      <c r="C433" s="231"/>
      <c r="D433" s="231"/>
      <c r="E433" s="231"/>
      <c r="F433" s="231"/>
      <c r="G433" s="231"/>
      <c r="H433" s="231"/>
      <c r="I433" s="231"/>
      <c r="J433" s="231"/>
      <c r="K433" s="231"/>
      <c r="L433" s="232"/>
    </row>
    <row r="434" spans="1:12">
      <c r="A434" s="118" t="s">
        <v>27</v>
      </c>
      <c r="B434" s="70" t="s">
        <v>51</v>
      </c>
      <c r="C434" s="51">
        <v>99.730970436000007</v>
      </c>
      <c r="D434" s="10" t="str">
        <f t="shared" ref="D434:D447" si="114">IF($B434="N/A","N/A",IF(C434&gt;10,"No",IF(C434&lt;-10,"No","Yes")))</f>
        <v>N/A</v>
      </c>
      <c r="E434" s="51">
        <v>99.366383666000004</v>
      </c>
      <c r="F434" s="10" t="str">
        <f t="shared" ref="F434:F447" si="115">IF($B434="N/A","N/A",IF(E434&gt;10,"No",IF(E434&lt;-10,"No","Yes")))</f>
        <v>N/A</v>
      </c>
      <c r="G434" s="51">
        <v>98.828676693999995</v>
      </c>
      <c r="H434" s="10" t="str">
        <f t="shared" ref="H434:H447" si="116">IF($B434="N/A","N/A",IF(G434&gt;10,"No",IF(G434&lt;-10,"No","Yes")))</f>
        <v>N/A</v>
      </c>
      <c r="I434" s="96">
        <v>-0.36599999999999999</v>
      </c>
      <c r="J434" s="96">
        <v>-0.54100000000000004</v>
      </c>
      <c r="K434" s="11" t="s">
        <v>115</v>
      </c>
      <c r="L434" s="21" t="str">
        <f t="shared" ref="L434:L471" si="117">IF(J434="Div by 0", "N/A", IF(K434="N/A","N/A", IF(J434&gt;VALUE(MID(K434,1,2)), "No", IF(J434&lt;-1*VALUE(MID(K434,1,2)), "No", "Yes"))))</f>
        <v>Yes</v>
      </c>
    </row>
    <row r="435" spans="1:12">
      <c r="A435" s="118" t="s">
        <v>152</v>
      </c>
      <c r="B435" s="70" t="s">
        <v>51</v>
      </c>
      <c r="C435" s="48">
        <v>821856</v>
      </c>
      <c r="D435" s="10" t="str">
        <f t="shared" si="114"/>
        <v>N/A</v>
      </c>
      <c r="E435" s="48">
        <v>808272</v>
      </c>
      <c r="F435" s="10" t="str">
        <f t="shared" si="115"/>
        <v>N/A</v>
      </c>
      <c r="G435" s="48">
        <v>808214</v>
      </c>
      <c r="H435" s="10" t="str">
        <f t="shared" si="116"/>
        <v>N/A</v>
      </c>
      <c r="I435" s="96">
        <v>-1.65</v>
      </c>
      <c r="J435" s="96">
        <v>-7.0000000000000001E-3</v>
      </c>
      <c r="K435" s="11" t="s">
        <v>115</v>
      </c>
      <c r="L435" s="21" t="str">
        <f t="shared" si="117"/>
        <v>Yes</v>
      </c>
    </row>
    <row r="436" spans="1:12">
      <c r="A436" s="113" t="s">
        <v>592</v>
      </c>
      <c r="B436" s="57" t="s">
        <v>51</v>
      </c>
      <c r="C436" s="48">
        <v>43014</v>
      </c>
      <c r="D436" s="48" t="str">
        <f t="shared" si="114"/>
        <v>N/A</v>
      </c>
      <c r="E436" s="48">
        <v>40260</v>
      </c>
      <c r="F436" s="48" t="str">
        <f t="shared" si="115"/>
        <v>N/A</v>
      </c>
      <c r="G436" s="48">
        <v>38244</v>
      </c>
      <c r="H436" s="56" t="str">
        <f t="shared" si="116"/>
        <v>N/A</v>
      </c>
      <c r="I436" s="96">
        <v>-6.4</v>
      </c>
      <c r="J436" s="96">
        <v>-5.01</v>
      </c>
      <c r="K436" s="57" t="s">
        <v>115</v>
      </c>
      <c r="L436" s="21" t="str">
        <f t="shared" si="117"/>
        <v>Yes</v>
      </c>
    </row>
    <row r="437" spans="1:12">
      <c r="A437" s="113" t="s">
        <v>595</v>
      </c>
      <c r="B437" s="57" t="s">
        <v>51</v>
      </c>
      <c r="C437" s="48">
        <v>208381</v>
      </c>
      <c r="D437" s="48" t="str">
        <f t="shared" si="114"/>
        <v>N/A</v>
      </c>
      <c r="E437" s="48">
        <v>207227</v>
      </c>
      <c r="F437" s="48" t="str">
        <f t="shared" si="115"/>
        <v>N/A</v>
      </c>
      <c r="G437" s="48">
        <v>207829</v>
      </c>
      <c r="H437" s="56" t="str">
        <f t="shared" si="116"/>
        <v>N/A</v>
      </c>
      <c r="I437" s="96">
        <v>-0.55400000000000005</v>
      </c>
      <c r="J437" s="96">
        <v>0.29049999999999998</v>
      </c>
      <c r="K437" s="57" t="s">
        <v>115</v>
      </c>
      <c r="L437" s="21" t="str">
        <f t="shared" si="117"/>
        <v>Yes</v>
      </c>
    </row>
    <row r="438" spans="1:12">
      <c r="A438" s="113" t="s">
        <v>598</v>
      </c>
      <c r="B438" s="57" t="s">
        <v>51</v>
      </c>
      <c r="C438" s="48">
        <v>437522</v>
      </c>
      <c r="D438" s="48" t="str">
        <f t="shared" si="114"/>
        <v>N/A</v>
      </c>
      <c r="E438" s="48">
        <v>426456</v>
      </c>
      <c r="F438" s="48" t="str">
        <f t="shared" si="115"/>
        <v>N/A</v>
      </c>
      <c r="G438" s="48">
        <v>428816</v>
      </c>
      <c r="H438" s="56" t="str">
        <f t="shared" si="116"/>
        <v>N/A</v>
      </c>
      <c r="I438" s="96">
        <v>-2.5299999999999998</v>
      </c>
      <c r="J438" s="96">
        <v>0.5534</v>
      </c>
      <c r="K438" s="57" t="s">
        <v>115</v>
      </c>
      <c r="L438" s="21" t="str">
        <f t="shared" si="117"/>
        <v>Yes</v>
      </c>
    </row>
    <row r="439" spans="1:12">
      <c r="A439" s="113" t="s">
        <v>600</v>
      </c>
      <c r="B439" s="57" t="s">
        <v>51</v>
      </c>
      <c r="C439" s="48">
        <v>132939</v>
      </c>
      <c r="D439" s="48" t="str">
        <f t="shared" si="114"/>
        <v>N/A</v>
      </c>
      <c r="E439" s="48">
        <v>134329</v>
      </c>
      <c r="F439" s="48" t="str">
        <f t="shared" si="115"/>
        <v>N/A</v>
      </c>
      <c r="G439" s="48">
        <v>133325</v>
      </c>
      <c r="H439" s="56" t="str">
        <f t="shared" si="116"/>
        <v>N/A</v>
      </c>
      <c r="I439" s="96">
        <v>1.046</v>
      </c>
      <c r="J439" s="96">
        <v>-0.747</v>
      </c>
      <c r="K439" s="57" t="s">
        <v>115</v>
      </c>
      <c r="L439" s="21" t="str">
        <f t="shared" si="117"/>
        <v>Yes</v>
      </c>
    </row>
    <row r="440" spans="1:12">
      <c r="A440" s="153" t="s">
        <v>681</v>
      </c>
      <c r="B440" s="70" t="s">
        <v>51</v>
      </c>
      <c r="C440" s="51">
        <v>21.477485107</v>
      </c>
      <c r="D440" s="10" t="str">
        <f t="shared" si="114"/>
        <v>N/A</v>
      </c>
      <c r="E440" s="51">
        <v>21.617104142999999</v>
      </c>
      <c r="F440" s="10" t="str">
        <f t="shared" si="115"/>
        <v>N/A</v>
      </c>
      <c r="G440" s="51">
        <v>21.915853969</v>
      </c>
      <c r="H440" s="10" t="str">
        <f t="shared" si="116"/>
        <v>N/A</v>
      </c>
      <c r="I440" s="96">
        <v>0.65010000000000001</v>
      </c>
      <c r="J440" s="96">
        <v>1.3819999999999999</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54.757889460000001</v>
      </c>
      <c r="D446" s="10" t="str">
        <f t="shared" si="114"/>
        <v>N/A</v>
      </c>
      <c r="E446" s="51">
        <v>53.972301403000003</v>
      </c>
      <c r="F446" s="10" t="str">
        <f t="shared" si="115"/>
        <v>N/A</v>
      </c>
      <c r="G446" s="51">
        <v>53.175644073999997</v>
      </c>
      <c r="H446" s="10" t="str">
        <f t="shared" si="116"/>
        <v>N/A</v>
      </c>
      <c r="I446" s="96">
        <v>-1.43</v>
      </c>
      <c r="J446" s="96">
        <v>-1.48</v>
      </c>
      <c r="K446" s="11" t="s">
        <v>115</v>
      </c>
      <c r="L446" s="21" t="str">
        <f t="shared" si="117"/>
        <v>Yes</v>
      </c>
    </row>
    <row r="447" spans="1:12">
      <c r="A447" s="113" t="s">
        <v>688</v>
      </c>
      <c r="B447" s="57" t="s">
        <v>51</v>
      </c>
      <c r="C447" s="51">
        <v>99.908499785999993</v>
      </c>
      <c r="D447" s="56" t="str">
        <f t="shared" si="114"/>
        <v>N/A</v>
      </c>
      <c r="E447" s="51">
        <v>99.824564007999996</v>
      </c>
      <c r="F447" s="56" t="str">
        <f t="shared" si="115"/>
        <v>N/A</v>
      </c>
      <c r="G447" s="51">
        <v>99.567688755999995</v>
      </c>
      <c r="H447" s="56" t="str">
        <f t="shared" si="116"/>
        <v>N/A</v>
      </c>
      <c r="I447" s="51">
        <v>-8.4000000000000005E-2</v>
      </c>
      <c r="J447" s="51">
        <v>-0.25700000000000001</v>
      </c>
      <c r="K447" s="57" t="s">
        <v>115</v>
      </c>
      <c r="L447" s="21" t="str">
        <f t="shared" si="117"/>
        <v>Yes</v>
      </c>
    </row>
    <row r="448" spans="1:12">
      <c r="A448" s="118" t="s">
        <v>400</v>
      </c>
      <c r="B448" s="57" t="s">
        <v>90</v>
      </c>
      <c r="C448" s="51">
        <v>13.300374981999999</v>
      </c>
      <c r="D448" s="10" t="str">
        <f>IF($B448="N/A","N/A",IF(C448&gt;=20,"No",IF(C448&lt;0,"No","Yes")))</f>
        <v>Yes</v>
      </c>
      <c r="E448" s="51">
        <v>13.475267028999999</v>
      </c>
      <c r="F448" s="10" t="str">
        <f>IF($B448="N/A","N/A",IF(E448&gt;=20,"No",IF(E448&lt;0,"No","Yes")))</f>
        <v>Yes</v>
      </c>
      <c r="G448" s="51">
        <v>13.4713425</v>
      </c>
      <c r="H448" s="10" t="str">
        <f>IF($B448="N/A","N/A",IF(G448&gt;=20,"No",IF(G448&lt;0,"No","Yes")))</f>
        <v>Yes</v>
      </c>
      <c r="I448" s="96">
        <v>1.3149999999999999</v>
      </c>
      <c r="J448" s="96">
        <v>-2.9000000000000001E-2</v>
      </c>
      <c r="K448" s="11" t="s">
        <v>115</v>
      </c>
      <c r="L448" s="21" t="str">
        <f t="shared" si="117"/>
        <v>Yes</v>
      </c>
    </row>
    <row r="449" spans="1:12">
      <c r="A449" s="118" t="s">
        <v>401</v>
      </c>
      <c r="B449" s="70" t="s">
        <v>51</v>
      </c>
      <c r="C449" s="51">
        <v>86.619145322999998</v>
      </c>
      <c r="D449" s="10" t="str">
        <f>IF($B449="N/A","N/A",IF(C449&gt;10,"No",IF(C449&lt;-10,"No","Yes")))</f>
        <v>N/A</v>
      </c>
      <c r="E449" s="51">
        <v>86.127125843000002</v>
      </c>
      <c r="F449" s="10" t="str">
        <f>IF($B449="N/A","N/A",IF(E449&gt;10,"No",IF(E449&lt;-10,"No","Yes")))</f>
        <v>N/A</v>
      </c>
      <c r="G449" s="51">
        <v>84.664806753999997</v>
      </c>
      <c r="H449" s="10" t="str">
        <f>IF($B449="N/A","N/A",IF(G449&gt;10,"No",IF(G449&lt;-10,"No","Yes")))</f>
        <v>N/A</v>
      </c>
      <c r="I449" s="96">
        <v>-0.56799999999999995</v>
      </c>
      <c r="J449" s="96">
        <v>-1.7</v>
      </c>
      <c r="K449" s="11" t="s">
        <v>115</v>
      </c>
      <c r="L449" s="21" t="str">
        <f t="shared" si="117"/>
        <v>Yes</v>
      </c>
    </row>
    <row r="450" spans="1:12">
      <c r="A450" s="118" t="s">
        <v>402</v>
      </c>
      <c r="B450" s="70" t="s">
        <v>51</v>
      </c>
      <c r="C450" s="51">
        <v>0</v>
      </c>
      <c r="D450" s="10" t="str">
        <f>IF($B450="N/A","N/A",IF(C450&gt;10,"No",IF(C450&lt;-10,"No","Yes")))</f>
        <v>N/A</v>
      </c>
      <c r="E450" s="51">
        <v>9.036526E-4</v>
      </c>
      <c r="F450" s="10" t="str">
        <f>IF($B450="N/A","N/A",IF(E450&gt;10,"No",IF(E450&lt;-10,"No","Yes")))</f>
        <v>N/A</v>
      </c>
      <c r="G450" s="51">
        <v>0</v>
      </c>
      <c r="H450" s="10" t="str">
        <f>IF($B450="N/A","N/A",IF(G450&gt;10,"No",IF(G450&lt;-10,"No","Yes")))</f>
        <v>N/A</v>
      </c>
      <c r="I450" s="96" t="s">
        <v>995</v>
      </c>
      <c r="J450" s="96">
        <v>-100</v>
      </c>
      <c r="K450" s="11" t="s">
        <v>115</v>
      </c>
      <c r="L450" s="21" t="str">
        <f t="shared" si="117"/>
        <v>No</v>
      </c>
    </row>
    <row r="451" spans="1:12">
      <c r="A451" s="120" t="s">
        <v>403</v>
      </c>
      <c r="B451" s="70" t="s">
        <v>51</v>
      </c>
      <c r="C451" s="51">
        <v>2.7483626124999998</v>
      </c>
      <c r="D451" s="10" t="str">
        <f>IF($B451="N/A","N/A",IF(C451&gt;10,"No",IF(C451&lt;-10,"No","Yes")))</f>
        <v>N/A</v>
      </c>
      <c r="E451" s="51">
        <v>2.3601512583000002</v>
      </c>
      <c r="F451" s="10" t="str">
        <f>IF($B451="N/A","N/A",IF(E451&gt;10,"No",IF(E451&lt;-10,"No","Yes")))</f>
        <v>N/A</v>
      </c>
      <c r="G451" s="51">
        <v>2.6599522242</v>
      </c>
      <c r="H451" s="10" t="str">
        <f>IF($B451="N/A","N/A",IF(G451&gt;10,"No",IF(G451&lt;-10,"No","Yes")))</f>
        <v>N/A</v>
      </c>
      <c r="I451" s="96">
        <v>-14.1</v>
      </c>
      <c r="J451" s="96">
        <v>12.7</v>
      </c>
      <c r="K451" s="11" t="s">
        <v>115</v>
      </c>
      <c r="L451" s="21" t="str">
        <f t="shared" si="117"/>
        <v>Yes</v>
      </c>
    </row>
    <row r="452" spans="1:12">
      <c r="A452" s="120" t="s">
        <v>827</v>
      </c>
      <c r="B452" s="70" t="s">
        <v>51</v>
      </c>
      <c r="C452" s="51">
        <v>97.208789863999996</v>
      </c>
      <c r="D452" s="10" t="str">
        <f>IF($B452="N/A","N/A",IF(C452&gt;10,"No",IF(C452&lt;-10,"No","Yes")))</f>
        <v>N/A</v>
      </c>
      <c r="E452" s="51">
        <v>97.229104186000001</v>
      </c>
      <c r="F452" s="10" t="str">
        <f>IF($B452="N/A","N/A",IF(E452&gt;10,"No",IF(E452&lt;-10,"No","Yes")))</f>
        <v>N/A</v>
      </c>
      <c r="G452" s="51">
        <v>96.681515915000006</v>
      </c>
      <c r="H452" s="10" t="str">
        <f>IF($B452="N/A","N/A",IF(G452&gt;10,"No",IF(G452&lt;-10,"No","Yes")))</f>
        <v>N/A</v>
      </c>
      <c r="I452" s="96">
        <v>2.0899999999999998E-2</v>
      </c>
      <c r="J452" s="96">
        <v>-0.56299999999999994</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6.4561947E-3</v>
      </c>
      <c r="H453" s="10" t="str">
        <f>IF($B453="N/A","N/A",IF(G453&gt;10,"No",IF(G453&lt;-10,"No","Yes")))</f>
        <v>N/A</v>
      </c>
      <c r="I453" s="96" t="s">
        <v>995</v>
      </c>
      <c r="J453" s="96" t="s">
        <v>995</v>
      </c>
      <c r="K453" s="11" t="s">
        <v>115</v>
      </c>
      <c r="L453" s="21" t="str">
        <f t="shared" si="117"/>
        <v>N/A</v>
      </c>
    </row>
    <row r="454" spans="1:12">
      <c r="A454" s="118" t="s">
        <v>384</v>
      </c>
      <c r="B454" s="70" t="s">
        <v>51</v>
      </c>
      <c r="C454" s="39">
        <v>645109</v>
      </c>
      <c r="D454" s="10" t="str">
        <f t="shared" ref="D454:D470" si="118">IF($B454="N/A","N/A",IF(C454&gt;10,"No",IF(C454&lt;-10,"No","Yes")))</f>
        <v>N/A</v>
      </c>
      <c r="E454" s="39">
        <v>652066</v>
      </c>
      <c r="F454" s="10" t="str">
        <f t="shared" ref="F454:F470" si="119">IF($B454="N/A","N/A",IF(E454&gt;10,"No",IF(E454&lt;-10,"No","Yes")))</f>
        <v>N/A</v>
      </c>
      <c r="G454" s="39">
        <v>653427</v>
      </c>
      <c r="H454" s="10" t="str">
        <f t="shared" ref="H454:H470" si="120">IF($B454="N/A","N/A",IF(G454&gt;10,"No",IF(G454&lt;-10,"No","Yes")))</f>
        <v>N/A</v>
      </c>
      <c r="I454" s="96">
        <v>1.0780000000000001</v>
      </c>
      <c r="J454" s="96">
        <v>0.2087</v>
      </c>
      <c r="K454" s="11" t="s">
        <v>115</v>
      </c>
      <c r="L454" s="21" t="str">
        <f t="shared" si="117"/>
        <v>Yes</v>
      </c>
    </row>
    <row r="455" spans="1:12">
      <c r="A455" s="153" t="s">
        <v>689</v>
      </c>
      <c r="B455" s="70" t="s">
        <v>51</v>
      </c>
      <c r="C455" s="41">
        <v>1.2401005E-3</v>
      </c>
      <c r="D455" s="10" t="str">
        <f t="shared" si="118"/>
        <v>N/A</v>
      </c>
      <c r="E455" s="41">
        <v>0.1030570525</v>
      </c>
      <c r="F455" s="10" t="str">
        <f t="shared" si="119"/>
        <v>N/A</v>
      </c>
      <c r="G455" s="41">
        <v>0.1204419162</v>
      </c>
      <c r="H455" s="10" t="str">
        <f t="shared" si="120"/>
        <v>N/A</v>
      </c>
      <c r="I455" s="96">
        <v>8210</v>
      </c>
      <c r="J455" s="96">
        <v>16.87</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3.1002509999999999E-4</v>
      </c>
      <c r="D458" s="10" t="str">
        <f t="shared" si="118"/>
        <v>N/A</v>
      </c>
      <c r="E458" s="41">
        <v>0.24399370619999999</v>
      </c>
      <c r="F458" s="10" t="str">
        <f t="shared" si="119"/>
        <v>N/A</v>
      </c>
      <c r="G458" s="41">
        <v>0.27761326050000001</v>
      </c>
      <c r="H458" s="10" t="str">
        <f t="shared" si="120"/>
        <v>N/A</v>
      </c>
      <c r="I458" s="96">
        <v>78601</v>
      </c>
      <c r="J458" s="96">
        <v>13.78</v>
      </c>
      <c r="K458" s="11" t="s">
        <v>115</v>
      </c>
      <c r="L458" s="21" t="str">
        <f t="shared" si="117"/>
        <v>Yes</v>
      </c>
    </row>
    <row r="459" spans="1:12">
      <c r="A459" s="153" t="s">
        <v>693</v>
      </c>
      <c r="B459" s="70" t="s">
        <v>51</v>
      </c>
      <c r="C459" s="41">
        <v>27.910787168999999</v>
      </c>
      <c r="D459" s="10" t="str">
        <f t="shared" si="118"/>
        <v>N/A</v>
      </c>
      <c r="E459" s="41">
        <v>28.886186368000001</v>
      </c>
      <c r="F459" s="10" t="str">
        <f t="shared" si="119"/>
        <v>N/A</v>
      </c>
      <c r="G459" s="41">
        <v>29.048386430000001</v>
      </c>
      <c r="H459" s="10" t="str">
        <f t="shared" si="120"/>
        <v>N/A</v>
      </c>
      <c r="I459" s="96">
        <v>3.4950000000000001</v>
      </c>
      <c r="J459" s="96">
        <v>0.5615</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20.634342412999999</v>
      </c>
      <c r="D462" s="10" t="str">
        <f t="shared" si="118"/>
        <v>N/A</v>
      </c>
      <c r="E462" s="41">
        <v>20.487343306</v>
      </c>
      <c r="F462" s="10" t="str">
        <f t="shared" si="119"/>
        <v>N/A</v>
      </c>
      <c r="G462" s="41">
        <v>20.873640054999999</v>
      </c>
      <c r="H462" s="10" t="str">
        <f t="shared" si="120"/>
        <v>N/A</v>
      </c>
      <c r="I462" s="96">
        <v>-0.71199999999999997</v>
      </c>
      <c r="J462" s="96">
        <v>1.8859999999999999</v>
      </c>
      <c r="K462" s="11" t="s">
        <v>115</v>
      </c>
      <c r="L462" s="21" t="str">
        <f t="shared" si="117"/>
        <v>Yes</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50.977276707999998</v>
      </c>
      <c r="D466" s="10" t="str">
        <f t="shared" si="118"/>
        <v>N/A</v>
      </c>
      <c r="E466" s="41">
        <v>49.51170587</v>
      </c>
      <c r="F466" s="10" t="str">
        <f t="shared" si="119"/>
        <v>N/A</v>
      </c>
      <c r="G466" s="41">
        <v>48.321235578</v>
      </c>
      <c r="H466" s="10" t="str">
        <f t="shared" si="120"/>
        <v>N/A</v>
      </c>
      <c r="I466" s="96">
        <v>-2.87</v>
      </c>
      <c r="J466" s="96">
        <v>-2.4</v>
      </c>
      <c r="K466" s="11" t="s">
        <v>115</v>
      </c>
      <c r="L466" s="21" t="str">
        <f t="shared" si="117"/>
        <v>Yes</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4.6503769999999998E-4</v>
      </c>
      <c r="D469" s="10" t="str">
        <f t="shared" si="118"/>
        <v>N/A</v>
      </c>
      <c r="E469" s="41">
        <v>1.533587E-4</v>
      </c>
      <c r="F469" s="10" t="str">
        <f t="shared" si="119"/>
        <v>N/A</v>
      </c>
      <c r="G469" s="41">
        <v>4.5911790000000002E-4</v>
      </c>
      <c r="H469" s="10" t="str">
        <f t="shared" si="120"/>
        <v>N/A</v>
      </c>
      <c r="I469" s="96">
        <v>-67</v>
      </c>
      <c r="J469" s="96">
        <v>199.4</v>
      </c>
      <c r="K469" s="11" t="s">
        <v>115</v>
      </c>
      <c r="L469" s="21" t="str">
        <f t="shared" si="117"/>
        <v>No</v>
      </c>
    </row>
    <row r="470" spans="1:12">
      <c r="A470" s="153" t="s">
        <v>634</v>
      </c>
      <c r="B470" s="70" t="s">
        <v>51</v>
      </c>
      <c r="C470" s="41">
        <v>0.47557854560000001</v>
      </c>
      <c r="D470" s="10" t="str">
        <f t="shared" si="118"/>
        <v>N/A</v>
      </c>
      <c r="E470" s="41">
        <v>0.76756033899999998</v>
      </c>
      <c r="F470" s="10" t="str">
        <f t="shared" si="119"/>
        <v>N/A</v>
      </c>
      <c r="G470" s="41">
        <v>1.3582236424</v>
      </c>
      <c r="H470" s="10" t="str">
        <f t="shared" si="120"/>
        <v>N/A</v>
      </c>
      <c r="I470" s="96">
        <v>61.4</v>
      </c>
      <c r="J470" s="96">
        <v>76.95</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2"/>
      <c r="C472" s="212"/>
      <c r="D472" s="212"/>
      <c r="E472" s="212"/>
      <c r="F472" s="212"/>
      <c r="G472" s="212"/>
      <c r="H472" s="212"/>
      <c r="I472" s="212"/>
      <c r="J472" s="212"/>
      <c r="K472" s="212"/>
      <c r="L472" s="213"/>
    </row>
    <row r="473" spans="1:12">
      <c r="A473" s="118" t="s">
        <v>601</v>
      </c>
      <c r="B473" s="114" t="s">
        <v>51</v>
      </c>
      <c r="C473" s="65">
        <v>552601750</v>
      </c>
      <c r="D473" s="103" t="str">
        <f>IF($B473="N/A","N/A",IF(C473&gt;10,"No",IF(C473&lt;-10,"No","Yes")))</f>
        <v>N/A</v>
      </c>
      <c r="E473" s="65">
        <v>648684949</v>
      </c>
      <c r="F473" s="103" t="str">
        <f>IF($B473="N/A","N/A",IF(E473&gt;10,"No",IF(E473&lt;-10,"No","Yes")))</f>
        <v>N/A</v>
      </c>
      <c r="G473" s="65">
        <v>666879569</v>
      </c>
      <c r="H473" s="103" t="str">
        <f>IF($B473="N/A","N/A",IF(G473&gt;10,"No",IF(G473&lt;-10,"No","Yes")))</f>
        <v>N/A</v>
      </c>
      <c r="I473" s="104">
        <v>17.39</v>
      </c>
      <c r="J473" s="104">
        <v>2.8050000000000002</v>
      </c>
      <c r="K473" s="66" t="s">
        <v>117</v>
      </c>
      <c r="L473" s="138" t="str">
        <f t="shared" ref="L473:L484" si="121">IF(J473="Div by 0", "N/A", IF(K473="N/A","N/A", IF(J473&gt;VALUE(MID(K473,1,2)), "No", IF(J473&lt;-1*VALUE(MID(K473,1,2)), "No", "Yes"))))</f>
        <v>Yes</v>
      </c>
    </row>
    <row r="474" spans="1:12">
      <c r="A474" s="153" t="s">
        <v>602</v>
      </c>
      <c r="B474" s="70" t="s">
        <v>51</v>
      </c>
      <c r="C474" s="40">
        <v>487505138</v>
      </c>
      <c r="D474" s="10" t="str">
        <f>IF($B474="N/A","N/A",IF(C474&gt;10,"No",IF(C474&lt;-10,"No","Yes")))</f>
        <v>N/A</v>
      </c>
      <c r="E474" s="40">
        <v>581883336</v>
      </c>
      <c r="F474" s="10" t="str">
        <f>IF($B474="N/A","N/A",IF(E474&gt;10,"No",IF(E474&lt;-10,"No","Yes")))</f>
        <v>N/A</v>
      </c>
      <c r="G474" s="40">
        <v>598580327</v>
      </c>
      <c r="H474" s="10" t="str">
        <f>IF($B474="N/A","N/A",IF(G474&gt;10,"No",IF(G474&lt;-10,"No","Yes")))</f>
        <v>N/A</v>
      </c>
      <c r="I474" s="96">
        <v>19.36</v>
      </c>
      <c r="J474" s="96">
        <v>2.8690000000000002</v>
      </c>
      <c r="K474" s="11" t="s">
        <v>117</v>
      </c>
      <c r="L474" s="21" t="str">
        <f t="shared" si="121"/>
        <v>Yes</v>
      </c>
    </row>
    <row r="475" spans="1:12">
      <c r="A475" s="153" t="s">
        <v>603</v>
      </c>
      <c r="B475" s="70" t="s">
        <v>51</v>
      </c>
      <c r="C475" s="40">
        <v>50340482</v>
      </c>
      <c r="D475" s="10" t="str">
        <f>IF($B475="N/A","N/A",IF(C475&gt;10,"No",IF(C475&lt;-10,"No","Yes")))</f>
        <v>N/A</v>
      </c>
      <c r="E475" s="40">
        <v>52269613</v>
      </c>
      <c r="F475" s="10" t="str">
        <f>IF($B475="N/A","N/A",IF(E475&gt;10,"No",IF(E475&lt;-10,"No","Yes")))</f>
        <v>N/A</v>
      </c>
      <c r="G475" s="40">
        <v>54235756</v>
      </c>
      <c r="H475" s="10" t="str">
        <f>IF($B475="N/A","N/A",IF(G475&gt;10,"No",IF(G475&lt;-10,"No","Yes")))</f>
        <v>N/A</v>
      </c>
      <c r="I475" s="96">
        <v>3.8319999999999999</v>
      </c>
      <c r="J475" s="96">
        <v>3.762</v>
      </c>
      <c r="K475" s="11" t="s">
        <v>117</v>
      </c>
      <c r="L475" s="21" t="str">
        <f t="shared" si="121"/>
        <v>Yes</v>
      </c>
    </row>
    <row r="476" spans="1:12">
      <c r="A476" s="153" t="s">
        <v>604</v>
      </c>
      <c r="B476" s="70" t="s">
        <v>51</v>
      </c>
      <c r="C476" s="40">
        <v>14756130</v>
      </c>
      <c r="D476" s="10" t="str">
        <f>IF($B476="N/A","N/A",IF(C476&gt;10,"No",IF(C476&lt;-10,"No","Yes")))</f>
        <v>N/A</v>
      </c>
      <c r="E476" s="40">
        <v>14532000</v>
      </c>
      <c r="F476" s="10" t="str">
        <f>IF($B476="N/A","N/A",IF(E476&gt;10,"No",IF(E476&lt;-10,"No","Yes")))</f>
        <v>N/A</v>
      </c>
      <c r="G476" s="40">
        <v>14063486</v>
      </c>
      <c r="H476" s="10" t="str">
        <f>IF($B476="N/A","N/A",IF(G476&gt;10,"No",IF(G476&lt;-10,"No","Yes")))</f>
        <v>N/A</v>
      </c>
      <c r="I476" s="96">
        <v>-1.52</v>
      </c>
      <c r="J476" s="96">
        <v>-3.22</v>
      </c>
      <c r="K476" s="11" t="s">
        <v>117</v>
      </c>
      <c r="L476" s="21" t="str">
        <f t="shared" si="121"/>
        <v>Yes</v>
      </c>
    </row>
    <row r="477" spans="1:12">
      <c r="A477" s="118" t="s">
        <v>605</v>
      </c>
      <c r="B477" s="122" t="s">
        <v>29</v>
      </c>
      <c r="C477" s="41">
        <v>1.6660850387999999</v>
      </c>
      <c r="D477" s="10" t="str">
        <f>IF($B477="N/A","N/A",IF(C477&gt;2,"No",IF(C477&lt;0.9,"No","Yes")))</f>
        <v>Yes</v>
      </c>
      <c r="E477" s="41">
        <v>1.6741855338</v>
      </c>
      <c r="F477" s="10" t="str">
        <f>IF($B477="N/A","N/A",IF(E477&gt;2,"No",IF(E477&lt;0.9,"No","Yes")))</f>
        <v>Yes</v>
      </c>
      <c r="G477" s="41">
        <v>1.6585342190000001</v>
      </c>
      <c r="H477" s="10" t="str">
        <f>IF($B477="N/A","N/A",IF(G477&gt;2,"No",IF(G477&lt;0.9,"No","Yes")))</f>
        <v>Yes</v>
      </c>
      <c r="I477" s="96">
        <v>0.48620000000000002</v>
      </c>
      <c r="J477" s="96">
        <v>-0.93500000000000005</v>
      </c>
      <c r="K477" s="11" t="s">
        <v>117</v>
      </c>
      <c r="L477" s="21" t="str">
        <f t="shared" si="121"/>
        <v>Yes</v>
      </c>
    </row>
    <row r="478" spans="1:12">
      <c r="A478" s="153" t="s">
        <v>602</v>
      </c>
      <c r="B478" s="122" t="s">
        <v>29</v>
      </c>
      <c r="C478" s="41">
        <v>0.94027232029999996</v>
      </c>
      <c r="D478" s="10" t="str">
        <f>IF($B478="N/A","N/A",IF(C478&gt;2,"No",IF(C478&lt;0.9,"No","Yes")))</f>
        <v>Yes</v>
      </c>
      <c r="E478" s="41">
        <v>1.0242588068</v>
      </c>
      <c r="F478" s="10" t="str">
        <f>IF($B478="N/A","N/A",IF(E478&gt;2,"No",IF(E478&lt;0.9,"No","Yes")))</f>
        <v>Yes</v>
      </c>
      <c r="G478" s="41">
        <v>0.96036067999999997</v>
      </c>
      <c r="H478" s="10" t="str">
        <f>IF($B478="N/A","N/A",IF(G478&gt;2,"No",IF(G478&lt;0.9,"No","Yes")))</f>
        <v>Yes</v>
      </c>
      <c r="I478" s="96">
        <v>8.9320000000000004</v>
      </c>
      <c r="J478" s="96">
        <v>-6.24</v>
      </c>
      <c r="K478" s="11" t="s">
        <v>117</v>
      </c>
      <c r="L478" s="21" t="str">
        <f t="shared" si="121"/>
        <v>Yes</v>
      </c>
    </row>
    <row r="479" spans="1:12">
      <c r="A479" s="153" t="s">
        <v>603</v>
      </c>
      <c r="B479" s="122" t="s">
        <v>29</v>
      </c>
      <c r="C479" s="41">
        <v>0.99619490619999995</v>
      </c>
      <c r="D479" s="10" t="str">
        <f>IF($B479="N/A","N/A",IF(C479&gt;2,"No",IF(C479&lt;0.9,"No","Yes")))</f>
        <v>Yes</v>
      </c>
      <c r="E479" s="41">
        <v>0.99805812670000005</v>
      </c>
      <c r="F479" s="10" t="str">
        <f>IF($B479="N/A","N/A",IF(E479&gt;2,"No",IF(E479&lt;0.9,"No","Yes")))</f>
        <v>Yes</v>
      </c>
      <c r="G479" s="41">
        <v>1.0094186967000001</v>
      </c>
      <c r="H479" s="10" t="str">
        <f>IF($B479="N/A","N/A",IF(G479&gt;2,"No",IF(G479&lt;0.9,"No","Yes")))</f>
        <v>Yes</v>
      </c>
      <c r="I479" s="96">
        <v>0.187</v>
      </c>
      <c r="J479" s="96">
        <v>1.1379999999999999</v>
      </c>
      <c r="K479" s="11" t="s">
        <v>117</v>
      </c>
      <c r="L479" s="21" t="str">
        <f t="shared" si="121"/>
        <v>Yes</v>
      </c>
    </row>
    <row r="480" spans="1:12">
      <c r="A480" s="153" t="s">
        <v>604</v>
      </c>
      <c r="B480" s="122" t="s">
        <v>29</v>
      </c>
      <c r="C480" s="41">
        <v>0.93445996870000003</v>
      </c>
      <c r="D480" s="10" t="str">
        <f>IF($B480="N/A","N/A",IF(C480&gt;2,"No",IF(C480&lt;0.9,"No","Yes")))</f>
        <v>Yes</v>
      </c>
      <c r="E480" s="41">
        <v>0.93650844229999997</v>
      </c>
      <c r="F480" s="10" t="str">
        <f>IF($B480="N/A","N/A",IF(E480&gt;2,"No",IF(E480&lt;0.9,"No","Yes")))</f>
        <v>Yes</v>
      </c>
      <c r="G480" s="41">
        <v>0.94304905039999998</v>
      </c>
      <c r="H480" s="10" t="str">
        <f>IF($B480="N/A","N/A",IF(G480&gt;2,"No",IF(G480&lt;0.9,"No","Yes")))</f>
        <v>Yes</v>
      </c>
      <c r="I480" s="96">
        <v>0.21920000000000001</v>
      </c>
      <c r="J480" s="96">
        <v>0.69840000000000002</v>
      </c>
      <c r="K480" s="11" t="s">
        <v>117</v>
      </c>
      <c r="L480" s="21" t="str">
        <f t="shared" si="121"/>
        <v>Yes</v>
      </c>
    </row>
    <row r="481" spans="1:12">
      <c r="A481" s="118" t="s">
        <v>606</v>
      </c>
      <c r="B481" s="70" t="s">
        <v>51</v>
      </c>
      <c r="C481" s="40">
        <v>71.647033808000003</v>
      </c>
      <c r="D481" s="10" t="str">
        <f>IF($B481="N/A","N/A",IF(C481&gt;10,"No",IF(C481&lt;-10,"No","Yes")))</f>
        <v>N/A</v>
      </c>
      <c r="E481" s="40">
        <v>83.675274228000006</v>
      </c>
      <c r="F481" s="10" t="str">
        <f>IF($B481="N/A","N/A",IF(E481&gt;10,"No",IF(E481&lt;-10,"No","Yes")))</f>
        <v>N/A</v>
      </c>
      <c r="G481" s="40">
        <v>85.809540346999995</v>
      </c>
      <c r="H481" s="10" t="str">
        <f>IF($B481="N/A","N/A",IF(G481&gt;10,"No",IF(G481&lt;-10,"No","Yes")))</f>
        <v>N/A</v>
      </c>
      <c r="I481" s="96">
        <v>16.79</v>
      </c>
      <c r="J481" s="96">
        <v>2.5510000000000002</v>
      </c>
      <c r="K481" s="11" t="s">
        <v>117</v>
      </c>
      <c r="L481" s="21" t="str">
        <f t="shared" si="121"/>
        <v>Yes</v>
      </c>
    </row>
    <row r="482" spans="1:12">
      <c r="A482" s="153" t="s">
        <v>602</v>
      </c>
      <c r="B482" s="70" t="s">
        <v>51</v>
      </c>
      <c r="C482" s="40">
        <v>305.37226397000001</v>
      </c>
      <c r="D482" s="10" t="str">
        <f>IF($B482="N/A","N/A",IF(C482&gt;10,"No",IF(C482&lt;-10,"No","Yes")))</f>
        <v>N/A</v>
      </c>
      <c r="E482" s="40">
        <v>360.26224920999999</v>
      </c>
      <c r="F482" s="10" t="str">
        <f>IF($B482="N/A","N/A",IF(E482&gt;10,"No",IF(E482&lt;-10,"No","Yes")))</f>
        <v>N/A</v>
      </c>
      <c r="G482" s="40">
        <v>362.38743249999999</v>
      </c>
      <c r="H482" s="10" t="str">
        <f>IF($B482="N/A","N/A",IF(G482&gt;10,"No",IF(G482&lt;-10,"No","Yes")))</f>
        <v>N/A</v>
      </c>
      <c r="I482" s="96">
        <v>17.97</v>
      </c>
      <c r="J482" s="96">
        <v>0.58989999999999998</v>
      </c>
      <c r="K482" s="11" t="s">
        <v>117</v>
      </c>
      <c r="L482" s="21" t="str">
        <f t="shared" si="121"/>
        <v>Yes</v>
      </c>
    </row>
    <row r="483" spans="1:12">
      <c r="A483" s="153" t="s">
        <v>603</v>
      </c>
      <c r="B483" s="70" t="s">
        <v>51</v>
      </c>
      <c r="C483" s="40">
        <v>6.5313098316999998</v>
      </c>
      <c r="D483" s="10" t="str">
        <f>IF($B483="N/A","N/A",IF(C483&gt;10,"No",IF(C483&lt;-10,"No","Yes")))</f>
        <v>N/A</v>
      </c>
      <c r="E483" s="40">
        <v>6.7667309210999997</v>
      </c>
      <c r="F483" s="10" t="str">
        <f>IF($B483="N/A","N/A",IF(E483&gt;10,"No",IF(E483&lt;-10,"No","Yes")))</f>
        <v>N/A</v>
      </c>
      <c r="G483" s="40">
        <v>7.0169938651999999</v>
      </c>
      <c r="H483" s="10" t="str">
        <f>IF($B483="N/A","N/A",IF(G483&gt;10,"No",IF(G483&lt;-10,"No","Yes")))</f>
        <v>N/A</v>
      </c>
      <c r="I483" s="96">
        <v>3.605</v>
      </c>
      <c r="J483" s="96">
        <v>3.698</v>
      </c>
      <c r="K483" s="11" t="s">
        <v>117</v>
      </c>
      <c r="L483" s="21" t="str">
        <f t="shared" si="121"/>
        <v>Yes</v>
      </c>
    </row>
    <row r="484" spans="1:12">
      <c r="A484" s="153" t="s">
        <v>604</v>
      </c>
      <c r="B484" s="101" t="s">
        <v>51</v>
      </c>
      <c r="C484" s="44">
        <v>3.7562764214</v>
      </c>
      <c r="D484" s="52" t="str">
        <f>IF($B484="N/A","N/A",IF(C484&gt;10,"No",IF(C484&lt;-10,"No","Yes")))</f>
        <v>N/A</v>
      </c>
      <c r="E484" s="44">
        <v>3.7645581306999998</v>
      </c>
      <c r="F484" s="52" t="str">
        <f>IF($B484="N/A","N/A",IF(E484&gt;10,"No",IF(E484&lt;-10,"No","Yes")))</f>
        <v>N/A</v>
      </c>
      <c r="G484" s="44">
        <v>3.7879903066999998</v>
      </c>
      <c r="H484" s="52" t="str">
        <f>IF($B484="N/A","N/A",IF(G484&gt;10,"No",IF(G484&lt;-10,"No","Yes")))</f>
        <v>N/A</v>
      </c>
      <c r="I484" s="102">
        <v>0.2205</v>
      </c>
      <c r="J484" s="102">
        <v>0.62239999999999995</v>
      </c>
      <c r="K484" s="53" t="s">
        <v>117</v>
      </c>
      <c r="L484" s="43" t="str">
        <f t="shared" si="121"/>
        <v>Yes</v>
      </c>
    </row>
    <row r="485" spans="1:12">
      <c r="A485" s="218" t="s">
        <v>405</v>
      </c>
      <c r="B485" s="212"/>
      <c r="C485" s="212"/>
      <c r="D485" s="212"/>
      <c r="E485" s="212"/>
      <c r="F485" s="212"/>
      <c r="G485" s="212"/>
      <c r="H485" s="212"/>
      <c r="I485" s="212"/>
      <c r="J485" s="212"/>
      <c r="K485" s="212"/>
      <c r="L485" s="213"/>
    </row>
    <row r="486" spans="1:12">
      <c r="A486" s="111" t="s">
        <v>601</v>
      </c>
      <c r="B486" s="55" t="s">
        <v>51</v>
      </c>
      <c r="C486" s="63">
        <v>53090476</v>
      </c>
      <c r="D486" s="54" t="str">
        <f>IF($B486="N/A","N/A",IF(C486&gt;10,"No",IF(C486&lt;-10,"No","Yes")))</f>
        <v>N/A</v>
      </c>
      <c r="E486" s="63">
        <v>54668968</v>
      </c>
      <c r="F486" s="54" t="str">
        <f>IF($B486="N/A","N/A",IF(E486&gt;10,"No",IF(E486&lt;-10,"No","Yes")))</f>
        <v>N/A</v>
      </c>
      <c r="G486" s="63">
        <v>55808043</v>
      </c>
      <c r="H486" s="54" t="str">
        <f>IF($B486="N/A","N/A",IF(G486&gt;10,"No",IF(G486&lt;-10,"No","Yes")))</f>
        <v>N/A</v>
      </c>
      <c r="I486" s="60">
        <v>2.9729999999999999</v>
      </c>
      <c r="J486" s="60">
        <v>2.0840000000000001</v>
      </c>
      <c r="K486" s="55" t="s">
        <v>117</v>
      </c>
      <c r="L486" s="138" t="str">
        <f>IF(J486="Div by 0", "N/A", IF(K486="N/A","N/A", IF(J486&gt;VALUE(MID(K486,1,2)), "No", IF(J486&lt;-1*VALUE(MID(K486,1,2)), "No", "Yes"))))</f>
        <v>Yes</v>
      </c>
    </row>
    <row r="487" spans="1:12">
      <c r="A487" s="111" t="s">
        <v>315</v>
      </c>
      <c r="B487" s="55" t="s">
        <v>51</v>
      </c>
      <c r="C487" s="63">
        <v>3425831095</v>
      </c>
      <c r="D487" s="56" t="str">
        <f>IF($B487="N/A","N/A",IF(C487&gt;10,"No",IF(C487&lt;-10,"No","Yes")))</f>
        <v>N/A</v>
      </c>
      <c r="E487" s="63">
        <v>3295293664</v>
      </c>
      <c r="F487" s="56" t="str">
        <f>IF($B487="N/A","N/A",IF(E487&gt;10,"No",IF(E487&lt;-10,"No","Yes")))</f>
        <v>N/A</v>
      </c>
      <c r="G487" s="63">
        <v>3441501523</v>
      </c>
      <c r="H487" s="56" t="str">
        <f>IF($B487="N/A","N/A",IF(G487&gt;10,"No",IF(G487&lt;-10,"No","Yes")))</f>
        <v>N/A</v>
      </c>
      <c r="I487" s="51">
        <v>-3.81</v>
      </c>
      <c r="J487" s="51">
        <v>4.4370000000000003</v>
      </c>
      <c r="K487" s="55" t="s">
        <v>117</v>
      </c>
      <c r="L487" s="21" t="str">
        <f>IF(J487="Div by 0", "N/A", IF(K487="N/A","N/A", IF(J487&gt;VALUE(MID(K487,1,2)), "No", IF(J487&lt;-1*VALUE(MID(K487,1,2)), "No", "Yes"))))</f>
        <v>Yes</v>
      </c>
    </row>
    <row r="488" spans="1:12">
      <c r="A488" s="111" t="s">
        <v>607</v>
      </c>
      <c r="B488" s="59" t="s">
        <v>51</v>
      </c>
      <c r="C488" s="58">
        <v>644831</v>
      </c>
      <c r="D488" s="112" t="str">
        <f>IF($B488="N/A","N/A",IF(C488&gt;10,"No",IF(C488&lt;-10,"No","Yes")))</f>
        <v>N/A</v>
      </c>
      <c r="E488" s="58">
        <v>632612</v>
      </c>
      <c r="F488" s="112" t="str">
        <f>IF($B488="N/A","N/A",IF(E488&gt;10,"No",IF(E488&lt;-10,"No","Yes")))</f>
        <v>N/A</v>
      </c>
      <c r="G488" s="58">
        <v>628778</v>
      </c>
      <c r="H488" s="112" t="str">
        <f>IF($B488="N/A","N/A",IF(G488&gt;10,"No",IF(G488&lt;-10,"No","Yes")))</f>
        <v>N/A</v>
      </c>
      <c r="I488" s="61">
        <v>-1.89</v>
      </c>
      <c r="J488" s="61">
        <v>-0.60599999999999998</v>
      </c>
      <c r="K488" s="59" t="s">
        <v>117</v>
      </c>
      <c r="L488" s="43" t="str">
        <f>IF(J488="Div by 0", "N/A", IF(K488="N/A","N/A", IF(J488&gt;VALUE(MID(K488,1,2)), "No", IF(J488&lt;-1*VALUE(MID(K488,1,2)), "No", "Yes"))))</f>
        <v>Yes</v>
      </c>
    </row>
    <row r="489" spans="1:12">
      <c r="A489" s="218" t="s">
        <v>406</v>
      </c>
      <c r="B489" s="212"/>
      <c r="C489" s="212"/>
      <c r="D489" s="212"/>
      <c r="E489" s="212"/>
      <c r="F489" s="212"/>
      <c r="G489" s="212"/>
      <c r="H489" s="212"/>
      <c r="I489" s="212"/>
      <c r="J489" s="212"/>
      <c r="K489" s="212"/>
      <c r="L489" s="213"/>
    </row>
    <row r="490" spans="1:12">
      <c r="A490" s="69" t="s">
        <v>601</v>
      </c>
      <c r="B490" s="114" t="s">
        <v>51</v>
      </c>
      <c r="C490" s="63">
        <v>20938</v>
      </c>
      <c r="D490" s="103" t="str">
        <f>IF($B490="N/A","N/A",IF(C490&gt;10,"No",IF(C490&lt;-10,"No","Yes")))</f>
        <v>N/A</v>
      </c>
      <c r="E490" s="63">
        <v>37883</v>
      </c>
      <c r="F490" s="103" t="str">
        <f>IF($B490="N/A","N/A",IF(E490&gt;10,"No",IF(E490&lt;-10,"No","Yes")))</f>
        <v>N/A</v>
      </c>
      <c r="G490" s="63">
        <v>154945</v>
      </c>
      <c r="H490" s="103" t="str">
        <f>IF($B490="N/A","N/A",IF(G490&gt;10,"No",IF(G490&lt;-10,"No","Yes")))</f>
        <v>N/A</v>
      </c>
      <c r="I490" s="104">
        <v>80.930000000000007</v>
      </c>
      <c r="J490" s="104">
        <v>309</v>
      </c>
      <c r="K490" s="66" t="s">
        <v>117</v>
      </c>
      <c r="L490" s="138" t="str">
        <f>IF(J490="Div by 0", "N/A", IF(K490="N/A","N/A", IF(J490&gt;VALUE(MID(K490,1,2)), "No", IF(J490&lt;-1*VALUE(MID(K490,1,2)), "No", "Yes"))))</f>
        <v>No</v>
      </c>
    </row>
    <row r="491" spans="1:12">
      <c r="A491" s="69" t="s">
        <v>607</v>
      </c>
      <c r="B491" s="101" t="s">
        <v>51</v>
      </c>
      <c r="C491" s="58">
        <v>511</v>
      </c>
      <c r="D491" s="52" t="str">
        <f>IF($B491="N/A","N/A",IF(C491&gt;10,"No",IF(C491&lt;-10,"No","Yes")))</f>
        <v>N/A</v>
      </c>
      <c r="E491" s="58">
        <v>935</v>
      </c>
      <c r="F491" s="52" t="str">
        <f>IF($B491="N/A","N/A",IF(E491&gt;10,"No",IF(E491&lt;-10,"No","Yes")))</f>
        <v>N/A</v>
      </c>
      <c r="G491" s="58">
        <v>2309</v>
      </c>
      <c r="H491" s="52" t="str">
        <f>IF($B491="N/A","N/A",IF(G491&gt;10,"No",IF(G491&lt;-10,"No","Yes")))</f>
        <v>N/A</v>
      </c>
      <c r="I491" s="102">
        <v>82.97</v>
      </c>
      <c r="J491" s="102">
        <v>147</v>
      </c>
      <c r="K491" s="53" t="s">
        <v>117</v>
      </c>
      <c r="L491" s="43" t="str">
        <f>IF(J491="Div by 0", "N/A", IF(K491="N/A","N/A", IF(J491&gt;VALUE(MID(K491,1,2)), "No", IF(J491&lt;-1*VALUE(MID(K491,1,2)), "No", "Yes"))))</f>
        <v>No</v>
      </c>
    </row>
    <row r="492" spans="1:12">
      <c r="A492" s="218" t="s">
        <v>407</v>
      </c>
      <c r="B492" s="212"/>
      <c r="C492" s="212"/>
      <c r="D492" s="212"/>
      <c r="E492" s="212"/>
      <c r="F492" s="212"/>
      <c r="G492" s="212"/>
      <c r="H492" s="212"/>
      <c r="I492" s="212"/>
      <c r="J492" s="212"/>
      <c r="K492" s="212"/>
      <c r="L492" s="213"/>
    </row>
    <row r="493" spans="1:12">
      <c r="A493" s="111" t="s">
        <v>607</v>
      </c>
      <c r="B493" s="123" t="s">
        <v>51</v>
      </c>
      <c r="C493" s="116">
        <v>176514</v>
      </c>
      <c r="D493" s="54" t="str">
        <f t="shared" ref="D493:D510" si="122">IF($B493="N/A","N/A",IF(C493&gt;10,"No",IF(C493&lt;-10,"No","Yes")))</f>
        <v>N/A</v>
      </c>
      <c r="E493" s="116">
        <v>174725</v>
      </c>
      <c r="F493" s="54" t="str">
        <f t="shared" ref="F493:F510" si="123">IF($B493="N/A","N/A",IF(E493&gt;10,"No",IF(E493&lt;-10,"No","Yes")))</f>
        <v>N/A</v>
      </c>
      <c r="G493" s="116">
        <v>177127</v>
      </c>
      <c r="H493" s="54" t="str">
        <f t="shared" ref="H493:H510" si="124">IF($B493="N/A","N/A",IF(G493&gt;10,"No",IF(G493&lt;-10,"No","Yes")))</f>
        <v>N/A</v>
      </c>
      <c r="I493" s="104">
        <v>-1.01</v>
      </c>
      <c r="J493" s="104">
        <v>1.375</v>
      </c>
      <c r="K493" s="123" t="s">
        <v>117</v>
      </c>
      <c r="L493" s="138" t="str">
        <f t="shared" ref="L493:L510" si="125">IF(J493="Div by 0", "N/A", IF(K493="N/A","N/A", IF(J493&gt;VALUE(MID(K493,1,2)), "No", IF(J493&lt;-1*VALUE(MID(K493,1,2)), "No", "Yes"))))</f>
        <v>Yes</v>
      </c>
    </row>
    <row r="494" spans="1:12">
      <c r="A494" s="113" t="s">
        <v>592</v>
      </c>
      <c r="B494" s="57" t="s">
        <v>51</v>
      </c>
      <c r="C494" s="48">
        <v>3950</v>
      </c>
      <c r="D494" s="56" t="str">
        <f t="shared" si="122"/>
        <v>N/A</v>
      </c>
      <c r="E494" s="48">
        <v>3655</v>
      </c>
      <c r="F494" s="56" t="str">
        <f t="shared" si="123"/>
        <v>N/A</v>
      </c>
      <c r="G494" s="48">
        <v>3502</v>
      </c>
      <c r="H494" s="56" t="str">
        <f t="shared" si="124"/>
        <v>N/A</v>
      </c>
      <c r="I494" s="96">
        <v>-7.47</v>
      </c>
      <c r="J494" s="96">
        <v>-4.1900000000000004</v>
      </c>
      <c r="K494" s="57" t="s">
        <v>115</v>
      </c>
      <c r="L494" s="21" t="str">
        <f t="shared" si="125"/>
        <v>Yes</v>
      </c>
    </row>
    <row r="495" spans="1:12">
      <c r="A495" s="113" t="s">
        <v>595</v>
      </c>
      <c r="B495" s="57" t="s">
        <v>51</v>
      </c>
      <c r="C495" s="48">
        <v>35903</v>
      </c>
      <c r="D495" s="56" t="str">
        <f t="shared" si="122"/>
        <v>N/A</v>
      </c>
      <c r="E495" s="48">
        <v>36466</v>
      </c>
      <c r="F495" s="56" t="str">
        <f t="shared" si="123"/>
        <v>N/A</v>
      </c>
      <c r="G495" s="48">
        <v>37314</v>
      </c>
      <c r="H495" s="56" t="str">
        <f t="shared" si="124"/>
        <v>N/A</v>
      </c>
      <c r="I495" s="96">
        <v>1.5680000000000001</v>
      </c>
      <c r="J495" s="96">
        <v>2.3250000000000002</v>
      </c>
      <c r="K495" s="57" t="s">
        <v>115</v>
      </c>
      <c r="L495" s="21" t="str">
        <f t="shared" si="125"/>
        <v>Yes</v>
      </c>
    </row>
    <row r="496" spans="1:12">
      <c r="A496" s="113" t="s">
        <v>598</v>
      </c>
      <c r="B496" s="57" t="s">
        <v>51</v>
      </c>
      <c r="C496" s="48">
        <v>108155</v>
      </c>
      <c r="D496" s="56" t="str">
        <f t="shared" si="122"/>
        <v>N/A</v>
      </c>
      <c r="E496" s="48">
        <v>106028</v>
      </c>
      <c r="F496" s="56" t="str">
        <f t="shared" si="123"/>
        <v>N/A</v>
      </c>
      <c r="G496" s="48">
        <v>107416</v>
      </c>
      <c r="H496" s="56" t="str">
        <f t="shared" si="124"/>
        <v>N/A</v>
      </c>
      <c r="I496" s="96">
        <v>-1.97</v>
      </c>
      <c r="J496" s="96">
        <v>1.3089999999999999</v>
      </c>
      <c r="K496" s="57" t="s">
        <v>115</v>
      </c>
      <c r="L496" s="21" t="str">
        <f t="shared" si="125"/>
        <v>Yes</v>
      </c>
    </row>
    <row r="497" spans="1:12">
      <c r="A497" s="113" t="s">
        <v>600</v>
      </c>
      <c r="B497" s="57" t="s">
        <v>51</v>
      </c>
      <c r="C497" s="48">
        <v>28506</v>
      </c>
      <c r="D497" s="56" t="str">
        <f t="shared" si="122"/>
        <v>N/A</v>
      </c>
      <c r="E497" s="48">
        <v>28576</v>
      </c>
      <c r="F497" s="56" t="str">
        <f t="shared" si="123"/>
        <v>N/A</v>
      </c>
      <c r="G497" s="48">
        <v>28895</v>
      </c>
      <c r="H497" s="56" t="str">
        <f t="shared" si="124"/>
        <v>N/A</v>
      </c>
      <c r="I497" s="96">
        <v>0.24560000000000001</v>
      </c>
      <c r="J497" s="96">
        <v>1.1160000000000001</v>
      </c>
      <c r="K497" s="57" t="s">
        <v>115</v>
      </c>
      <c r="L497" s="21" t="str">
        <f t="shared" si="125"/>
        <v>Yes</v>
      </c>
    </row>
    <row r="498" spans="1:12">
      <c r="A498" s="111" t="s">
        <v>778</v>
      </c>
      <c r="B498" s="57" t="s">
        <v>51</v>
      </c>
      <c r="C498" s="48">
        <v>133041.23000000001</v>
      </c>
      <c r="D498" s="56" t="str">
        <f t="shared" si="122"/>
        <v>N/A</v>
      </c>
      <c r="E498" s="48">
        <v>134605.92000000001</v>
      </c>
      <c r="F498" s="56" t="str">
        <f t="shared" si="123"/>
        <v>N/A</v>
      </c>
      <c r="G498" s="48">
        <v>137663.06</v>
      </c>
      <c r="H498" s="56" t="str">
        <f t="shared" si="124"/>
        <v>N/A</v>
      </c>
      <c r="I498" s="96">
        <v>1.1759999999999999</v>
      </c>
      <c r="J498" s="96">
        <v>2.2709999999999999</v>
      </c>
      <c r="K498" s="57" t="s">
        <v>115</v>
      </c>
      <c r="L498" s="21" t="str">
        <f t="shared" si="125"/>
        <v>Yes</v>
      </c>
    </row>
    <row r="499" spans="1:12">
      <c r="A499" s="111" t="s">
        <v>601</v>
      </c>
      <c r="B499" s="55" t="s">
        <v>51</v>
      </c>
      <c r="C499" s="63">
        <v>499490336</v>
      </c>
      <c r="D499" s="56" t="str">
        <f t="shared" si="122"/>
        <v>N/A</v>
      </c>
      <c r="E499" s="63">
        <v>593978098</v>
      </c>
      <c r="F499" s="56" t="str">
        <f t="shared" si="123"/>
        <v>N/A</v>
      </c>
      <c r="G499" s="63">
        <v>610916581</v>
      </c>
      <c r="H499" s="56" t="str">
        <f t="shared" si="124"/>
        <v>N/A</v>
      </c>
      <c r="I499" s="96">
        <v>18.920000000000002</v>
      </c>
      <c r="J499" s="96">
        <v>2.8519999999999999</v>
      </c>
      <c r="K499" s="55" t="s">
        <v>117</v>
      </c>
      <c r="L499" s="21" t="str">
        <f t="shared" si="125"/>
        <v>Yes</v>
      </c>
    </row>
    <row r="500" spans="1:12">
      <c r="A500" s="111" t="s">
        <v>779</v>
      </c>
      <c r="B500" s="55" t="s">
        <v>51</v>
      </c>
      <c r="C500" s="63">
        <v>2829.7491190999999</v>
      </c>
      <c r="D500" s="56" t="str">
        <f t="shared" si="122"/>
        <v>N/A</v>
      </c>
      <c r="E500" s="63">
        <v>3399.5026355999998</v>
      </c>
      <c r="F500" s="56" t="str">
        <f t="shared" si="123"/>
        <v>N/A</v>
      </c>
      <c r="G500" s="63">
        <v>3449.0313786000002</v>
      </c>
      <c r="H500" s="56" t="str">
        <f t="shared" si="124"/>
        <v>N/A</v>
      </c>
      <c r="I500" s="96">
        <v>20.13</v>
      </c>
      <c r="J500" s="96">
        <v>1.4570000000000001</v>
      </c>
      <c r="K500" s="55" t="s">
        <v>117</v>
      </c>
      <c r="L500" s="21" t="str">
        <f t="shared" si="125"/>
        <v>Yes</v>
      </c>
    </row>
    <row r="501" spans="1:12">
      <c r="A501" s="113" t="s">
        <v>592</v>
      </c>
      <c r="B501" s="55" t="s">
        <v>51</v>
      </c>
      <c r="C501" s="63">
        <v>3851.3678481000002</v>
      </c>
      <c r="D501" s="56" t="str">
        <f t="shared" si="122"/>
        <v>N/A</v>
      </c>
      <c r="E501" s="63">
        <v>2669.822435</v>
      </c>
      <c r="F501" s="56" t="str">
        <f t="shared" si="123"/>
        <v>N/A</v>
      </c>
      <c r="G501" s="63">
        <v>2227.6981725000001</v>
      </c>
      <c r="H501" s="56" t="str">
        <f t="shared" si="124"/>
        <v>N/A</v>
      </c>
      <c r="I501" s="96">
        <v>-30.7</v>
      </c>
      <c r="J501" s="96">
        <v>-16.600000000000001</v>
      </c>
      <c r="K501" s="55" t="s">
        <v>117</v>
      </c>
      <c r="L501" s="21" t="str">
        <f t="shared" si="125"/>
        <v>No</v>
      </c>
    </row>
    <row r="502" spans="1:12">
      <c r="A502" s="113" t="s">
        <v>595</v>
      </c>
      <c r="B502" s="55" t="s">
        <v>51</v>
      </c>
      <c r="C502" s="63">
        <v>5952.1745258000001</v>
      </c>
      <c r="D502" s="56" t="str">
        <f t="shared" si="122"/>
        <v>N/A</v>
      </c>
      <c r="E502" s="63">
        <v>7272.0103384000004</v>
      </c>
      <c r="F502" s="56" t="str">
        <f t="shared" si="123"/>
        <v>N/A</v>
      </c>
      <c r="G502" s="63">
        <v>7356.2444390999999</v>
      </c>
      <c r="H502" s="56" t="str">
        <f t="shared" si="124"/>
        <v>N/A</v>
      </c>
      <c r="I502" s="96">
        <v>22.17</v>
      </c>
      <c r="J502" s="96">
        <v>1.1579999999999999</v>
      </c>
      <c r="K502" s="55" t="s">
        <v>117</v>
      </c>
      <c r="L502" s="21" t="str">
        <f t="shared" si="125"/>
        <v>Yes</v>
      </c>
    </row>
    <row r="503" spans="1:12">
      <c r="A503" s="113" t="s">
        <v>598</v>
      </c>
      <c r="B503" s="55" t="s">
        <v>51</v>
      </c>
      <c r="C503" s="63">
        <v>1694.1415191000001</v>
      </c>
      <c r="D503" s="56" t="str">
        <f t="shared" si="122"/>
        <v>N/A</v>
      </c>
      <c r="E503" s="63">
        <v>2018.4939827000001</v>
      </c>
      <c r="F503" s="56" t="str">
        <f t="shared" si="123"/>
        <v>N/A</v>
      </c>
      <c r="G503" s="63">
        <v>2065.0845125000001</v>
      </c>
      <c r="H503" s="56" t="str">
        <f t="shared" si="124"/>
        <v>N/A</v>
      </c>
      <c r="I503" s="96">
        <v>19.149999999999999</v>
      </c>
      <c r="J503" s="96">
        <v>2.3079999999999998</v>
      </c>
      <c r="K503" s="55" t="s">
        <v>117</v>
      </c>
      <c r="L503" s="21" t="str">
        <f t="shared" si="125"/>
        <v>Yes</v>
      </c>
    </row>
    <row r="504" spans="1:12">
      <c r="A504" s="113" t="s">
        <v>600</v>
      </c>
      <c r="B504" s="55" t="s">
        <v>51</v>
      </c>
      <c r="C504" s="63">
        <v>3064.1491265</v>
      </c>
      <c r="D504" s="56" t="str">
        <f t="shared" si="122"/>
        <v>N/A</v>
      </c>
      <c r="E504" s="63">
        <v>3675.1780515</v>
      </c>
      <c r="F504" s="56" t="str">
        <f t="shared" si="123"/>
        <v>N/A</v>
      </c>
      <c r="G504" s="63">
        <v>3696.1813115999998</v>
      </c>
      <c r="H504" s="56" t="str">
        <f t="shared" si="124"/>
        <v>N/A</v>
      </c>
      <c r="I504" s="96">
        <v>19.940000000000001</v>
      </c>
      <c r="J504" s="96">
        <v>0.57150000000000001</v>
      </c>
      <c r="K504" s="55" t="s">
        <v>117</v>
      </c>
      <c r="L504" s="21" t="str">
        <f t="shared" si="125"/>
        <v>Yes</v>
      </c>
    </row>
    <row r="505" spans="1:12">
      <c r="A505" s="118" t="s">
        <v>780</v>
      </c>
      <c r="B505" s="114" t="s">
        <v>51</v>
      </c>
      <c r="C505" s="65">
        <v>167432271</v>
      </c>
      <c r="D505" s="10" t="str">
        <f t="shared" si="122"/>
        <v>N/A</v>
      </c>
      <c r="E505" s="65">
        <v>155487530</v>
      </c>
      <c r="F505" s="10" t="str">
        <f t="shared" si="123"/>
        <v>N/A</v>
      </c>
      <c r="G505" s="65">
        <v>167028533</v>
      </c>
      <c r="H505" s="10" t="str">
        <f t="shared" si="124"/>
        <v>N/A</v>
      </c>
      <c r="I505" s="96">
        <v>-7.13</v>
      </c>
      <c r="J505" s="96">
        <v>7.4219999999999997</v>
      </c>
      <c r="K505" s="66" t="s">
        <v>117</v>
      </c>
      <c r="L505" s="21" t="str">
        <f t="shared" si="125"/>
        <v>Yes</v>
      </c>
    </row>
    <row r="506" spans="1:12">
      <c r="A506" s="118" t="s">
        <v>781</v>
      </c>
      <c r="B506" s="70" t="s">
        <v>51</v>
      </c>
      <c r="C506" s="40">
        <v>948.54952581999999</v>
      </c>
      <c r="D506" s="10" t="str">
        <f t="shared" si="122"/>
        <v>N/A</v>
      </c>
      <c r="E506" s="40">
        <v>889.89858348999996</v>
      </c>
      <c r="F506" s="10" t="str">
        <f t="shared" si="123"/>
        <v>N/A</v>
      </c>
      <c r="G506" s="40">
        <v>942.98742145000006</v>
      </c>
      <c r="H506" s="10" t="str">
        <f t="shared" si="124"/>
        <v>N/A</v>
      </c>
      <c r="I506" s="96">
        <v>-6.18</v>
      </c>
      <c r="J506" s="96">
        <v>5.9660000000000002</v>
      </c>
      <c r="K506" s="11" t="s">
        <v>117</v>
      </c>
      <c r="L506" s="21" t="str">
        <f t="shared" si="125"/>
        <v>Yes</v>
      </c>
    </row>
    <row r="507" spans="1:12">
      <c r="A507" s="113" t="s">
        <v>592</v>
      </c>
      <c r="B507" s="55" t="s">
        <v>51</v>
      </c>
      <c r="C507" s="63">
        <v>2747.2427848000002</v>
      </c>
      <c r="D507" s="56" t="str">
        <f t="shared" si="122"/>
        <v>N/A</v>
      </c>
      <c r="E507" s="63">
        <v>2071.3195621999998</v>
      </c>
      <c r="F507" s="56" t="str">
        <f t="shared" si="123"/>
        <v>N/A</v>
      </c>
      <c r="G507" s="63">
        <v>2356.3021131</v>
      </c>
      <c r="H507" s="56" t="str">
        <f t="shared" si="124"/>
        <v>N/A</v>
      </c>
      <c r="I507" s="96">
        <v>-24.6</v>
      </c>
      <c r="J507" s="96">
        <v>13.76</v>
      </c>
      <c r="K507" s="55" t="s">
        <v>117</v>
      </c>
      <c r="L507" s="21" t="str">
        <f t="shared" si="125"/>
        <v>Yes</v>
      </c>
    </row>
    <row r="508" spans="1:12">
      <c r="A508" s="113" t="s">
        <v>595</v>
      </c>
      <c r="B508" s="55" t="s">
        <v>51</v>
      </c>
      <c r="C508" s="63">
        <v>2307.8970559999998</v>
      </c>
      <c r="D508" s="56" t="str">
        <f t="shared" si="122"/>
        <v>N/A</v>
      </c>
      <c r="E508" s="63">
        <v>2058.8240003999999</v>
      </c>
      <c r="F508" s="56" t="str">
        <f t="shared" si="123"/>
        <v>N/A</v>
      </c>
      <c r="G508" s="63">
        <v>2195.7284129</v>
      </c>
      <c r="H508" s="56" t="str">
        <f t="shared" si="124"/>
        <v>N/A</v>
      </c>
      <c r="I508" s="96">
        <v>-10.8</v>
      </c>
      <c r="J508" s="96">
        <v>6.65</v>
      </c>
      <c r="K508" s="55" t="s">
        <v>117</v>
      </c>
      <c r="L508" s="21" t="str">
        <f t="shared" si="125"/>
        <v>Yes</v>
      </c>
    </row>
    <row r="509" spans="1:12">
      <c r="A509" s="113" t="s">
        <v>598</v>
      </c>
      <c r="B509" s="55" t="s">
        <v>51</v>
      </c>
      <c r="C509" s="63">
        <v>614.54719614999999</v>
      </c>
      <c r="D509" s="56" t="str">
        <f t="shared" si="122"/>
        <v>N/A</v>
      </c>
      <c r="E509" s="63">
        <v>623.59875693000004</v>
      </c>
      <c r="F509" s="56" t="str">
        <f t="shared" si="123"/>
        <v>N/A</v>
      </c>
      <c r="G509" s="63">
        <v>649.37555857999996</v>
      </c>
      <c r="H509" s="56" t="str">
        <f t="shared" si="124"/>
        <v>N/A</v>
      </c>
      <c r="I509" s="96">
        <v>1.4730000000000001</v>
      </c>
      <c r="J509" s="96">
        <v>4.1340000000000003</v>
      </c>
      <c r="K509" s="55" t="s">
        <v>117</v>
      </c>
      <c r="L509" s="21" t="str">
        <f t="shared" si="125"/>
        <v>Yes</v>
      </c>
    </row>
    <row r="510" spans="1:12">
      <c r="A510" s="113" t="s">
        <v>600</v>
      </c>
      <c r="B510" s="123" t="s">
        <v>51</v>
      </c>
      <c r="C510" s="124">
        <v>254.4686031</v>
      </c>
      <c r="D510" s="112" t="str">
        <f t="shared" si="122"/>
        <v>N/A</v>
      </c>
      <c r="E510" s="124">
        <v>235.19218925000001</v>
      </c>
      <c r="F510" s="112" t="str">
        <f t="shared" si="123"/>
        <v>N/A</v>
      </c>
      <c r="G510" s="124">
        <v>245.44135664000001</v>
      </c>
      <c r="H510" s="112" t="str">
        <f t="shared" si="124"/>
        <v>N/A</v>
      </c>
      <c r="I510" s="102">
        <v>-7.58</v>
      </c>
      <c r="J510" s="102">
        <v>4.3579999999999997</v>
      </c>
      <c r="K510" s="123" t="s">
        <v>117</v>
      </c>
      <c r="L510" s="43" t="str">
        <f t="shared" si="125"/>
        <v>Yes</v>
      </c>
    </row>
    <row r="511" spans="1:12">
      <c r="A511" s="233" t="s">
        <v>782</v>
      </c>
      <c r="B511" s="216"/>
      <c r="C511" s="216"/>
      <c r="D511" s="216"/>
      <c r="E511" s="216"/>
      <c r="F511" s="216"/>
      <c r="G511" s="216"/>
      <c r="H511" s="216"/>
      <c r="I511" s="216"/>
      <c r="J511" s="216"/>
      <c r="K511" s="216"/>
      <c r="L511" s="217"/>
    </row>
    <row r="512" spans="1:12">
      <c r="A512" s="113" t="s">
        <v>608</v>
      </c>
      <c r="B512" s="55" t="s">
        <v>51</v>
      </c>
      <c r="C512" s="63">
        <v>20385953</v>
      </c>
      <c r="D512" s="54" t="str">
        <f>IF($B512="N/A","N/A",IF(C512&gt;10,"No",IF(C512&lt;-10,"No","Yes")))</f>
        <v>N/A</v>
      </c>
      <c r="E512" s="63">
        <v>27579255</v>
      </c>
      <c r="F512" s="54" t="str">
        <f>IF($B512="N/A","N/A",IF(E512&gt;10,"No",IF(E512&lt;-10,"No","Yes")))</f>
        <v>N/A</v>
      </c>
      <c r="G512" s="63">
        <v>30634034</v>
      </c>
      <c r="H512" s="54" t="str">
        <f>IF($B512="N/A","N/A",IF(G512&gt;10,"No",IF(G512&lt;-10,"No","Yes")))</f>
        <v>N/A</v>
      </c>
      <c r="I512" s="104">
        <v>35.29</v>
      </c>
      <c r="J512" s="104">
        <v>11.08</v>
      </c>
      <c r="K512" s="55" t="s">
        <v>117</v>
      </c>
      <c r="L512" s="138" t="str">
        <f>IF(J512="Div by 0", "N/A", IF(K512="N/A","N/A", IF(J512&gt;VALUE(MID(K512,1,2)), "No", IF(J512&lt;-1*VALUE(MID(K512,1,2)), "No", "Yes"))))</f>
        <v>Yes</v>
      </c>
    </row>
    <row r="513" spans="1:12">
      <c r="A513" s="113" t="s">
        <v>609</v>
      </c>
      <c r="B513" s="57" t="s">
        <v>51</v>
      </c>
      <c r="C513" s="62">
        <v>32389169</v>
      </c>
      <c r="D513" s="56" t="str">
        <f>IF($B513="N/A","N/A",IF(C513&gt;10,"No",IF(C513&lt;-10,"No","Yes")))</f>
        <v>N/A</v>
      </c>
      <c r="E513" s="62">
        <v>31494816</v>
      </c>
      <c r="F513" s="56" t="str">
        <f>IF($B513="N/A","N/A",IF(E513&gt;10,"No",IF(E513&lt;-10,"No","Yes")))</f>
        <v>N/A</v>
      </c>
      <c r="G513" s="62">
        <v>29614140</v>
      </c>
      <c r="H513" s="56" t="str">
        <f>IF($B513="N/A","N/A",IF(G513&gt;10,"No",IF(G513&lt;-10,"No","Yes")))</f>
        <v>N/A</v>
      </c>
      <c r="I513" s="96">
        <v>-2.76</v>
      </c>
      <c r="J513" s="96">
        <v>-5.97</v>
      </c>
      <c r="K513" s="57" t="s">
        <v>117</v>
      </c>
      <c r="L513" s="21" t="str">
        <f>IF(J513="Div by 0", "N/A", IF(K513="N/A","N/A", IF(J513&gt;VALUE(MID(K513,1,2)), "No", IF(J513&lt;-1*VALUE(MID(K513,1,2)), "No", "Yes"))))</f>
        <v>Yes</v>
      </c>
    </row>
    <row r="514" spans="1:12">
      <c r="A514" s="113" t="s">
        <v>610</v>
      </c>
      <c r="B514" s="57" t="s">
        <v>51</v>
      </c>
      <c r="C514" s="62">
        <v>26849351</v>
      </c>
      <c r="D514" s="56" t="str">
        <f>IF($B514="N/A","N/A",IF(C514&gt;10,"No",IF(C514&lt;-10,"No","Yes")))</f>
        <v>N/A</v>
      </c>
      <c r="E514" s="62">
        <v>3212852</v>
      </c>
      <c r="F514" s="56" t="str">
        <f>IF($B514="N/A","N/A",IF(E514&gt;10,"No",IF(E514&lt;-10,"No","Yes")))</f>
        <v>N/A</v>
      </c>
      <c r="G514" s="62">
        <v>3480601</v>
      </c>
      <c r="H514" s="56" t="str">
        <f>IF($B514="N/A","N/A",IF(G514&gt;10,"No",IF(G514&lt;-10,"No","Yes")))</f>
        <v>N/A</v>
      </c>
      <c r="I514" s="96">
        <v>-88</v>
      </c>
      <c r="J514" s="96">
        <v>8.3339999999999996</v>
      </c>
      <c r="K514" s="57" t="s">
        <v>117</v>
      </c>
      <c r="L514" s="21" t="str">
        <f>IF(J514="Div by 0", "N/A", IF(K514="N/A","N/A", IF(J514&gt;VALUE(MID(K514,1,2)), "No", IF(J514&lt;-1*VALUE(MID(K514,1,2)), "No", "Yes"))))</f>
        <v>Yes</v>
      </c>
    </row>
    <row r="515" spans="1:12">
      <c r="A515" s="113" t="s">
        <v>611</v>
      </c>
      <c r="B515" s="59" t="s">
        <v>51</v>
      </c>
      <c r="C515" s="64">
        <v>87807798</v>
      </c>
      <c r="D515" s="112" t="str">
        <f>IF($B515="N/A","N/A",IF(C515&gt;10,"No",IF(C515&lt;-10,"No","Yes")))</f>
        <v>N/A</v>
      </c>
      <c r="E515" s="64">
        <v>93200607</v>
      </c>
      <c r="F515" s="112" t="str">
        <f>IF($B515="N/A","N/A",IF(E515&gt;10,"No",IF(E515&lt;-10,"No","Yes")))</f>
        <v>N/A</v>
      </c>
      <c r="G515" s="64">
        <v>103299758</v>
      </c>
      <c r="H515" s="112" t="str">
        <f>IF($B515="N/A","N/A",IF(G515&gt;10,"No",IF(G515&lt;-10,"No","Yes")))</f>
        <v>N/A</v>
      </c>
      <c r="I515" s="102">
        <v>6.1420000000000003</v>
      </c>
      <c r="J515" s="102">
        <v>10.84</v>
      </c>
      <c r="K515" s="59" t="s">
        <v>117</v>
      </c>
      <c r="L515" s="43" t="str">
        <f>IF(J515="Div by 0", "N/A", IF(K515="N/A","N/A", IF(J515&gt;VALUE(MID(K515,1,2)), "No", IF(J515&lt;-1*VALUE(MID(K515,1,2)), "No", "Yes"))))</f>
        <v>Yes</v>
      </c>
    </row>
    <row r="516" spans="1:12">
      <c r="A516" s="233" t="s">
        <v>783</v>
      </c>
      <c r="B516" s="216"/>
      <c r="C516" s="216"/>
      <c r="D516" s="216"/>
      <c r="E516" s="216"/>
      <c r="F516" s="216"/>
      <c r="G516" s="216"/>
      <c r="H516" s="216"/>
      <c r="I516" s="216"/>
      <c r="J516" s="216"/>
      <c r="K516" s="216"/>
      <c r="L516" s="217"/>
    </row>
    <row r="517" spans="1:12">
      <c r="A517" s="153" t="s">
        <v>608</v>
      </c>
      <c r="B517" s="114" t="s">
        <v>51</v>
      </c>
      <c r="C517" s="65">
        <v>115.4919893</v>
      </c>
      <c r="D517" s="103" t="str">
        <f>IF($B517="N/A","N/A",IF(C517&gt;10,"No",IF(C517&lt;-10,"No","Yes")))</f>
        <v>N/A</v>
      </c>
      <c r="E517" s="65">
        <v>157.84378308999999</v>
      </c>
      <c r="F517" s="103" t="str">
        <f>IF($B517="N/A","N/A",IF(E517&gt;10,"No",IF(E517&lt;-10,"No","Yes")))</f>
        <v>N/A</v>
      </c>
      <c r="G517" s="65">
        <v>172.94954468</v>
      </c>
      <c r="H517" s="103" t="str">
        <f>IF($B517="N/A","N/A",IF(G517&gt;10,"No",IF(G517&lt;-10,"No","Yes")))</f>
        <v>N/A</v>
      </c>
      <c r="I517" s="104">
        <v>36.67</v>
      </c>
      <c r="J517" s="104">
        <v>9.57</v>
      </c>
      <c r="K517" s="66" t="s">
        <v>117</v>
      </c>
      <c r="L517" s="138" t="str">
        <f>IF(J517="Div by 0", "N/A", IF(K517="N/A","N/A", IF(J517&gt;VALUE(MID(K517,1,2)), "No", IF(J517&lt;-1*VALUE(MID(K517,1,2)), "No", "Yes"))))</f>
        <v>Yes</v>
      </c>
    </row>
    <row r="518" spans="1:12">
      <c r="A518" s="153" t="s">
        <v>609</v>
      </c>
      <c r="B518" s="70" t="s">
        <v>51</v>
      </c>
      <c r="C518" s="40">
        <v>183.49348494</v>
      </c>
      <c r="D518" s="10" t="str">
        <f>IF($B518="N/A","N/A",IF(C518&gt;10,"No",IF(C518&lt;-10,"No","Yes")))</f>
        <v>N/A</v>
      </c>
      <c r="E518" s="40">
        <v>180.25363285</v>
      </c>
      <c r="F518" s="10" t="str">
        <f>IF($B518="N/A","N/A",IF(E518&gt;10,"No",IF(E518&lt;-10,"No","Yes")))</f>
        <v>N/A</v>
      </c>
      <c r="G518" s="40">
        <v>167.19156312000001</v>
      </c>
      <c r="H518" s="10" t="str">
        <f>IF($B518="N/A","N/A",IF(G518&gt;10,"No",IF(G518&lt;-10,"No","Yes")))</f>
        <v>N/A</v>
      </c>
      <c r="I518" s="96">
        <v>-1.77</v>
      </c>
      <c r="J518" s="96">
        <v>-7.25</v>
      </c>
      <c r="K518" s="11" t="s">
        <v>117</v>
      </c>
      <c r="L518" s="21" t="str">
        <f>IF(J518="Div by 0", "N/A", IF(K518="N/A","N/A", IF(J518&gt;VALUE(MID(K518,1,2)), "No", IF(J518&lt;-1*VALUE(MID(K518,1,2)), "No", "Yes"))))</f>
        <v>Yes</v>
      </c>
    </row>
    <row r="519" spans="1:12">
      <c r="A519" s="153" t="s">
        <v>610</v>
      </c>
      <c r="B519" s="70" t="s">
        <v>51</v>
      </c>
      <c r="C519" s="40">
        <v>152.10890354</v>
      </c>
      <c r="D519" s="10" t="str">
        <f>IF($B519="N/A","N/A",IF(C519&gt;10,"No",IF(C519&lt;-10,"No","Yes")))</f>
        <v>N/A</v>
      </c>
      <c r="E519" s="40">
        <v>18.388049793</v>
      </c>
      <c r="F519" s="10" t="str">
        <f>IF($B519="N/A","N/A",IF(E519&gt;10,"No",IF(E519&lt;-10,"No","Yes")))</f>
        <v>N/A</v>
      </c>
      <c r="G519" s="40">
        <v>19.650313052000001</v>
      </c>
      <c r="H519" s="10" t="str">
        <f>IF($B519="N/A","N/A",IF(G519&gt;10,"No",IF(G519&lt;-10,"No","Yes")))</f>
        <v>N/A</v>
      </c>
      <c r="I519" s="96">
        <v>-87.9</v>
      </c>
      <c r="J519" s="96">
        <v>6.8650000000000002</v>
      </c>
      <c r="K519" s="11" t="s">
        <v>117</v>
      </c>
      <c r="L519" s="21" t="str">
        <f>IF(J519="Div by 0", "N/A", IF(K519="N/A","N/A", IF(J519&gt;VALUE(MID(K519,1,2)), "No", IF(J519&lt;-1*VALUE(MID(K519,1,2)), "No", "Yes"))))</f>
        <v>Yes</v>
      </c>
    </row>
    <row r="520" spans="1:12">
      <c r="A520" s="113" t="s">
        <v>611</v>
      </c>
      <c r="B520" s="59" t="s">
        <v>51</v>
      </c>
      <c r="C520" s="64">
        <v>497.45514802999998</v>
      </c>
      <c r="D520" s="56" t="str">
        <f>IF($B520="N/A","N/A",IF(C520&gt;10,"No",IF(C520&lt;-10,"No","Yes")))</f>
        <v>N/A</v>
      </c>
      <c r="E520" s="64">
        <v>533.41311775999998</v>
      </c>
      <c r="F520" s="56" t="str">
        <f>IF($B520="N/A","N/A",IF(E520&gt;10,"No",IF(E520&lt;-10,"No","Yes")))</f>
        <v>N/A</v>
      </c>
      <c r="G520" s="64">
        <v>583.19600061000006</v>
      </c>
      <c r="H520" s="56" t="str">
        <f>IF($B520="N/A","N/A",IF(G520&gt;10,"No",IF(G520&lt;-10,"No","Yes")))</f>
        <v>N/A</v>
      </c>
      <c r="I520" s="51">
        <v>7.2279999999999998</v>
      </c>
      <c r="J520" s="51">
        <v>9.3330000000000002</v>
      </c>
      <c r="K520" s="59" t="s">
        <v>117</v>
      </c>
      <c r="L520" s="21" t="str">
        <f>IF(J520="Div by 0", "N/A", IF(K520="N/A","N/A", IF(J520&gt;VALUE(MID(K520,1,2)), "No", IF(J520&lt;-1*VALUE(MID(K520,1,2)), "No", "Yes"))))</f>
        <v>Yes</v>
      </c>
    </row>
    <row r="521" spans="1:12" ht="39.75" customHeight="1">
      <c r="A521" s="220" t="s">
        <v>963</v>
      </c>
      <c r="B521" s="200"/>
      <c r="C521" s="200"/>
      <c r="D521" s="200"/>
      <c r="E521" s="200"/>
      <c r="F521" s="200"/>
      <c r="G521" s="200"/>
      <c r="H521" s="200"/>
      <c r="I521" s="200"/>
      <c r="J521" s="200"/>
      <c r="K521" s="200"/>
      <c r="L521" s="201"/>
    </row>
    <row r="522" spans="1:12">
      <c r="A522" s="111" t="s">
        <v>32</v>
      </c>
      <c r="B522" s="55" t="s">
        <v>51</v>
      </c>
      <c r="C522" s="50">
        <v>549526</v>
      </c>
      <c r="D522" s="56" t="str">
        <f t="shared" ref="D522:D554" si="126">IF($B522="N/A","N/A",IF(C522&gt;10,"No",IF(C522&lt;-10,"No","Yes")))</f>
        <v>N/A</v>
      </c>
      <c r="E522" s="50">
        <v>542951</v>
      </c>
      <c r="F522" s="56" t="str">
        <f t="shared" ref="F522:F554" si="127">IF($B522="N/A","N/A",IF(E522&gt;10,"No",IF(E522&lt;-10,"No","Yes")))</f>
        <v>N/A</v>
      </c>
      <c r="G522" s="50">
        <v>545449</v>
      </c>
      <c r="H522" s="56" t="str">
        <f t="shared" ref="H522:H554" si="128">IF($B522="N/A","N/A",IF(G522&gt;10,"No",IF(G522&lt;-10,"No","Yes")))</f>
        <v>N/A</v>
      </c>
      <c r="I522" s="51">
        <v>-1.2</v>
      </c>
      <c r="J522" s="51">
        <v>0.46010000000000001</v>
      </c>
      <c r="K522" s="55" t="s">
        <v>117</v>
      </c>
      <c r="L522" s="21" t="str">
        <f t="shared" ref="L522:L554" si="129">IF(J522="Div by 0", "N/A", IF(K522="N/A","N/A", IF(J522&gt;VALUE(MID(K522,1,2)), "No", IF(J522&lt;-1*VALUE(MID(K522,1,2)), "No", "Yes"))))</f>
        <v>Yes</v>
      </c>
    </row>
    <row r="523" spans="1:12">
      <c r="A523" s="118" t="s">
        <v>33</v>
      </c>
      <c r="B523" s="70" t="s">
        <v>51</v>
      </c>
      <c r="C523" s="39">
        <v>497715</v>
      </c>
      <c r="D523" s="10" t="str">
        <f t="shared" si="126"/>
        <v>N/A</v>
      </c>
      <c r="E523" s="39">
        <v>490582</v>
      </c>
      <c r="F523" s="10" t="str">
        <f t="shared" si="127"/>
        <v>N/A</v>
      </c>
      <c r="G523" s="39">
        <v>496549</v>
      </c>
      <c r="H523" s="10" t="str">
        <f t="shared" si="128"/>
        <v>N/A</v>
      </c>
      <c r="I523" s="96">
        <v>-1.43</v>
      </c>
      <c r="J523" s="96">
        <v>1.216</v>
      </c>
      <c r="K523" s="11" t="s">
        <v>117</v>
      </c>
      <c r="L523" s="21" t="str">
        <f t="shared" si="129"/>
        <v>Yes</v>
      </c>
    </row>
    <row r="524" spans="1:12">
      <c r="A524" s="118" t="s">
        <v>408</v>
      </c>
      <c r="B524" s="70" t="s">
        <v>51</v>
      </c>
      <c r="C524" s="39">
        <v>424505.22</v>
      </c>
      <c r="D524" s="10" t="str">
        <f t="shared" si="126"/>
        <v>N/A</v>
      </c>
      <c r="E524" s="39">
        <v>428809.09</v>
      </c>
      <c r="F524" s="10" t="str">
        <f t="shared" si="127"/>
        <v>N/A</v>
      </c>
      <c r="G524" s="39">
        <v>431889.99</v>
      </c>
      <c r="H524" s="10" t="str">
        <f t="shared" si="128"/>
        <v>N/A</v>
      </c>
      <c r="I524" s="96">
        <v>1.014</v>
      </c>
      <c r="J524" s="96">
        <v>0.71850000000000003</v>
      </c>
      <c r="K524" s="11" t="s">
        <v>117</v>
      </c>
      <c r="L524" s="21" t="str">
        <f t="shared" si="129"/>
        <v>Yes</v>
      </c>
    </row>
    <row r="525" spans="1:12">
      <c r="A525" s="69" t="s">
        <v>591</v>
      </c>
      <c r="B525" s="70" t="s">
        <v>51</v>
      </c>
      <c r="C525" s="39">
        <v>1944</v>
      </c>
      <c r="D525" s="10" t="str">
        <f t="shared" si="126"/>
        <v>N/A</v>
      </c>
      <c r="E525" s="39">
        <v>2244</v>
      </c>
      <c r="F525" s="10" t="str">
        <f t="shared" si="127"/>
        <v>N/A</v>
      </c>
      <c r="G525" s="39">
        <v>2210</v>
      </c>
      <c r="H525" s="10" t="str">
        <f t="shared" si="128"/>
        <v>N/A</v>
      </c>
      <c r="I525" s="96">
        <v>15.43</v>
      </c>
      <c r="J525" s="96">
        <v>-1.52</v>
      </c>
      <c r="K525" s="11" t="s">
        <v>116</v>
      </c>
      <c r="L525" s="21" t="str">
        <f t="shared" si="129"/>
        <v>Yes</v>
      </c>
    </row>
    <row r="526" spans="1:12">
      <c r="A526" s="153" t="s">
        <v>787</v>
      </c>
      <c r="B526" s="70" t="s">
        <v>51</v>
      </c>
      <c r="C526" s="39">
        <v>324</v>
      </c>
      <c r="D526" s="10" t="str">
        <f t="shared" si="126"/>
        <v>N/A</v>
      </c>
      <c r="E526" s="39">
        <v>287</v>
      </c>
      <c r="F526" s="10" t="str">
        <f t="shared" si="127"/>
        <v>N/A</v>
      </c>
      <c r="G526" s="39">
        <v>244</v>
      </c>
      <c r="H526" s="10" t="str">
        <f t="shared" si="128"/>
        <v>N/A</v>
      </c>
      <c r="I526" s="96">
        <v>-11.4</v>
      </c>
      <c r="J526" s="96">
        <v>-15</v>
      </c>
      <c r="K526" s="11" t="s">
        <v>116</v>
      </c>
      <c r="L526" s="21" t="str">
        <f t="shared" si="129"/>
        <v>No</v>
      </c>
    </row>
    <row r="527" spans="1:12">
      <c r="A527" s="153" t="s">
        <v>788</v>
      </c>
      <c r="B527" s="70" t="s">
        <v>51</v>
      </c>
      <c r="C527" s="39">
        <v>196</v>
      </c>
      <c r="D527" s="10" t="str">
        <f t="shared" si="126"/>
        <v>N/A</v>
      </c>
      <c r="E527" s="39">
        <v>233</v>
      </c>
      <c r="F527" s="10" t="str">
        <f t="shared" si="127"/>
        <v>N/A</v>
      </c>
      <c r="G527" s="39">
        <v>234</v>
      </c>
      <c r="H527" s="10" t="str">
        <f t="shared" si="128"/>
        <v>N/A</v>
      </c>
      <c r="I527" s="96">
        <v>18.88</v>
      </c>
      <c r="J527" s="96">
        <v>0.42920000000000003</v>
      </c>
      <c r="K527" s="11" t="s">
        <v>116</v>
      </c>
      <c r="L527" s="21" t="str">
        <f t="shared" si="129"/>
        <v>Yes</v>
      </c>
    </row>
    <row r="528" spans="1:12">
      <c r="A528" s="153" t="s">
        <v>789</v>
      </c>
      <c r="B528" s="70" t="s">
        <v>51</v>
      </c>
      <c r="C528" s="39">
        <v>596</v>
      </c>
      <c r="D528" s="10" t="str">
        <f t="shared" si="126"/>
        <v>N/A</v>
      </c>
      <c r="E528" s="39">
        <v>668</v>
      </c>
      <c r="F528" s="10" t="str">
        <f t="shared" si="127"/>
        <v>N/A</v>
      </c>
      <c r="G528" s="39">
        <v>726</v>
      </c>
      <c r="H528" s="10" t="str">
        <f t="shared" si="128"/>
        <v>N/A</v>
      </c>
      <c r="I528" s="96">
        <v>12.08</v>
      </c>
      <c r="J528" s="96">
        <v>8.6829999999999998</v>
      </c>
      <c r="K528" s="11" t="s">
        <v>116</v>
      </c>
      <c r="L528" s="21" t="str">
        <f t="shared" si="129"/>
        <v>Yes</v>
      </c>
    </row>
    <row r="529" spans="1:12">
      <c r="A529" s="153" t="s">
        <v>790</v>
      </c>
      <c r="B529" s="70" t="s">
        <v>51</v>
      </c>
      <c r="C529" s="39">
        <v>828</v>
      </c>
      <c r="D529" s="10" t="str">
        <f t="shared" si="126"/>
        <v>N/A</v>
      </c>
      <c r="E529" s="39">
        <v>1056</v>
      </c>
      <c r="F529" s="10" t="str">
        <f t="shared" si="127"/>
        <v>N/A</v>
      </c>
      <c r="G529" s="39">
        <v>1006</v>
      </c>
      <c r="H529" s="10" t="str">
        <f t="shared" si="128"/>
        <v>N/A</v>
      </c>
      <c r="I529" s="96">
        <v>27.54</v>
      </c>
      <c r="J529" s="96">
        <v>-4.7300000000000004</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114353</v>
      </c>
      <c r="D531" s="10" t="str">
        <f t="shared" si="126"/>
        <v>N/A</v>
      </c>
      <c r="E531" s="39">
        <v>114380</v>
      </c>
      <c r="F531" s="10" t="str">
        <f t="shared" si="127"/>
        <v>N/A</v>
      </c>
      <c r="G531" s="39">
        <v>116080</v>
      </c>
      <c r="H531" s="10" t="str">
        <f t="shared" si="128"/>
        <v>N/A</v>
      </c>
      <c r="I531" s="96">
        <v>2.3599999999999999E-2</v>
      </c>
      <c r="J531" s="96">
        <v>1.486</v>
      </c>
      <c r="K531" s="11" t="s">
        <v>116</v>
      </c>
      <c r="L531" s="21" t="str">
        <f t="shared" si="129"/>
        <v>Yes</v>
      </c>
    </row>
    <row r="532" spans="1:12">
      <c r="A532" s="153" t="s">
        <v>792</v>
      </c>
      <c r="B532" s="70" t="s">
        <v>51</v>
      </c>
      <c r="C532" s="39">
        <v>109412</v>
      </c>
      <c r="D532" s="10" t="str">
        <f t="shared" si="126"/>
        <v>N/A</v>
      </c>
      <c r="E532" s="39">
        <v>109362</v>
      </c>
      <c r="F532" s="10" t="str">
        <f t="shared" si="127"/>
        <v>N/A</v>
      </c>
      <c r="G532" s="39">
        <v>110850</v>
      </c>
      <c r="H532" s="10" t="str">
        <f t="shared" si="128"/>
        <v>N/A</v>
      </c>
      <c r="I532" s="96">
        <v>-4.5999999999999999E-2</v>
      </c>
      <c r="J532" s="96">
        <v>1.361</v>
      </c>
      <c r="K532" s="11" t="s">
        <v>116</v>
      </c>
      <c r="L532" s="21" t="str">
        <f t="shared" si="129"/>
        <v>Yes</v>
      </c>
    </row>
    <row r="533" spans="1:12">
      <c r="A533" s="153" t="s">
        <v>793</v>
      </c>
      <c r="B533" s="70" t="s">
        <v>51</v>
      </c>
      <c r="C533" s="39">
        <v>2601</v>
      </c>
      <c r="D533" s="10" t="str">
        <f t="shared" si="126"/>
        <v>N/A</v>
      </c>
      <c r="E533" s="39">
        <v>2573</v>
      </c>
      <c r="F533" s="10" t="str">
        <f t="shared" si="127"/>
        <v>N/A</v>
      </c>
      <c r="G533" s="39">
        <v>2591</v>
      </c>
      <c r="H533" s="10" t="str">
        <f t="shared" si="128"/>
        <v>N/A</v>
      </c>
      <c r="I533" s="96">
        <v>-1.08</v>
      </c>
      <c r="J533" s="96">
        <v>0.6996</v>
      </c>
      <c r="K533" s="11" t="s">
        <v>116</v>
      </c>
      <c r="L533" s="21" t="str">
        <f t="shared" si="129"/>
        <v>Yes</v>
      </c>
    </row>
    <row r="534" spans="1:12">
      <c r="A534" s="153" t="s">
        <v>886</v>
      </c>
      <c r="B534" s="70" t="s">
        <v>51</v>
      </c>
      <c r="C534" s="39">
        <v>743</v>
      </c>
      <c r="D534" s="10" t="str">
        <f t="shared" si="126"/>
        <v>N/A</v>
      </c>
      <c r="E534" s="39">
        <v>821</v>
      </c>
      <c r="F534" s="10" t="str">
        <f t="shared" si="127"/>
        <v>N/A</v>
      </c>
      <c r="G534" s="39">
        <v>875</v>
      </c>
      <c r="H534" s="10" t="str">
        <f t="shared" si="128"/>
        <v>N/A</v>
      </c>
      <c r="I534" s="96">
        <v>10.5</v>
      </c>
      <c r="J534" s="96">
        <v>6.577</v>
      </c>
      <c r="K534" s="11" t="s">
        <v>116</v>
      </c>
      <c r="L534" s="21" t="str">
        <f t="shared" si="129"/>
        <v>Yes</v>
      </c>
    </row>
    <row r="535" spans="1:12">
      <c r="A535" s="153" t="s">
        <v>808</v>
      </c>
      <c r="B535" s="70" t="s">
        <v>51</v>
      </c>
      <c r="C535" s="39">
        <v>1597</v>
      </c>
      <c r="D535" s="10" t="str">
        <f t="shared" si="126"/>
        <v>N/A</v>
      </c>
      <c r="E535" s="39">
        <v>1624</v>
      </c>
      <c r="F535" s="10" t="str">
        <f t="shared" si="127"/>
        <v>N/A</v>
      </c>
      <c r="G535" s="39">
        <v>1764</v>
      </c>
      <c r="H535" s="10" t="str">
        <f t="shared" si="128"/>
        <v>N/A</v>
      </c>
      <c r="I535" s="96">
        <v>1.6910000000000001</v>
      </c>
      <c r="J535" s="96">
        <v>8.6210000000000004</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329626</v>
      </c>
      <c r="D537" s="10" t="str">
        <f t="shared" si="126"/>
        <v>N/A</v>
      </c>
      <c r="E537" s="39">
        <v>321305</v>
      </c>
      <c r="F537" s="10" t="str">
        <f t="shared" si="127"/>
        <v>N/A</v>
      </c>
      <c r="G537" s="39">
        <v>322878</v>
      </c>
      <c r="H537" s="10" t="str">
        <f t="shared" si="128"/>
        <v>N/A</v>
      </c>
      <c r="I537" s="96">
        <v>-2.52</v>
      </c>
      <c r="J537" s="96">
        <v>0.48959999999999998</v>
      </c>
      <c r="K537" s="11" t="s">
        <v>116</v>
      </c>
      <c r="L537" s="21" t="str">
        <f t="shared" si="129"/>
        <v>Yes</v>
      </c>
    </row>
    <row r="538" spans="1:12">
      <c r="A538" s="153" t="s">
        <v>795</v>
      </c>
      <c r="B538" s="70" t="s">
        <v>51</v>
      </c>
      <c r="C538" s="39">
        <v>94069</v>
      </c>
      <c r="D538" s="10" t="str">
        <f t="shared" si="126"/>
        <v>N/A</v>
      </c>
      <c r="E538" s="39">
        <v>89876</v>
      </c>
      <c r="F538" s="10" t="str">
        <f t="shared" si="127"/>
        <v>N/A</v>
      </c>
      <c r="G538" s="39">
        <v>90162</v>
      </c>
      <c r="H538" s="10" t="str">
        <f t="shared" si="128"/>
        <v>N/A</v>
      </c>
      <c r="I538" s="96">
        <v>-4.46</v>
      </c>
      <c r="J538" s="96">
        <v>0.31819999999999998</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6715</v>
      </c>
      <c r="D540" s="10" t="str">
        <f t="shared" si="126"/>
        <v>N/A</v>
      </c>
      <c r="E540" s="39">
        <v>5230</v>
      </c>
      <c r="F540" s="10" t="str">
        <f t="shared" si="127"/>
        <v>N/A</v>
      </c>
      <c r="G540" s="39">
        <v>4565</v>
      </c>
      <c r="H540" s="10" t="str">
        <f t="shared" si="128"/>
        <v>N/A</v>
      </c>
      <c r="I540" s="96">
        <v>-22.1</v>
      </c>
      <c r="J540" s="96">
        <v>-12.7</v>
      </c>
      <c r="K540" s="11" t="s">
        <v>116</v>
      </c>
      <c r="L540" s="21" t="str">
        <f t="shared" si="129"/>
        <v>No</v>
      </c>
    </row>
    <row r="541" spans="1:12">
      <c r="A541" s="153" t="s">
        <v>798</v>
      </c>
      <c r="B541" s="70" t="s">
        <v>51</v>
      </c>
      <c r="C541" s="39">
        <v>203947</v>
      </c>
      <c r="D541" s="10" t="str">
        <f t="shared" si="126"/>
        <v>N/A</v>
      </c>
      <c r="E541" s="39">
        <v>200067</v>
      </c>
      <c r="F541" s="10" t="str">
        <f t="shared" si="127"/>
        <v>N/A</v>
      </c>
      <c r="G541" s="39">
        <v>202108</v>
      </c>
      <c r="H541" s="10" t="str">
        <f t="shared" si="128"/>
        <v>N/A</v>
      </c>
      <c r="I541" s="96">
        <v>-1.9</v>
      </c>
      <c r="J541" s="96">
        <v>1.02</v>
      </c>
      <c r="K541" s="11" t="s">
        <v>116</v>
      </c>
      <c r="L541" s="21" t="str">
        <f t="shared" si="129"/>
        <v>Yes</v>
      </c>
    </row>
    <row r="542" spans="1:12">
      <c r="A542" s="153" t="s">
        <v>799</v>
      </c>
      <c r="B542" s="70" t="s">
        <v>51</v>
      </c>
      <c r="C542" s="39">
        <v>15673</v>
      </c>
      <c r="D542" s="10" t="str">
        <f t="shared" si="126"/>
        <v>N/A</v>
      </c>
      <c r="E542" s="39">
        <v>16279</v>
      </c>
      <c r="F542" s="10" t="str">
        <f t="shared" si="127"/>
        <v>N/A</v>
      </c>
      <c r="G542" s="39">
        <v>16238</v>
      </c>
      <c r="H542" s="10" t="str">
        <f t="shared" si="128"/>
        <v>N/A</v>
      </c>
      <c r="I542" s="96">
        <v>3.867</v>
      </c>
      <c r="J542" s="96">
        <v>-0.252</v>
      </c>
      <c r="K542" s="11" t="s">
        <v>116</v>
      </c>
      <c r="L542" s="21" t="str">
        <f t="shared" si="129"/>
        <v>Yes</v>
      </c>
    </row>
    <row r="543" spans="1:12">
      <c r="A543" s="153" t="s">
        <v>800</v>
      </c>
      <c r="B543" s="70" t="s">
        <v>51</v>
      </c>
      <c r="C543" s="39">
        <v>9222</v>
      </c>
      <c r="D543" s="10" t="str">
        <f t="shared" si="126"/>
        <v>N/A</v>
      </c>
      <c r="E543" s="39">
        <v>9853</v>
      </c>
      <c r="F543" s="10" t="str">
        <f t="shared" si="127"/>
        <v>N/A</v>
      </c>
      <c r="G543" s="39">
        <v>9805</v>
      </c>
      <c r="H543" s="10" t="str">
        <f t="shared" si="128"/>
        <v>N/A</v>
      </c>
      <c r="I543" s="96">
        <v>6.8419999999999996</v>
      </c>
      <c r="J543" s="96">
        <v>-0.48699999999999999</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103603</v>
      </c>
      <c r="D545" s="10" t="str">
        <f t="shared" si="126"/>
        <v>N/A</v>
      </c>
      <c r="E545" s="39">
        <v>105022</v>
      </c>
      <c r="F545" s="10" t="str">
        <f t="shared" si="127"/>
        <v>N/A</v>
      </c>
      <c r="G545" s="39">
        <v>104281</v>
      </c>
      <c r="H545" s="10" t="str">
        <f t="shared" si="128"/>
        <v>N/A</v>
      </c>
      <c r="I545" s="96">
        <v>1.37</v>
      </c>
      <c r="J545" s="96">
        <v>-0.70599999999999996</v>
      </c>
      <c r="K545" s="11" t="s">
        <v>116</v>
      </c>
      <c r="L545" s="21" t="str">
        <f t="shared" si="129"/>
        <v>Yes</v>
      </c>
    </row>
    <row r="546" spans="1:12">
      <c r="A546" s="153" t="s">
        <v>802</v>
      </c>
      <c r="B546" s="70" t="s">
        <v>51</v>
      </c>
      <c r="C546" s="39">
        <v>52814</v>
      </c>
      <c r="D546" s="10" t="str">
        <f t="shared" si="126"/>
        <v>N/A</v>
      </c>
      <c r="E546" s="39">
        <v>52213</v>
      </c>
      <c r="F546" s="10" t="str">
        <f t="shared" si="127"/>
        <v>N/A</v>
      </c>
      <c r="G546" s="39">
        <v>51643</v>
      </c>
      <c r="H546" s="10" t="str">
        <f t="shared" si="128"/>
        <v>N/A</v>
      </c>
      <c r="I546" s="96">
        <v>-1.1399999999999999</v>
      </c>
      <c r="J546" s="96">
        <v>-1.0900000000000001</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10361</v>
      </c>
      <c r="D548" s="10" t="str">
        <f t="shared" si="126"/>
        <v>N/A</v>
      </c>
      <c r="E548" s="39">
        <v>10668</v>
      </c>
      <c r="F548" s="10" t="str">
        <f t="shared" si="127"/>
        <v>N/A</v>
      </c>
      <c r="G548" s="39">
        <v>10977</v>
      </c>
      <c r="H548" s="10" t="str">
        <f t="shared" si="128"/>
        <v>N/A</v>
      </c>
      <c r="I548" s="96">
        <v>2.9630000000000001</v>
      </c>
      <c r="J548" s="96">
        <v>2.8969999999999998</v>
      </c>
      <c r="K548" s="11" t="s">
        <v>116</v>
      </c>
      <c r="L548" s="21" t="str">
        <f t="shared" si="129"/>
        <v>Yes</v>
      </c>
    </row>
    <row r="549" spans="1:12">
      <c r="A549" s="153" t="s">
        <v>805</v>
      </c>
      <c r="B549" s="70" t="s">
        <v>51</v>
      </c>
      <c r="C549" s="39">
        <v>27370</v>
      </c>
      <c r="D549" s="10" t="str">
        <f t="shared" si="126"/>
        <v>N/A</v>
      </c>
      <c r="E549" s="39">
        <v>28729</v>
      </c>
      <c r="F549" s="10" t="str">
        <f t="shared" si="127"/>
        <v>N/A</v>
      </c>
      <c r="G549" s="39">
        <v>26315</v>
      </c>
      <c r="H549" s="10" t="str">
        <f t="shared" si="128"/>
        <v>N/A</v>
      </c>
      <c r="I549" s="96">
        <v>4.9649999999999999</v>
      </c>
      <c r="J549" s="96">
        <v>-8.4</v>
      </c>
      <c r="K549" s="11" t="s">
        <v>116</v>
      </c>
      <c r="L549" s="21" t="str">
        <f t="shared" si="129"/>
        <v>Yes</v>
      </c>
    </row>
    <row r="550" spans="1:12">
      <c r="A550" s="153" t="s">
        <v>806</v>
      </c>
      <c r="B550" s="70" t="s">
        <v>51</v>
      </c>
      <c r="C550" s="39">
        <v>13058</v>
      </c>
      <c r="D550" s="10" t="str">
        <f t="shared" si="126"/>
        <v>N/A</v>
      </c>
      <c r="E550" s="39">
        <v>13412</v>
      </c>
      <c r="F550" s="10" t="str">
        <f t="shared" si="127"/>
        <v>N/A</v>
      </c>
      <c r="G550" s="39">
        <v>15346</v>
      </c>
      <c r="H550" s="10" t="str">
        <f t="shared" si="128"/>
        <v>N/A</v>
      </c>
      <c r="I550" s="96">
        <v>2.7109999999999999</v>
      </c>
      <c r="J550" s="96">
        <v>14.42</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3601</v>
      </c>
      <c r="D552" s="10" t="str">
        <f t="shared" si="126"/>
        <v>N/A</v>
      </c>
      <c r="E552" s="39">
        <v>3965</v>
      </c>
      <c r="F552" s="10" t="str">
        <f t="shared" si="127"/>
        <v>N/A</v>
      </c>
      <c r="G552" s="39">
        <v>7033</v>
      </c>
      <c r="H552" s="10" t="str">
        <f t="shared" si="128"/>
        <v>N/A</v>
      </c>
      <c r="I552" s="96">
        <v>10.11</v>
      </c>
      <c r="J552" s="96">
        <v>77.38</v>
      </c>
      <c r="K552" s="11" t="s">
        <v>116</v>
      </c>
      <c r="L552" s="21" t="str">
        <f t="shared" si="129"/>
        <v>No</v>
      </c>
    </row>
    <row r="553" spans="1:12">
      <c r="A553" s="118" t="s">
        <v>409</v>
      </c>
      <c r="B553" s="70" t="s">
        <v>51</v>
      </c>
      <c r="C553" s="40">
        <v>2053424855</v>
      </c>
      <c r="D553" s="10" t="str">
        <f t="shared" si="126"/>
        <v>N/A</v>
      </c>
      <c r="E553" s="40">
        <v>2183888994</v>
      </c>
      <c r="F553" s="10" t="str">
        <f t="shared" si="127"/>
        <v>N/A</v>
      </c>
      <c r="G553" s="40">
        <v>2327258077</v>
      </c>
      <c r="H553" s="10" t="str">
        <f t="shared" si="128"/>
        <v>N/A</v>
      </c>
      <c r="I553" s="96">
        <v>6.3529999999999998</v>
      </c>
      <c r="J553" s="96">
        <v>6.5650000000000004</v>
      </c>
      <c r="K553" s="11" t="s">
        <v>117</v>
      </c>
      <c r="L553" s="21" t="str">
        <f t="shared" si="129"/>
        <v>Yes</v>
      </c>
    </row>
    <row r="554" spans="1:12">
      <c r="A554" s="118" t="s">
        <v>410</v>
      </c>
      <c r="B554" s="70" t="s">
        <v>51</v>
      </c>
      <c r="C554" s="40">
        <v>3736.7201097000002</v>
      </c>
      <c r="D554" s="10" t="str">
        <f t="shared" si="126"/>
        <v>N/A</v>
      </c>
      <c r="E554" s="40">
        <v>4022.2579827999998</v>
      </c>
      <c r="F554" s="10" t="str">
        <f t="shared" si="127"/>
        <v>N/A</v>
      </c>
      <c r="G554" s="40">
        <v>4266.6831857999996</v>
      </c>
      <c r="H554" s="10" t="str">
        <f t="shared" si="128"/>
        <v>N/A</v>
      </c>
      <c r="I554" s="96">
        <v>7.641</v>
      </c>
      <c r="J554" s="96">
        <v>6.077</v>
      </c>
      <c r="K554" s="11" t="s">
        <v>117</v>
      </c>
      <c r="L554" s="21" t="str">
        <f t="shared" si="129"/>
        <v>Yes</v>
      </c>
    </row>
    <row r="555" spans="1:12">
      <c r="A555" s="118" t="s">
        <v>411</v>
      </c>
      <c r="B555" s="101" t="s">
        <v>51</v>
      </c>
      <c r="C555" s="44">
        <v>4125.7041780999998</v>
      </c>
      <c r="D555" s="52" t="str">
        <f>IF($B555="N/A","N/A",IF(C555&gt;10,"No",IF(C555&lt;-10,"No","Yes")))</f>
        <v>N/A</v>
      </c>
      <c r="E555" s="44">
        <v>4451.6288694000004</v>
      </c>
      <c r="F555" s="52" t="str">
        <f>IF($B555="N/A","N/A",IF(E555&gt;10,"No",IF(E555&lt;-10,"No","Yes")))</f>
        <v>N/A</v>
      </c>
      <c r="G555" s="44">
        <v>4686.8648954999999</v>
      </c>
      <c r="H555" s="52" t="str">
        <f>IF($B555="N/A","N/A",IF(G555&gt;10,"No",IF(G555&lt;-10,"No","Yes")))</f>
        <v>N/A</v>
      </c>
      <c r="I555" s="102">
        <v>7.9</v>
      </c>
      <c r="J555" s="102">
        <v>5.2839999999999998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49080111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240</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595989</v>
      </c>
      <c r="H558" s="10" t="str">
        <f t="shared" si="132"/>
        <v>N/A</v>
      </c>
      <c r="I558" s="96" t="s">
        <v>51</v>
      </c>
      <c r="J558" s="96" t="s">
        <v>51</v>
      </c>
      <c r="K558" s="11" t="s">
        <v>117</v>
      </c>
      <c r="L558" s="21" t="str">
        <f t="shared" si="133"/>
        <v>No</v>
      </c>
    </row>
    <row r="559" spans="1:12">
      <c r="A559" s="218" t="s">
        <v>412</v>
      </c>
      <c r="B559" s="212"/>
      <c r="C559" s="212"/>
      <c r="D559" s="212"/>
      <c r="E559" s="212"/>
      <c r="F559" s="212"/>
      <c r="G559" s="212"/>
      <c r="H559" s="212"/>
      <c r="I559" s="212"/>
      <c r="J559" s="212"/>
      <c r="K559" s="212"/>
      <c r="L559" s="213"/>
    </row>
    <row r="560" spans="1:12">
      <c r="A560" s="69" t="s">
        <v>592</v>
      </c>
      <c r="B560" s="114" t="s">
        <v>51</v>
      </c>
      <c r="C560" s="65">
        <v>15076.215021</v>
      </c>
      <c r="D560" s="103" t="str">
        <f t="shared" ref="D560:D586" si="134">IF($B560="N/A","N/A",IF(C560&gt;10,"No",IF(C560&lt;-10,"No","Yes")))</f>
        <v>N/A</v>
      </c>
      <c r="E560" s="65">
        <v>10922.59492</v>
      </c>
      <c r="F560" s="103" t="str">
        <f t="shared" ref="F560:F586" si="135">IF($B560="N/A","N/A",IF(E560&gt;10,"No",IF(E560&lt;-10,"No","Yes")))</f>
        <v>N/A</v>
      </c>
      <c r="G560" s="65">
        <v>10802.623529</v>
      </c>
      <c r="H560" s="103" t="str">
        <f t="shared" ref="H560:H586" si="136">IF($B560="N/A","N/A",IF(G560&gt;10,"No",IF(G560&lt;-10,"No","Yes")))</f>
        <v>N/A</v>
      </c>
      <c r="I560" s="104">
        <v>-27.6</v>
      </c>
      <c r="J560" s="104">
        <v>-1.1000000000000001</v>
      </c>
      <c r="K560" s="66" t="s">
        <v>117</v>
      </c>
      <c r="L560" s="138" t="str">
        <f t="shared" ref="L560:L586" si="137">IF(J560="Div by 0", "N/A", IF(K560="N/A","N/A", IF(J560&gt;VALUE(MID(K560,1,2)), "No", IF(J560&lt;-1*VALUE(MID(K560,1,2)), "No", "Yes"))))</f>
        <v>Yes</v>
      </c>
    </row>
    <row r="561" spans="1:12">
      <c r="A561" s="153" t="s">
        <v>787</v>
      </c>
      <c r="B561" s="70" t="s">
        <v>51</v>
      </c>
      <c r="C561" s="40">
        <v>7665.7067901</v>
      </c>
      <c r="D561" s="10" t="str">
        <f t="shared" si="134"/>
        <v>N/A</v>
      </c>
      <c r="E561" s="40">
        <v>4778.2020905999998</v>
      </c>
      <c r="F561" s="10" t="str">
        <f t="shared" si="135"/>
        <v>N/A</v>
      </c>
      <c r="G561" s="40">
        <v>3945.7950820000001</v>
      </c>
      <c r="H561" s="10" t="str">
        <f t="shared" si="136"/>
        <v>N/A</v>
      </c>
      <c r="I561" s="96">
        <v>-37.700000000000003</v>
      </c>
      <c r="J561" s="96">
        <v>-17.399999999999999</v>
      </c>
      <c r="K561" s="11" t="s">
        <v>117</v>
      </c>
      <c r="L561" s="21" t="str">
        <f t="shared" si="137"/>
        <v>No</v>
      </c>
    </row>
    <row r="562" spans="1:12">
      <c r="A562" s="153" t="s">
        <v>788</v>
      </c>
      <c r="B562" s="70" t="s">
        <v>51</v>
      </c>
      <c r="C562" s="40">
        <v>10634.647959</v>
      </c>
      <c r="D562" s="10" t="str">
        <f t="shared" si="134"/>
        <v>N/A</v>
      </c>
      <c r="E562" s="40">
        <v>9643.0214591999993</v>
      </c>
      <c r="F562" s="10" t="str">
        <f t="shared" si="135"/>
        <v>N/A</v>
      </c>
      <c r="G562" s="40">
        <v>12216.910255999999</v>
      </c>
      <c r="H562" s="10" t="str">
        <f t="shared" si="136"/>
        <v>N/A</v>
      </c>
      <c r="I562" s="96">
        <v>-9.32</v>
      </c>
      <c r="J562" s="96">
        <v>26.69</v>
      </c>
      <c r="K562" s="11" t="s">
        <v>117</v>
      </c>
      <c r="L562" s="21" t="str">
        <f t="shared" si="137"/>
        <v>No</v>
      </c>
    </row>
    <row r="563" spans="1:12">
      <c r="A563" s="153" t="s">
        <v>789</v>
      </c>
      <c r="B563" s="70" t="s">
        <v>51</v>
      </c>
      <c r="C563" s="40">
        <v>505.07550336000003</v>
      </c>
      <c r="D563" s="10" t="str">
        <f t="shared" si="134"/>
        <v>N/A</v>
      </c>
      <c r="E563" s="40">
        <v>478.70508982000001</v>
      </c>
      <c r="F563" s="10" t="str">
        <f t="shared" si="135"/>
        <v>N/A</v>
      </c>
      <c r="G563" s="40">
        <v>504.58677685999999</v>
      </c>
      <c r="H563" s="10" t="str">
        <f t="shared" si="136"/>
        <v>N/A</v>
      </c>
      <c r="I563" s="96">
        <v>-5.22</v>
      </c>
      <c r="J563" s="96">
        <v>5.407</v>
      </c>
      <c r="K563" s="11" t="s">
        <v>117</v>
      </c>
      <c r="L563" s="21" t="str">
        <f t="shared" si="137"/>
        <v>Yes</v>
      </c>
    </row>
    <row r="564" spans="1:12">
      <c r="A564" s="153" t="s">
        <v>790</v>
      </c>
      <c r="B564" s="70" t="s">
        <v>51</v>
      </c>
      <c r="C564" s="40">
        <v>29515.769324000001</v>
      </c>
      <c r="D564" s="10" t="str">
        <f t="shared" si="134"/>
        <v>N/A</v>
      </c>
      <c r="E564" s="40">
        <v>19481.401515000001</v>
      </c>
      <c r="F564" s="10" t="str">
        <f t="shared" si="135"/>
        <v>N/A</v>
      </c>
      <c r="G564" s="40">
        <v>19568.525845</v>
      </c>
      <c r="H564" s="10" t="str">
        <f t="shared" si="136"/>
        <v>N/A</v>
      </c>
      <c r="I564" s="96">
        <v>-34</v>
      </c>
      <c r="J564" s="96">
        <v>0.44719999999999999</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9622.9825364999997</v>
      </c>
      <c r="D566" s="10" t="str">
        <f t="shared" si="134"/>
        <v>N/A</v>
      </c>
      <c r="E566" s="40">
        <v>10237.836947</v>
      </c>
      <c r="F566" s="10" t="str">
        <f t="shared" si="135"/>
        <v>N/A</v>
      </c>
      <c r="G566" s="40">
        <v>10578.595407999999</v>
      </c>
      <c r="H566" s="10" t="str">
        <f t="shared" si="136"/>
        <v>N/A</v>
      </c>
      <c r="I566" s="96">
        <v>6.3890000000000002</v>
      </c>
      <c r="J566" s="96">
        <v>3.3279999999999998</v>
      </c>
      <c r="K566" s="11" t="s">
        <v>117</v>
      </c>
      <c r="L566" s="21" t="str">
        <f t="shared" si="137"/>
        <v>Yes</v>
      </c>
    </row>
    <row r="567" spans="1:12">
      <c r="A567" s="153" t="s">
        <v>792</v>
      </c>
      <c r="B567" s="70" t="s">
        <v>51</v>
      </c>
      <c r="C567" s="40">
        <v>9292.6029959999996</v>
      </c>
      <c r="D567" s="10" t="str">
        <f t="shared" si="134"/>
        <v>N/A</v>
      </c>
      <c r="E567" s="40">
        <v>9894.4557707000004</v>
      </c>
      <c r="F567" s="10" t="str">
        <f t="shared" si="135"/>
        <v>N/A</v>
      </c>
      <c r="G567" s="40">
        <v>10262.575624999999</v>
      </c>
      <c r="H567" s="10" t="str">
        <f t="shared" si="136"/>
        <v>N/A</v>
      </c>
      <c r="I567" s="96">
        <v>6.4770000000000003</v>
      </c>
      <c r="J567" s="96">
        <v>3.72</v>
      </c>
      <c r="K567" s="11" t="s">
        <v>117</v>
      </c>
      <c r="L567" s="21" t="str">
        <f t="shared" si="137"/>
        <v>Yes</v>
      </c>
    </row>
    <row r="568" spans="1:12">
      <c r="A568" s="153" t="s">
        <v>793</v>
      </c>
      <c r="B568" s="70" t="s">
        <v>51</v>
      </c>
      <c r="C568" s="40">
        <v>12558.799692000001</v>
      </c>
      <c r="D568" s="10" t="str">
        <f t="shared" si="134"/>
        <v>N/A</v>
      </c>
      <c r="E568" s="40">
        <v>14158.849203</v>
      </c>
      <c r="F568" s="10" t="str">
        <f t="shared" si="135"/>
        <v>N/A</v>
      </c>
      <c r="G568" s="40">
        <v>15242.82748</v>
      </c>
      <c r="H568" s="10" t="str">
        <f t="shared" si="136"/>
        <v>N/A</v>
      </c>
      <c r="I568" s="96">
        <v>12.74</v>
      </c>
      <c r="J568" s="96">
        <v>7.6559999999999997</v>
      </c>
      <c r="K568" s="11" t="s">
        <v>117</v>
      </c>
      <c r="L568" s="21" t="str">
        <f t="shared" si="137"/>
        <v>Yes</v>
      </c>
    </row>
    <row r="569" spans="1:12">
      <c r="A569" s="153" t="s">
        <v>886</v>
      </c>
      <c r="B569" s="70" t="s">
        <v>51</v>
      </c>
      <c r="C569" s="40">
        <v>6404.2597576999997</v>
      </c>
      <c r="D569" s="10" t="str">
        <f t="shared" si="134"/>
        <v>N/A</v>
      </c>
      <c r="E569" s="40">
        <v>7471.6894032</v>
      </c>
      <c r="F569" s="10" t="str">
        <f t="shared" si="135"/>
        <v>N/A</v>
      </c>
      <c r="G569" s="40">
        <v>6454.2617142999998</v>
      </c>
      <c r="H569" s="10" t="str">
        <f t="shared" si="136"/>
        <v>N/A</v>
      </c>
      <c r="I569" s="96">
        <v>16.670000000000002</v>
      </c>
      <c r="J569" s="96">
        <v>-13.6</v>
      </c>
      <c r="K569" s="11" t="s">
        <v>117</v>
      </c>
      <c r="L569" s="21" t="str">
        <f t="shared" si="137"/>
        <v>Yes</v>
      </c>
    </row>
    <row r="570" spans="1:12">
      <c r="A570" s="153" t="s">
        <v>808</v>
      </c>
      <c r="B570" s="70" t="s">
        <v>51</v>
      </c>
      <c r="C570" s="40">
        <v>28973.600501000001</v>
      </c>
      <c r="D570" s="10" t="str">
        <f t="shared" si="134"/>
        <v>N/A</v>
      </c>
      <c r="E570" s="40">
        <v>28547.624383999999</v>
      </c>
      <c r="F570" s="10" t="str">
        <f t="shared" si="135"/>
        <v>N/A</v>
      </c>
      <c r="G570" s="40">
        <v>25632.200680000002</v>
      </c>
      <c r="H570" s="10" t="str">
        <f t="shared" si="136"/>
        <v>N/A</v>
      </c>
      <c r="I570" s="96">
        <v>-1.47</v>
      </c>
      <c r="J570" s="96">
        <v>-10.199999999999999</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1788.0959663000001</v>
      </c>
      <c r="D572" s="10" t="str">
        <f t="shared" si="134"/>
        <v>N/A</v>
      </c>
      <c r="E572" s="40">
        <v>1935.1958233</v>
      </c>
      <c r="F572" s="10" t="str">
        <f t="shared" si="135"/>
        <v>N/A</v>
      </c>
      <c r="G572" s="40">
        <v>2112.1239415999999</v>
      </c>
      <c r="H572" s="10" t="str">
        <f t="shared" si="136"/>
        <v>N/A</v>
      </c>
      <c r="I572" s="96">
        <v>8.2270000000000003</v>
      </c>
      <c r="J572" s="96">
        <v>9.1430000000000007</v>
      </c>
      <c r="K572" s="11" t="s">
        <v>117</v>
      </c>
      <c r="L572" s="21" t="str">
        <f t="shared" si="137"/>
        <v>Yes</v>
      </c>
    </row>
    <row r="573" spans="1:12">
      <c r="A573" s="153" t="s">
        <v>795</v>
      </c>
      <c r="B573" s="70" t="s">
        <v>51</v>
      </c>
      <c r="C573" s="40">
        <v>1615.2903188</v>
      </c>
      <c r="D573" s="10" t="str">
        <f t="shared" si="134"/>
        <v>N/A</v>
      </c>
      <c r="E573" s="40">
        <v>1776.2151409000001</v>
      </c>
      <c r="F573" s="10" t="str">
        <f t="shared" si="135"/>
        <v>N/A</v>
      </c>
      <c r="G573" s="40">
        <v>1946.5186441999999</v>
      </c>
      <c r="H573" s="10" t="str">
        <f t="shared" si="136"/>
        <v>N/A</v>
      </c>
      <c r="I573" s="96">
        <v>9.9629999999999992</v>
      </c>
      <c r="J573" s="96">
        <v>9.5879999999999992</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1602.8869695000001</v>
      </c>
      <c r="D575" s="10" t="str">
        <f t="shared" si="134"/>
        <v>N/A</v>
      </c>
      <c r="E575" s="40">
        <v>1834.6655831999999</v>
      </c>
      <c r="F575" s="10" t="str">
        <f t="shared" si="135"/>
        <v>N/A</v>
      </c>
      <c r="G575" s="40">
        <v>2049.7732749000002</v>
      </c>
      <c r="H575" s="10" t="str">
        <f t="shared" si="136"/>
        <v>N/A</v>
      </c>
      <c r="I575" s="96">
        <v>14.46</v>
      </c>
      <c r="J575" s="96">
        <v>11.72</v>
      </c>
      <c r="K575" s="11" t="s">
        <v>117</v>
      </c>
      <c r="L575" s="21" t="str">
        <f t="shared" si="137"/>
        <v>Yes</v>
      </c>
    </row>
    <row r="576" spans="1:12">
      <c r="A576" s="153" t="s">
        <v>798</v>
      </c>
      <c r="B576" s="70" t="s">
        <v>51</v>
      </c>
      <c r="C576" s="40">
        <v>1520.4868372999999</v>
      </c>
      <c r="D576" s="10" t="str">
        <f t="shared" si="134"/>
        <v>N/A</v>
      </c>
      <c r="E576" s="40">
        <v>1648.0666326999999</v>
      </c>
      <c r="F576" s="10" t="str">
        <f t="shared" si="135"/>
        <v>N/A</v>
      </c>
      <c r="G576" s="40">
        <v>1827.9443515</v>
      </c>
      <c r="H576" s="10" t="str">
        <f t="shared" si="136"/>
        <v>N/A</v>
      </c>
      <c r="I576" s="96">
        <v>8.391</v>
      </c>
      <c r="J576" s="96">
        <v>10.91</v>
      </c>
      <c r="K576" s="11" t="s">
        <v>117</v>
      </c>
      <c r="L576" s="21" t="str">
        <f t="shared" si="137"/>
        <v>Yes</v>
      </c>
    </row>
    <row r="577" spans="1:12">
      <c r="A577" s="153" t="s">
        <v>799</v>
      </c>
      <c r="B577" s="70" t="s">
        <v>51</v>
      </c>
      <c r="C577" s="40">
        <v>1480.9864736</v>
      </c>
      <c r="D577" s="10" t="str">
        <f t="shared" si="134"/>
        <v>N/A</v>
      </c>
      <c r="E577" s="40">
        <v>1601.8641808</v>
      </c>
      <c r="F577" s="10" t="str">
        <f t="shared" si="135"/>
        <v>N/A</v>
      </c>
      <c r="G577" s="40">
        <v>1778.4099027</v>
      </c>
      <c r="H577" s="10" t="str">
        <f t="shared" si="136"/>
        <v>N/A</v>
      </c>
      <c r="I577" s="96">
        <v>8.1620000000000008</v>
      </c>
      <c r="J577" s="96">
        <v>11.02</v>
      </c>
      <c r="K577" s="11" t="s">
        <v>117</v>
      </c>
      <c r="L577" s="21" t="str">
        <f t="shared" si="137"/>
        <v>Yes</v>
      </c>
    </row>
    <row r="578" spans="1:12">
      <c r="A578" s="153" t="s">
        <v>800</v>
      </c>
      <c r="B578" s="70" t="s">
        <v>51</v>
      </c>
      <c r="C578" s="40">
        <v>10125.846888</v>
      </c>
      <c r="D578" s="10" t="str">
        <f t="shared" si="134"/>
        <v>N/A</v>
      </c>
      <c r="E578" s="40">
        <v>9819.6678169000006</v>
      </c>
      <c r="F578" s="10" t="str">
        <f t="shared" si="135"/>
        <v>N/A</v>
      </c>
      <c r="G578" s="40">
        <v>10074.362875999999</v>
      </c>
      <c r="H578" s="10" t="str">
        <f t="shared" si="136"/>
        <v>N/A</v>
      </c>
      <c r="I578" s="96">
        <v>-3.02</v>
      </c>
      <c r="J578" s="96">
        <v>2.5939999999999999</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3226.7101339000001</v>
      </c>
      <c r="D580" s="10" t="str">
        <f t="shared" si="134"/>
        <v>N/A</v>
      </c>
      <c r="E580" s="40">
        <v>3490.5715660000001</v>
      </c>
      <c r="F580" s="10" t="str">
        <f t="shared" si="135"/>
        <v>N/A</v>
      </c>
      <c r="G580" s="40">
        <v>3773.0993182000002</v>
      </c>
      <c r="H580" s="10" t="str">
        <f t="shared" si="136"/>
        <v>N/A</v>
      </c>
      <c r="I580" s="96">
        <v>8.1769999999999996</v>
      </c>
      <c r="J580" s="96">
        <v>8.0939999999999994</v>
      </c>
      <c r="K580" s="11" t="s">
        <v>117</v>
      </c>
      <c r="L580" s="21" t="str">
        <f t="shared" si="137"/>
        <v>Yes</v>
      </c>
    </row>
    <row r="581" spans="1:12">
      <c r="A581" s="153" t="s">
        <v>802</v>
      </c>
      <c r="B581" s="70" t="s">
        <v>51</v>
      </c>
      <c r="C581" s="40">
        <v>3166.5713258000001</v>
      </c>
      <c r="D581" s="10" t="str">
        <f t="shared" si="134"/>
        <v>N/A</v>
      </c>
      <c r="E581" s="40">
        <v>3393.9606227999998</v>
      </c>
      <c r="F581" s="10" t="str">
        <f t="shared" si="135"/>
        <v>N/A</v>
      </c>
      <c r="G581" s="40">
        <v>3745.9660748000001</v>
      </c>
      <c r="H581" s="10" t="str">
        <f t="shared" si="136"/>
        <v>N/A</v>
      </c>
      <c r="I581" s="96">
        <v>7.181</v>
      </c>
      <c r="J581" s="96">
        <v>10.37</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3755.5296785999999</v>
      </c>
      <c r="D583" s="10" t="str">
        <f t="shared" si="134"/>
        <v>N/A</v>
      </c>
      <c r="E583" s="40">
        <v>3989.0636482999998</v>
      </c>
      <c r="F583" s="10" t="str">
        <f t="shared" si="135"/>
        <v>N/A</v>
      </c>
      <c r="G583" s="40">
        <v>4259.2663751</v>
      </c>
      <c r="H583" s="10" t="str">
        <f t="shared" si="136"/>
        <v>N/A</v>
      </c>
      <c r="I583" s="96">
        <v>6.218</v>
      </c>
      <c r="J583" s="96">
        <v>6.774</v>
      </c>
      <c r="K583" s="11" t="s">
        <v>117</v>
      </c>
      <c r="L583" s="21" t="str">
        <f t="shared" si="137"/>
        <v>Yes</v>
      </c>
    </row>
    <row r="584" spans="1:12">
      <c r="A584" s="153" t="s">
        <v>805</v>
      </c>
      <c r="B584" s="70" t="s">
        <v>51</v>
      </c>
      <c r="C584" s="40">
        <v>3582.9369747999999</v>
      </c>
      <c r="D584" s="10" t="str">
        <f t="shared" si="134"/>
        <v>N/A</v>
      </c>
      <c r="E584" s="40">
        <v>3928.8801211</v>
      </c>
      <c r="F584" s="10" t="str">
        <f t="shared" si="135"/>
        <v>N/A</v>
      </c>
      <c r="G584" s="40">
        <v>4325.3247577000002</v>
      </c>
      <c r="H584" s="10" t="str">
        <f t="shared" si="136"/>
        <v>N/A</v>
      </c>
      <c r="I584" s="96">
        <v>9.6549999999999994</v>
      </c>
      <c r="J584" s="96">
        <v>10.09</v>
      </c>
      <c r="K584" s="11" t="s">
        <v>117</v>
      </c>
      <c r="L584" s="21" t="str">
        <f t="shared" si="137"/>
        <v>Yes</v>
      </c>
    </row>
    <row r="585" spans="1:12">
      <c r="A585" s="153" t="s">
        <v>806</v>
      </c>
      <c r="B585" s="70" t="s">
        <v>51</v>
      </c>
      <c r="C585" s="40">
        <v>2303.6854036</v>
      </c>
      <c r="D585" s="10" t="str">
        <f t="shared" si="134"/>
        <v>N/A</v>
      </c>
      <c r="E585" s="40">
        <v>2531.3012973</v>
      </c>
      <c r="F585" s="10" t="str">
        <f t="shared" si="135"/>
        <v>N/A</v>
      </c>
      <c r="G585" s="40">
        <v>2569.7091098999999</v>
      </c>
      <c r="H585" s="10" t="str">
        <f t="shared" si="136"/>
        <v>N/A</v>
      </c>
      <c r="I585" s="96">
        <v>9.8810000000000002</v>
      </c>
      <c r="J585" s="96">
        <v>1.5169999999999999</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2"/>
      <c r="C587" s="212"/>
      <c r="D587" s="212"/>
      <c r="E587" s="212"/>
      <c r="F587" s="212"/>
      <c r="G587" s="212"/>
      <c r="H587" s="212"/>
      <c r="I587" s="212"/>
      <c r="J587" s="212"/>
      <c r="K587" s="212"/>
      <c r="L587" s="213"/>
    </row>
    <row r="588" spans="1:12">
      <c r="A588" s="118" t="s">
        <v>414</v>
      </c>
      <c r="B588" s="114" t="s">
        <v>51</v>
      </c>
      <c r="C588" s="65">
        <v>357961904</v>
      </c>
      <c r="D588" s="103" t="str">
        <f t="shared" ref="D588:D651" si="138">IF($B588="N/A","N/A",IF(C588&gt;10,"No",IF(C588&lt;-10,"No","Yes")))</f>
        <v>N/A</v>
      </c>
      <c r="E588" s="65">
        <v>412592526</v>
      </c>
      <c r="F588" s="103" t="str">
        <f t="shared" ref="F588:F651" si="139">IF($B588="N/A","N/A",IF(E588&gt;10,"No",IF(E588&lt;-10,"No","Yes")))</f>
        <v>N/A</v>
      </c>
      <c r="G588" s="65">
        <v>431213083</v>
      </c>
      <c r="H588" s="103" t="str">
        <f t="shared" ref="H588:H651" si="140">IF($B588="N/A","N/A",IF(G588&gt;10,"No",IF(G588&lt;-10,"No","Yes")))</f>
        <v>N/A</v>
      </c>
      <c r="I588" s="104">
        <v>15.26</v>
      </c>
      <c r="J588" s="104">
        <v>4.5129999999999999</v>
      </c>
      <c r="K588" s="66" t="s">
        <v>117</v>
      </c>
      <c r="L588" s="138" t="str">
        <f t="shared" ref="L588:L619" si="141">IF(J588="Div by 0", "N/A", IF(K588="N/A","N/A", IF(J588&gt;VALUE(MID(K588,1,2)), "No", IF(J588&lt;-1*VALUE(MID(K588,1,2)), "No", "Yes"))))</f>
        <v>Yes</v>
      </c>
    </row>
    <row r="589" spans="1:12">
      <c r="A589" s="118" t="s">
        <v>102</v>
      </c>
      <c r="B589" s="70" t="s">
        <v>51</v>
      </c>
      <c r="C589" s="39">
        <v>57324</v>
      </c>
      <c r="D589" s="10" t="str">
        <f t="shared" si="138"/>
        <v>N/A</v>
      </c>
      <c r="E589" s="39">
        <v>58445</v>
      </c>
      <c r="F589" s="10" t="str">
        <f t="shared" si="139"/>
        <v>N/A</v>
      </c>
      <c r="G589" s="39">
        <v>56750</v>
      </c>
      <c r="H589" s="10" t="str">
        <f t="shared" si="140"/>
        <v>N/A</v>
      </c>
      <c r="I589" s="96">
        <v>1.956</v>
      </c>
      <c r="J589" s="96">
        <v>-2.9</v>
      </c>
      <c r="K589" s="11" t="s">
        <v>117</v>
      </c>
      <c r="L589" s="21" t="str">
        <f t="shared" si="141"/>
        <v>Yes</v>
      </c>
    </row>
    <row r="590" spans="1:12">
      <c r="A590" s="118" t="s">
        <v>415</v>
      </c>
      <c r="B590" s="70" t="s">
        <v>51</v>
      </c>
      <c r="C590" s="40">
        <v>6244.5381341000002</v>
      </c>
      <c r="D590" s="10" t="str">
        <f t="shared" si="138"/>
        <v>N/A</v>
      </c>
      <c r="E590" s="40">
        <v>7059.5008298000002</v>
      </c>
      <c r="F590" s="10" t="str">
        <f t="shared" si="139"/>
        <v>N/A</v>
      </c>
      <c r="G590" s="40">
        <v>7598.4684229000004</v>
      </c>
      <c r="H590" s="10" t="str">
        <f t="shared" si="140"/>
        <v>N/A</v>
      </c>
      <c r="I590" s="96">
        <v>13.05</v>
      </c>
      <c r="J590" s="96">
        <v>7.6349999999999998</v>
      </c>
      <c r="K590" s="11" t="s">
        <v>117</v>
      </c>
      <c r="L590" s="21" t="str">
        <f t="shared" si="141"/>
        <v>Yes</v>
      </c>
    </row>
    <row r="591" spans="1:12">
      <c r="A591" s="118" t="s">
        <v>416</v>
      </c>
      <c r="B591" s="70" t="s">
        <v>51</v>
      </c>
      <c r="C591" s="39">
        <v>6.1692135929000003</v>
      </c>
      <c r="D591" s="10" t="str">
        <f t="shared" si="138"/>
        <v>N/A</v>
      </c>
      <c r="E591" s="39">
        <v>6.2223800153999997</v>
      </c>
      <c r="F591" s="10" t="str">
        <f t="shared" si="139"/>
        <v>N/A</v>
      </c>
      <c r="G591" s="39">
        <v>6.3099735683000002</v>
      </c>
      <c r="H591" s="10" t="str">
        <f t="shared" si="140"/>
        <v>N/A</v>
      </c>
      <c r="I591" s="96">
        <v>0.86180000000000001</v>
      </c>
      <c r="J591" s="96">
        <v>1.4079999999999999</v>
      </c>
      <c r="K591" s="11" t="s">
        <v>117</v>
      </c>
      <c r="L591" s="21" t="str">
        <f t="shared" si="141"/>
        <v>Yes</v>
      </c>
    </row>
    <row r="592" spans="1:12">
      <c r="A592" s="118" t="s">
        <v>417</v>
      </c>
      <c r="B592" s="70" t="s">
        <v>51</v>
      </c>
      <c r="C592" s="40">
        <v>35313</v>
      </c>
      <c r="D592" s="10" t="str">
        <f t="shared" si="138"/>
        <v>N/A</v>
      </c>
      <c r="E592" s="40">
        <v>73662</v>
      </c>
      <c r="F592" s="10" t="str">
        <f t="shared" si="139"/>
        <v>N/A</v>
      </c>
      <c r="G592" s="40">
        <v>15665</v>
      </c>
      <c r="H592" s="10" t="str">
        <f t="shared" si="140"/>
        <v>N/A</v>
      </c>
      <c r="I592" s="96">
        <v>108.6</v>
      </c>
      <c r="J592" s="96">
        <v>-78.7</v>
      </c>
      <c r="K592" s="11" t="s">
        <v>117</v>
      </c>
      <c r="L592" s="21" t="str">
        <f t="shared" si="141"/>
        <v>No</v>
      </c>
    </row>
    <row r="593" spans="1:12">
      <c r="A593" s="118" t="s">
        <v>103</v>
      </c>
      <c r="B593" s="70" t="s">
        <v>51</v>
      </c>
      <c r="C593" s="39">
        <v>15</v>
      </c>
      <c r="D593" s="10" t="str">
        <f t="shared" si="138"/>
        <v>N/A</v>
      </c>
      <c r="E593" s="39">
        <v>15</v>
      </c>
      <c r="F593" s="10" t="str">
        <f t="shared" si="139"/>
        <v>N/A</v>
      </c>
      <c r="G593" s="39">
        <v>12</v>
      </c>
      <c r="H593" s="10" t="str">
        <f t="shared" si="140"/>
        <v>N/A</v>
      </c>
      <c r="I593" s="96">
        <v>0</v>
      </c>
      <c r="J593" s="96">
        <v>-20</v>
      </c>
      <c r="K593" s="11" t="s">
        <v>117</v>
      </c>
      <c r="L593" s="21" t="str">
        <f t="shared" si="141"/>
        <v>No</v>
      </c>
    </row>
    <row r="594" spans="1:12">
      <c r="A594" s="118" t="s">
        <v>418</v>
      </c>
      <c r="B594" s="70" t="s">
        <v>51</v>
      </c>
      <c r="C594" s="40">
        <v>2354.1999999999998</v>
      </c>
      <c r="D594" s="10" t="str">
        <f t="shared" si="138"/>
        <v>N/A</v>
      </c>
      <c r="E594" s="40">
        <v>4910.8</v>
      </c>
      <c r="F594" s="10" t="str">
        <f t="shared" si="139"/>
        <v>N/A</v>
      </c>
      <c r="G594" s="40">
        <v>1305.4166667</v>
      </c>
      <c r="H594" s="10" t="str">
        <f t="shared" si="140"/>
        <v>N/A</v>
      </c>
      <c r="I594" s="96">
        <v>108.6</v>
      </c>
      <c r="J594" s="96">
        <v>-73.400000000000006</v>
      </c>
      <c r="K594" s="11" t="s">
        <v>117</v>
      </c>
      <c r="L594" s="21" t="str">
        <f t="shared" si="141"/>
        <v>No</v>
      </c>
    </row>
    <row r="595" spans="1:12">
      <c r="A595" s="118" t="s">
        <v>419</v>
      </c>
      <c r="B595" s="70" t="s">
        <v>51</v>
      </c>
      <c r="C595" s="40">
        <v>27976864</v>
      </c>
      <c r="D595" s="10" t="str">
        <f t="shared" si="138"/>
        <v>N/A</v>
      </c>
      <c r="E595" s="40">
        <v>25328967</v>
      </c>
      <c r="F595" s="10" t="str">
        <f t="shared" si="139"/>
        <v>N/A</v>
      </c>
      <c r="G595" s="40">
        <v>24005268</v>
      </c>
      <c r="H595" s="10" t="str">
        <f t="shared" si="140"/>
        <v>N/A</v>
      </c>
      <c r="I595" s="96">
        <v>-9.4600000000000009</v>
      </c>
      <c r="J595" s="96">
        <v>-5.23</v>
      </c>
      <c r="K595" s="11" t="s">
        <v>117</v>
      </c>
      <c r="L595" s="21" t="str">
        <f t="shared" si="141"/>
        <v>Yes</v>
      </c>
    </row>
    <row r="596" spans="1:12">
      <c r="A596" s="118" t="s">
        <v>420</v>
      </c>
      <c r="B596" s="70" t="s">
        <v>51</v>
      </c>
      <c r="C596" s="39">
        <v>2543</v>
      </c>
      <c r="D596" s="10" t="str">
        <f t="shared" si="138"/>
        <v>N/A</v>
      </c>
      <c r="E596" s="39">
        <v>2353</v>
      </c>
      <c r="F596" s="10" t="str">
        <f t="shared" si="139"/>
        <v>N/A</v>
      </c>
      <c r="G596" s="39">
        <v>2069</v>
      </c>
      <c r="H596" s="10" t="str">
        <f t="shared" si="140"/>
        <v>N/A</v>
      </c>
      <c r="I596" s="96">
        <v>-7.47</v>
      </c>
      <c r="J596" s="96">
        <v>-12.1</v>
      </c>
      <c r="K596" s="11" t="s">
        <v>117</v>
      </c>
      <c r="L596" s="21" t="str">
        <f t="shared" si="141"/>
        <v>Yes</v>
      </c>
    </row>
    <row r="597" spans="1:12">
      <c r="A597" s="118" t="s">
        <v>829</v>
      </c>
      <c r="B597" s="70" t="s">
        <v>51</v>
      </c>
      <c r="C597" s="40">
        <v>11001.519464999999</v>
      </c>
      <c r="D597" s="10" t="str">
        <f t="shared" si="138"/>
        <v>N/A</v>
      </c>
      <c r="E597" s="40">
        <v>10764.541861</v>
      </c>
      <c r="F597" s="10" t="str">
        <f t="shared" si="139"/>
        <v>N/A</v>
      </c>
      <c r="G597" s="40">
        <v>11602.352827000001</v>
      </c>
      <c r="H597" s="10" t="str">
        <f t="shared" si="140"/>
        <v>N/A</v>
      </c>
      <c r="I597" s="96">
        <v>-2.15</v>
      </c>
      <c r="J597" s="96">
        <v>7.7830000000000004</v>
      </c>
      <c r="K597" s="11" t="s">
        <v>117</v>
      </c>
      <c r="L597" s="21" t="str">
        <f t="shared" si="141"/>
        <v>Yes</v>
      </c>
    </row>
    <row r="598" spans="1:12">
      <c r="A598" s="118" t="s">
        <v>421</v>
      </c>
      <c r="B598" s="70" t="s">
        <v>51</v>
      </c>
      <c r="C598" s="40">
        <v>44104317</v>
      </c>
      <c r="D598" s="10" t="str">
        <f t="shared" si="138"/>
        <v>N/A</v>
      </c>
      <c r="E598" s="40">
        <v>44332423</v>
      </c>
      <c r="F598" s="10" t="str">
        <f t="shared" si="139"/>
        <v>N/A</v>
      </c>
      <c r="G598" s="40">
        <v>33186776</v>
      </c>
      <c r="H598" s="10" t="str">
        <f t="shared" si="140"/>
        <v>N/A</v>
      </c>
      <c r="I598" s="96">
        <v>0.51719999999999999</v>
      </c>
      <c r="J598" s="96">
        <v>-25.1</v>
      </c>
      <c r="K598" s="11" t="s">
        <v>117</v>
      </c>
      <c r="L598" s="21" t="str">
        <f t="shared" si="141"/>
        <v>No</v>
      </c>
    </row>
    <row r="599" spans="1:12">
      <c r="A599" s="118" t="s">
        <v>104</v>
      </c>
      <c r="B599" s="70" t="s">
        <v>51</v>
      </c>
      <c r="C599" s="39">
        <v>263</v>
      </c>
      <c r="D599" s="10" t="str">
        <f t="shared" si="138"/>
        <v>N/A</v>
      </c>
      <c r="E599" s="39">
        <v>241</v>
      </c>
      <c r="F599" s="10" t="str">
        <f t="shared" si="139"/>
        <v>N/A</v>
      </c>
      <c r="G599" s="39">
        <v>221</v>
      </c>
      <c r="H599" s="10" t="str">
        <f t="shared" si="140"/>
        <v>N/A</v>
      </c>
      <c r="I599" s="96">
        <v>-8.3699999999999992</v>
      </c>
      <c r="J599" s="96">
        <v>-8.3000000000000007</v>
      </c>
      <c r="K599" s="11" t="s">
        <v>117</v>
      </c>
      <c r="L599" s="21" t="str">
        <f t="shared" si="141"/>
        <v>Yes</v>
      </c>
    </row>
    <row r="600" spans="1:12">
      <c r="A600" s="118" t="s">
        <v>422</v>
      </c>
      <c r="B600" s="70" t="s">
        <v>51</v>
      </c>
      <c r="C600" s="40">
        <v>167697.02280999999</v>
      </c>
      <c r="D600" s="10" t="str">
        <f t="shared" si="138"/>
        <v>N/A</v>
      </c>
      <c r="E600" s="40">
        <v>183951.96265999999</v>
      </c>
      <c r="F600" s="10" t="str">
        <f t="shared" si="139"/>
        <v>N/A</v>
      </c>
      <c r="G600" s="40">
        <v>150166.40724</v>
      </c>
      <c r="H600" s="10" t="str">
        <f t="shared" si="140"/>
        <v>N/A</v>
      </c>
      <c r="I600" s="96">
        <v>9.6929999999999996</v>
      </c>
      <c r="J600" s="96">
        <v>-18.399999999999999</v>
      </c>
      <c r="K600" s="11" t="s">
        <v>117</v>
      </c>
      <c r="L600" s="21" t="str">
        <f t="shared" si="141"/>
        <v>No</v>
      </c>
    </row>
    <row r="601" spans="1:12">
      <c r="A601" s="118" t="s">
        <v>423</v>
      </c>
      <c r="B601" s="70" t="s">
        <v>51</v>
      </c>
      <c r="C601" s="40">
        <v>102310914</v>
      </c>
      <c r="D601" s="10" t="str">
        <f t="shared" si="138"/>
        <v>N/A</v>
      </c>
      <c r="E601" s="40">
        <v>103727411</v>
      </c>
      <c r="F601" s="10" t="str">
        <f t="shared" si="139"/>
        <v>N/A</v>
      </c>
      <c r="G601" s="40">
        <v>96286343</v>
      </c>
      <c r="H601" s="10" t="str">
        <f t="shared" si="140"/>
        <v>N/A</v>
      </c>
      <c r="I601" s="96">
        <v>1.385</v>
      </c>
      <c r="J601" s="96">
        <v>-7.17</v>
      </c>
      <c r="K601" s="11" t="s">
        <v>117</v>
      </c>
      <c r="L601" s="21" t="str">
        <f t="shared" si="141"/>
        <v>Yes</v>
      </c>
    </row>
    <row r="602" spans="1:12">
      <c r="A602" s="118" t="s">
        <v>424</v>
      </c>
      <c r="B602" s="70" t="s">
        <v>51</v>
      </c>
      <c r="C602" s="39">
        <v>4687</v>
      </c>
      <c r="D602" s="10" t="str">
        <f t="shared" si="138"/>
        <v>N/A</v>
      </c>
      <c r="E602" s="39">
        <v>4482</v>
      </c>
      <c r="F602" s="10" t="str">
        <f t="shared" si="139"/>
        <v>N/A</v>
      </c>
      <c r="G602" s="39">
        <v>4245</v>
      </c>
      <c r="H602" s="10" t="str">
        <f t="shared" si="140"/>
        <v>N/A</v>
      </c>
      <c r="I602" s="96">
        <v>-4.37</v>
      </c>
      <c r="J602" s="96">
        <v>-5.29</v>
      </c>
      <c r="K602" s="11" t="s">
        <v>117</v>
      </c>
      <c r="L602" s="21" t="str">
        <f t="shared" si="141"/>
        <v>Yes</v>
      </c>
    </row>
    <row r="603" spans="1:12">
      <c r="A603" s="118" t="s">
        <v>425</v>
      </c>
      <c r="B603" s="70" t="s">
        <v>51</v>
      </c>
      <c r="C603" s="40">
        <v>21828.656709999999</v>
      </c>
      <c r="D603" s="10" t="str">
        <f t="shared" si="138"/>
        <v>N/A</v>
      </c>
      <c r="E603" s="40">
        <v>23143.108210999999</v>
      </c>
      <c r="F603" s="10" t="str">
        <f t="shared" si="139"/>
        <v>N/A</v>
      </c>
      <c r="G603" s="40">
        <v>22682.295171000002</v>
      </c>
      <c r="H603" s="10" t="str">
        <f t="shared" si="140"/>
        <v>N/A</v>
      </c>
      <c r="I603" s="96">
        <v>6.0220000000000002</v>
      </c>
      <c r="J603" s="96">
        <v>-1.99</v>
      </c>
      <c r="K603" s="11" t="s">
        <v>117</v>
      </c>
      <c r="L603" s="21" t="str">
        <f t="shared" si="141"/>
        <v>Yes</v>
      </c>
    </row>
    <row r="604" spans="1:12">
      <c r="A604" s="118" t="s">
        <v>426</v>
      </c>
      <c r="B604" s="70" t="s">
        <v>51</v>
      </c>
      <c r="C604" s="40">
        <v>187466182</v>
      </c>
      <c r="D604" s="10" t="str">
        <f t="shared" si="138"/>
        <v>N/A</v>
      </c>
      <c r="E604" s="40">
        <v>189771269</v>
      </c>
      <c r="F604" s="10" t="str">
        <f t="shared" si="139"/>
        <v>N/A</v>
      </c>
      <c r="G604" s="40">
        <v>200824568</v>
      </c>
      <c r="H604" s="10" t="str">
        <f t="shared" si="140"/>
        <v>N/A</v>
      </c>
      <c r="I604" s="96">
        <v>1.23</v>
      </c>
      <c r="J604" s="96">
        <v>5.8250000000000002</v>
      </c>
      <c r="K604" s="11" t="s">
        <v>117</v>
      </c>
      <c r="L604" s="21" t="str">
        <f t="shared" si="141"/>
        <v>Yes</v>
      </c>
    </row>
    <row r="605" spans="1:12">
      <c r="A605" s="118" t="s">
        <v>105</v>
      </c>
      <c r="B605" s="70" t="s">
        <v>51</v>
      </c>
      <c r="C605" s="39">
        <v>388123</v>
      </c>
      <c r="D605" s="10" t="str">
        <f t="shared" si="138"/>
        <v>N/A</v>
      </c>
      <c r="E605" s="39">
        <v>380479</v>
      </c>
      <c r="F605" s="10" t="str">
        <f t="shared" si="139"/>
        <v>N/A</v>
      </c>
      <c r="G605" s="39">
        <v>377946</v>
      </c>
      <c r="H605" s="10" t="str">
        <f t="shared" si="140"/>
        <v>N/A</v>
      </c>
      <c r="I605" s="96">
        <v>-1.97</v>
      </c>
      <c r="J605" s="96">
        <v>-0.66600000000000004</v>
      </c>
      <c r="K605" s="11" t="s">
        <v>117</v>
      </c>
      <c r="L605" s="21" t="str">
        <f t="shared" si="141"/>
        <v>Yes</v>
      </c>
    </row>
    <row r="606" spans="1:12">
      <c r="A606" s="118" t="s">
        <v>427</v>
      </c>
      <c r="B606" s="70" t="s">
        <v>51</v>
      </c>
      <c r="C606" s="40">
        <v>483.00714463999998</v>
      </c>
      <c r="D606" s="10" t="str">
        <f t="shared" si="138"/>
        <v>N/A</v>
      </c>
      <c r="E606" s="40">
        <v>498.76936440999998</v>
      </c>
      <c r="F606" s="10" t="str">
        <f t="shared" si="139"/>
        <v>N/A</v>
      </c>
      <c r="G606" s="40">
        <v>531.35783418999995</v>
      </c>
      <c r="H606" s="10" t="str">
        <f t="shared" si="140"/>
        <v>N/A</v>
      </c>
      <c r="I606" s="96">
        <v>3.2629999999999999</v>
      </c>
      <c r="J606" s="96">
        <v>6.5339999999999998</v>
      </c>
      <c r="K606" s="11" t="s">
        <v>117</v>
      </c>
      <c r="L606" s="21" t="str">
        <f t="shared" si="141"/>
        <v>Yes</v>
      </c>
    </row>
    <row r="607" spans="1:12">
      <c r="A607" s="118" t="s">
        <v>428</v>
      </c>
      <c r="B607" s="70" t="s">
        <v>51</v>
      </c>
      <c r="C607" s="40">
        <v>53003439</v>
      </c>
      <c r="D607" s="10" t="str">
        <f t="shared" si="138"/>
        <v>N/A</v>
      </c>
      <c r="E607" s="40">
        <v>57455504</v>
      </c>
      <c r="F607" s="10" t="str">
        <f t="shared" si="139"/>
        <v>N/A</v>
      </c>
      <c r="G607" s="40">
        <v>64274329</v>
      </c>
      <c r="H607" s="10" t="str">
        <f t="shared" si="140"/>
        <v>N/A</v>
      </c>
      <c r="I607" s="96">
        <v>8.4</v>
      </c>
      <c r="J607" s="96">
        <v>11.87</v>
      </c>
      <c r="K607" s="11" t="s">
        <v>117</v>
      </c>
      <c r="L607" s="21" t="str">
        <f t="shared" si="141"/>
        <v>Yes</v>
      </c>
    </row>
    <row r="608" spans="1:12">
      <c r="A608" s="118" t="s">
        <v>106</v>
      </c>
      <c r="B608" s="70" t="s">
        <v>51</v>
      </c>
      <c r="C608" s="39">
        <v>172475</v>
      </c>
      <c r="D608" s="10" t="str">
        <f t="shared" si="138"/>
        <v>N/A</v>
      </c>
      <c r="E608" s="39">
        <v>171286</v>
      </c>
      <c r="F608" s="10" t="str">
        <f t="shared" si="139"/>
        <v>N/A</v>
      </c>
      <c r="G608" s="39">
        <v>175763</v>
      </c>
      <c r="H608" s="10" t="str">
        <f t="shared" si="140"/>
        <v>N/A</v>
      </c>
      <c r="I608" s="96">
        <v>-0.68899999999999995</v>
      </c>
      <c r="J608" s="96">
        <v>2.6139999999999999</v>
      </c>
      <c r="K608" s="11" t="s">
        <v>117</v>
      </c>
      <c r="L608" s="21" t="str">
        <f t="shared" si="141"/>
        <v>Yes</v>
      </c>
    </row>
    <row r="609" spans="1:12">
      <c r="A609" s="118" t="s">
        <v>429</v>
      </c>
      <c r="B609" s="70" t="s">
        <v>51</v>
      </c>
      <c r="C609" s="40">
        <v>307.31085085000001</v>
      </c>
      <c r="D609" s="10" t="str">
        <f t="shared" si="138"/>
        <v>N/A</v>
      </c>
      <c r="E609" s="40">
        <v>335.43607766999997</v>
      </c>
      <c r="F609" s="10" t="str">
        <f t="shared" si="139"/>
        <v>N/A</v>
      </c>
      <c r="G609" s="40">
        <v>365.68748257999999</v>
      </c>
      <c r="H609" s="10" t="str">
        <f t="shared" si="140"/>
        <v>N/A</v>
      </c>
      <c r="I609" s="96">
        <v>9.1519999999999992</v>
      </c>
      <c r="J609" s="96">
        <v>9.0190000000000001</v>
      </c>
      <c r="K609" s="11" t="s">
        <v>117</v>
      </c>
      <c r="L609" s="21" t="str">
        <f t="shared" si="141"/>
        <v>Yes</v>
      </c>
    </row>
    <row r="610" spans="1:12">
      <c r="A610" s="118" t="s">
        <v>430</v>
      </c>
      <c r="B610" s="70" t="s">
        <v>51</v>
      </c>
      <c r="C610" s="40">
        <v>23611632</v>
      </c>
      <c r="D610" s="10" t="str">
        <f t="shared" si="138"/>
        <v>N/A</v>
      </c>
      <c r="E610" s="40">
        <v>26587129</v>
      </c>
      <c r="F610" s="10" t="str">
        <f t="shared" si="139"/>
        <v>N/A</v>
      </c>
      <c r="G610" s="40">
        <v>31878831</v>
      </c>
      <c r="H610" s="10" t="str">
        <f t="shared" si="140"/>
        <v>N/A</v>
      </c>
      <c r="I610" s="96">
        <v>12.6</v>
      </c>
      <c r="J610" s="96">
        <v>19.899999999999999</v>
      </c>
      <c r="K610" s="11" t="s">
        <v>117</v>
      </c>
      <c r="L610" s="21" t="str">
        <f t="shared" si="141"/>
        <v>No</v>
      </c>
    </row>
    <row r="611" spans="1:12">
      <c r="A611" s="118" t="s">
        <v>107</v>
      </c>
      <c r="B611" s="70" t="s">
        <v>51</v>
      </c>
      <c r="C611" s="39">
        <v>144355</v>
      </c>
      <c r="D611" s="10" t="str">
        <f t="shared" si="138"/>
        <v>N/A</v>
      </c>
      <c r="E611" s="39">
        <v>146759</v>
      </c>
      <c r="F611" s="10" t="str">
        <f t="shared" si="139"/>
        <v>N/A</v>
      </c>
      <c r="G611" s="39">
        <v>147978</v>
      </c>
      <c r="H611" s="10" t="str">
        <f t="shared" si="140"/>
        <v>N/A</v>
      </c>
      <c r="I611" s="96">
        <v>1.665</v>
      </c>
      <c r="J611" s="96">
        <v>0.8306</v>
      </c>
      <c r="K611" s="11" t="s">
        <v>117</v>
      </c>
      <c r="L611" s="21" t="str">
        <f t="shared" si="141"/>
        <v>Yes</v>
      </c>
    </row>
    <row r="612" spans="1:12">
      <c r="A612" s="118" t="s">
        <v>431</v>
      </c>
      <c r="B612" s="70" t="s">
        <v>51</v>
      </c>
      <c r="C612" s="40">
        <v>163.56642998000001</v>
      </c>
      <c r="D612" s="10" t="str">
        <f t="shared" si="138"/>
        <v>N/A</v>
      </c>
      <c r="E612" s="40">
        <v>181.16182993999999</v>
      </c>
      <c r="F612" s="10" t="str">
        <f t="shared" si="139"/>
        <v>N/A</v>
      </c>
      <c r="G612" s="40">
        <v>215.42953007</v>
      </c>
      <c r="H612" s="10" t="str">
        <f t="shared" si="140"/>
        <v>N/A</v>
      </c>
      <c r="I612" s="96">
        <v>10.76</v>
      </c>
      <c r="J612" s="96">
        <v>18.920000000000002</v>
      </c>
      <c r="K612" s="11" t="s">
        <v>117</v>
      </c>
      <c r="L612" s="21" t="str">
        <f t="shared" si="141"/>
        <v>No</v>
      </c>
    </row>
    <row r="613" spans="1:12">
      <c r="A613" s="118" t="s">
        <v>432</v>
      </c>
      <c r="B613" s="70" t="s">
        <v>51</v>
      </c>
      <c r="C613" s="40">
        <v>156940799</v>
      </c>
      <c r="D613" s="10" t="str">
        <f t="shared" si="138"/>
        <v>N/A</v>
      </c>
      <c r="E613" s="40">
        <v>161721226</v>
      </c>
      <c r="F613" s="10" t="str">
        <f t="shared" si="139"/>
        <v>N/A</v>
      </c>
      <c r="G613" s="40">
        <v>173076468</v>
      </c>
      <c r="H613" s="10" t="str">
        <f t="shared" si="140"/>
        <v>N/A</v>
      </c>
      <c r="I613" s="96">
        <v>3.0459999999999998</v>
      </c>
      <c r="J613" s="96">
        <v>7.0209999999999999</v>
      </c>
      <c r="K613" s="11" t="s">
        <v>117</v>
      </c>
      <c r="L613" s="21" t="str">
        <f t="shared" si="141"/>
        <v>Yes</v>
      </c>
    </row>
    <row r="614" spans="1:12">
      <c r="A614" s="118" t="s">
        <v>433</v>
      </c>
      <c r="B614" s="70" t="s">
        <v>51</v>
      </c>
      <c r="C614" s="39">
        <v>260130</v>
      </c>
      <c r="D614" s="10" t="str">
        <f t="shared" si="138"/>
        <v>N/A</v>
      </c>
      <c r="E614" s="39">
        <v>257940</v>
      </c>
      <c r="F614" s="10" t="str">
        <f t="shared" si="139"/>
        <v>N/A</v>
      </c>
      <c r="G614" s="39">
        <v>260987</v>
      </c>
      <c r="H614" s="10" t="str">
        <f t="shared" si="140"/>
        <v>N/A</v>
      </c>
      <c r="I614" s="96">
        <v>-0.84199999999999997</v>
      </c>
      <c r="J614" s="96">
        <v>1.181</v>
      </c>
      <c r="K614" s="11" t="s">
        <v>117</v>
      </c>
      <c r="L614" s="21" t="str">
        <f t="shared" si="141"/>
        <v>Yes</v>
      </c>
    </row>
    <row r="615" spans="1:12">
      <c r="A615" s="118" t="s">
        <v>434</v>
      </c>
      <c r="B615" s="70" t="s">
        <v>51</v>
      </c>
      <c r="C615" s="40">
        <v>603.31679928999995</v>
      </c>
      <c r="D615" s="10" t="str">
        <f t="shared" si="138"/>
        <v>N/A</v>
      </c>
      <c r="E615" s="40">
        <v>626.97226487</v>
      </c>
      <c r="F615" s="10" t="str">
        <f t="shared" si="139"/>
        <v>N/A</v>
      </c>
      <c r="G615" s="40">
        <v>663.16126091000001</v>
      </c>
      <c r="H615" s="10" t="str">
        <f t="shared" si="140"/>
        <v>N/A</v>
      </c>
      <c r="I615" s="96">
        <v>3.9209999999999998</v>
      </c>
      <c r="J615" s="96">
        <v>5.7720000000000002</v>
      </c>
      <c r="K615" s="11" t="s">
        <v>117</v>
      </c>
      <c r="L615" s="21" t="str">
        <f t="shared" si="141"/>
        <v>Yes</v>
      </c>
    </row>
    <row r="616" spans="1:12">
      <c r="A616" s="118" t="s">
        <v>435</v>
      </c>
      <c r="B616" s="70" t="s">
        <v>51</v>
      </c>
      <c r="C616" s="40">
        <v>96265015</v>
      </c>
      <c r="D616" s="10" t="str">
        <f t="shared" si="138"/>
        <v>N/A</v>
      </c>
      <c r="E616" s="40">
        <v>107687835</v>
      </c>
      <c r="F616" s="10" t="str">
        <f t="shared" si="139"/>
        <v>N/A</v>
      </c>
      <c r="G616" s="40">
        <v>118546287</v>
      </c>
      <c r="H616" s="10" t="str">
        <f t="shared" si="140"/>
        <v>N/A</v>
      </c>
      <c r="I616" s="96">
        <v>11.87</v>
      </c>
      <c r="J616" s="96">
        <v>10.08</v>
      </c>
      <c r="K616" s="11" t="s">
        <v>117</v>
      </c>
      <c r="L616" s="21" t="str">
        <f t="shared" si="141"/>
        <v>Yes</v>
      </c>
    </row>
    <row r="617" spans="1:12">
      <c r="A617" s="118" t="s">
        <v>108</v>
      </c>
      <c r="B617" s="70" t="s">
        <v>51</v>
      </c>
      <c r="C617" s="39">
        <v>165470</v>
      </c>
      <c r="D617" s="10" t="str">
        <f t="shared" si="138"/>
        <v>N/A</v>
      </c>
      <c r="E617" s="39">
        <v>177558</v>
      </c>
      <c r="F617" s="10" t="str">
        <f t="shared" si="139"/>
        <v>N/A</v>
      </c>
      <c r="G617" s="39">
        <v>196551</v>
      </c>
      <c r="H617" s="10" t="str">
        <f t="shared" si="140"/>
        <v>N/A</v>
      </c>
      <c r="I617" s="96">
        <v>7.3049999999999997</v>
      </c>
      <c r="J617" s="96">
        <v>10.7</v>
      </c>
      <c r="K617" s="11" t="s">
        <v>117</v>
      </c>
      <c r="L617" s="21" t="str">
        <f t="shared" si="141"/>
        <v>Yes</v>
      </c>
    </row>
    <row r="618" spans="1:12">
      <c r="A618" s="118" t="s">
        <v>436</v>
      </c>
      <c r="B618" s="70" t="s">
        <v>51</v>
      </c>
      <c r="C618" s="40">
        <v>581.76717833999999</v>
      </c>
      <c r="D618" s="10" t="str">
        <f t="shared" si="138"/>
        <v>N/A</v>
      </c>
      <c r="E618" s="40">
        <v>606.49384989999999</v>
      </c>
      <c r="F618" s="10" t="str">
        <f t="shared" si="139"/>
        <v>N/A</v>
      </c>
      <c r="G618" s="40">
        <v>603.13245416999996</v>
      </c>
      <c r="H618" s="10" t="str">
        <f t="shared" si="140"/>
        <v>N/A</v>
      </c>
      <c r="I618" s="96">
        <v>4.25</v>
      </c>
      <c r="J618" s="96">
        <v>-0.55400000000000005</v>
      </c>
      <c r="K618" s="11" t="s">
        <v>117</v>
      </c>
      <c r="L618" s="21" t="str">
        <f t="shared" si="141"/>
        <v>Yes</v>
      </c>
    </row>
    <row r="619" spans="1:12">
      <c r="A619" s="118" t="s">
        <v>437</v>
      </c>
      <c r="B619" s="70" t="s">
        <v>51</v>
      </c>
      <c r="C619" s="40">
        <v>16339148</v>
      </c>
      <c r="D619" s="10" t="str">
        <f t="shared" si="138"/>
        <v>N/A</v>
      </c>
      <c r="E619" s="40">
        <v>18686485</v>
      </c>
      <c r="F619" s="10" t="str">
        <f t="shared" si="139"/>
        <v>N/A</v>
      </c>
      <c r="G619" s="40">
        <v>19510015</v>
      </c>
      <c r="H619" s="10" t="str">
        <f t="shared" si="140"/>
        <v>N/A</v>
      </c>
      <c r="I619" s="96">
        <v>14.37</v>
      </c>
      <c r="J619" s="96">
        <v>4.407</v>
      </c>
      <c r="K619" s="11" t="s">
        <v>117</v>
      </c>
      <c r="L619" s="21" t="str">
        <f t="shared" si="141"/>
        <v>Yes</v>
      </c>
    </row>
    <row r="620" spans="1:12">
      <c r="A620" s="118" t="s">
        <v>438</v>
      </c>
      <c r="B620" s="70" t="s">
        <v>51</v>
      </c>
      <c r="C620" s="39">
        <v>8718</v>
      </c>
      <c r="D620" s="10" t="str">
        <f t="shared" si="138"/>
        <v>N/A</v>
      </c>
      <c r="E620" s="39">
        <v>9324</v>
      </c>
      <c r="F620" s="10" t="str">
        <f t="shared" si="139"/>
        <v>N/A</v>
      </c>
      <c r="G620" s="39">
        <v>9293</v>
      </c>
      <c r="H620" s="10" t="str">
        <f t="shared" si="140"/>
        <v>N/A</v>
      </c>
      <c r="I620" s="96">
        <v>6.9509999999999996</v>
      </c>
      <c r="J620" s="96">
        <v>-0.33200000000000002</v>
      </c>
      <c r="K620" s="11" t="s">
        <v>117</v>
      </c>
      <c r="L620" s="21" t="str">
        <f t="shared" ref="L620:L651" si="142">IF(J620="Div by 0", "N/A", IF(K620="N/A","N/A", IF(J620&gt;VALUE(MID(K620,1,2)), "No", IF(J620&lt;-1*VALUE(MID(K620,1,2)), "No", "Yes"))))</f>
        <v>Yes</v>
      </c>
    </row>
    <row r="621" spans="1:12">
      <c r="A621" s="118" t="s">
        <v>439</v>
      </c>
      <c r="B621" s="70" t="s">
        <v>51</v>
      </c>
      <c r="C621" s="40">
        <v>1874.1853636000001</v>
      </c>
      <c r="D621" s="10" t="str">
        <f t="shared" si="138"/>
        <v>N/A</v>
      </c>
      <c r="E621" s="40">
        <v>2004.1275204000001</v>
      </c>
      <c r="F621" s="10" t="str">
        <f t="shared" si="139"/>
        <v>N/A</v>
      </c>
      <c r="G621" s="40">
        <v>2099.4312924000001</v>
      </c>
      <c r="H621" s="10" t="str">
        <f t="shared" si="140"/>
        <v>N/A</v>
      </c>
      <c r="I621" s="96">
        <v>6.9329999999999998</v>
      </c>
      <c r="J621" s="96">
        <v>4.7549999999999999</v>
      </c>
      <c r="K621" s="11" t="s">
        <v>117</v>
      </c>
      <c r="L621" s="21" t="str">
        <f t="shared" si="142"/>
        <v>Yes</v>
      </c>
    </row>
    <row r="622" spans="1:12">
      <c r="A622" s="118" t="s">
        <v>440</v>
      </c>
      <c r="B622" s="70" t="s">
        <v>51</v>
      </c>
      <c r="C622" s="40">
        <v>145483793</v>
      </c>
      <c r="D622" s="10" t="str">
        <f t="shared" si="138"/>
        <v>N/A</v>
      </c>
      <c r="E622" s="40">
        <v>159159635</v>
      </c>
      <c r="F622" s="10" t="str">
        <f t="shared" si="139"/>
        <v>N/A</v>
      </c>
      <c r="G622" s="40">
        <v>185226183</v>
      </c>
      <c r="H622" s="10" t="str">
        <f t="shared" si="140"/>
        <v>N/A</v>
      </c>
      <c r="I622" s="96">
        <v>9.4</v>
      </c>
      <c r="J622" s="96">
        <v>16.38</v>
      </c>
      <c r="K622" s="11" t="s">
        <v>117</v>
      </c>
      <c r="L622" s="21" t="str">
        <f t="shared" si="142"/>
        <v>No</v>
      </c>
    </row>
    <row r="623" spans="1:12">
      <c r="A623" s="118" t="s">
        <v>109</v>
      </c>
      <c r="B623" s="70" t="s">
        <v>51</v>
      </c>
      <c r="C623" s="39">
        <v>324649</v>
      </c>
      <c r="D623" s="10" t="str">
        <f t="shared" si="138"/>
        <v>N/A</v>
      </c>
      <c r="E623" s="39">
        <v>329466</v>
      </c>
      <c r="F623" s="10" t="str">
        <f t="shared" si="139"/>
        <v>N/A</v>
      </c>
      <c r="G623" s="39">
        <v>339938</v>
      </c>
      <c r="H623" s="10" t="str">
        <f t="shared" si="140"/>
        <v>N/A</v>
      </c>
      <c r="I623" s="96">
        <v>1.484</v>
      </c>
      <c r="J623" s="96">
        <v>3.1779999999999999</v>
      </c>
      <c r="K623" s="11" t="s">
        <v>117</v>
      </c>
      <c r="L623" s="21" t="str">
        <f t="shared" si="142"/>
        <v>Yes</v>
      </c>
    </row>
    <row r="624" spans="1:12">
      <c r="A624" s="118" t="s">
        <v>441</v>
      </c>
      <c r="B624" s="70" t="s">
        <v>51</v>
      </c>
      <c r="C624" s="40">
        <v>448.12641652999997</v>
      </c>
      <c r="D624" s="10" t="str">
        <f t="shared" si="138"/>
        <v>N/A</v>
      </c>
      <c r="E624" s="40">
        <v>483.08364140999998</v>
      </c>
      <c r="F624" s="10" t="str">
        <f t="shared" si="139"/>
        <v>N/A</v>
      </c>
      <c r="G624" s="40">
        <v>544.88225206000004</v>
      </c>
      <c r="H624" s="10" t="str">
        <f t="shared" si="140"/>
        <v>N/A</v>
      </c>
      <c r="I624" s="96">
        <v>7.8010000000000002</v>
      </c>
      <c r="J624" s="96">
        <v>12.79</v>
      </c>
      <c r="K624" s="11" t="s">
        <v>117</v>
      </c>
      <c r="L624" s="21" t="str">
        <f t="shared" si="142"/>
        <v>Yes</v>
      </c>
    </row>
    <row r="625" spans="1:12">
      <c r="A625" s="118" t="s">
        <v>442</v>
      </c>
      <c r="B625" s="70" t="s">
        <v>51</v>
      </c>
      <c r="C625" s="40">
        <v>433142230</v>
      </c>
      <c r="D625" s="10" t="str">
        <f t="shared" si="138"/>
        <v>N/A</v>
      </c>
      <c r="E625" s="40">
        <v>445521583</v>
      </c>
      <c r="F625" s="10" t="str">
        <f t="shared" si="139"/>
        <v>N/A</v>
      </c>
      <c r="G625" s="40">
        <v>481844052</v>
      </c>
      <c r="H625" s="10" t="str">
        <f t="shared" si="140"/>
        <v>N/A</v>
      </c>
      <c r="I625" s="96">
        <v>2.8580000000000001</v>
      </c>
      <c r="J625" s="96">
        <v>8.1530000000000005</v>
      </c>
      <c r="K625" s="11" t="s">
        <v>117</v>
      </c>
      <c r="L625" s="21" t="str">
        <f t="shared" si="142"/>
        <v>Yes</v>
      </c>
    </row>
    <row r="626" spans="1:12">
      <c r="A626" s="118" t="s">
        <v>110</v>
      </c>
      <c r="B626" s="70" t="s">
        <v>51</v>
      </c>
      <c r="C626" s="39">
        <v>425009</v>
      </c>
      <c r="D626" s="10" t="str">
        <f t="shared" si="138"/>
        <v>N/A</v>
      </c>
      <c r="E626" s="39">
        <v>431201</v>
      </c>
      <c r="F626" s="10" t="str">
        <f t="shared" si="139"/>
        <v>N/A</v>
      </c>
      <c r="G626" s="39">
        <v>436413</v>
      </c>
      <c r="H626" s="10" t="str">
        <f t="shared" si="140"/>
        <v>N/A</v>
      </c>
      <c r="I626" s="96">
        <v>1.4570000000000001</v>
      </c>
      <c r="J626" s="96">
        <v>1.2090000000000001</v>
      </c>
      <c r="K626" s="11" t="s">
        <v>117</v>
      </c>
      <c r="L626" s="21" t="str">
        <f t="shared" si="142"/>
        <v>Yes</v>
      </c>
    </row>
    <row r="627" spans="1:12">
      <c r="A627" s="118" t="s">
        <v>443</v>
      </c>
      <c r="B627" s="70" t="s">
        <v>51</v>
      </c>
      <c r="C627" s="40">
        <v>1019.1366065</v>
      </c>
      <c r="D627" s="10" t="str">
        <f t="shared" si="138"/>
        <v>N/A</v>
      </c>
      <c r="E627" s="40">
        <v>1033.2109224999999</v>
      </c>
      <c r="F627" s="10" t="str">
        <f t="shared" si="139"/>
        <v>N/A</v>
      </c>
      <c r="G627" s="40">
        <v>1104.1010510999999</v>
      </c>
      <c r="H627" s="10" t="str">
        <f t="shared" si="140"/>
        <v>N/A</v>
      </c>
      <c r="I627" s="96">
        <v>1.381</v>
      </c>
      <c r="J627" s="96">
        <v>6.8609999999999998</v>
      </c>
      <c r="K627" s="11" t="s">
        <v>117</v>
      </c>
      <c r="L627" s="21" t="str">
        <f t="shared" si="142"/>
        <v>Yes</v>
      </c>
    </row>
    <row r="628" spans="1:12">
      <c r="A628" s="118" t="s">
        <v>444</v>
      </c>
      <c r="B628" s="70" t="s">
        <v>51</v>
      </c>
      <c r="C628" s="40">
        <v>154764056</v>
      </c>
      <c r="D628" s="10" t="str">
        <f t="shared" si="138"/>
        <v>N/A</v>
      </c>
      <c r="E628" s="40">
        <v>168520847</v>
      </c>
      <c r="F628" s="10" t="str">
        <f t="shared" si="139"/>
        <v>N/A</v>
      </c>
      <c r="G628" s="40">
        <v>175130986</v>
      </c>
      <c r="H628" s="10" t="str">
        <f t="shared" si="140"/>
        <v>N/A</v>
      </c>
      <c r="I628" s="96">
        <v>8.8889999999999993</v>
      </c>
      <c r="J628" s="96">
        <v>3.9220000000000002</v>
      </c>
      <c r="K628" s="11" t="s">
        <v>117</v>
      </c>
      <c r="L628" s="21" t="str">
        <f t="shared" si="142"/>
        <v>Yes</v>
      </c>
    </row>
    <row r="629" spans="1:12">
      <c r="A629" s="118" t="s">
        <v>706</v>
      </c>
      <c r="B629" s="70" t="s">
        <v>51</v>
      </c>
      <c r="C629" s="39">
        <v>173016</v>
      </c>
      <c r="D629" s="10" t="str">
        <f t="shared" si="138"/>
        <v>N/A</v>
      </c>
      <c r="E629" s="39">
        <v>176031</v>
      </c>
      <c r="F629" s="10" t="str">
        <f t="shared" si="139"/>
        <v>N/A</v>
      </c>
      <c r="G629" s="39">
        <v>185225</v>
      </c>
      <c r="H629" s="10" t="str">
        <f t="shared" si="140"/>
        <v>N/A</v>
      </c>
      <c r="I629" s="96">
        <v>1.7430000000000001</v>
      </c>
      <c r="J629" s="96">
        <v>5.2229999999999999</v>
      </c>
      <c r="K629" s="11" t="s">
        <v>117</v>
      </c>
      <c r="L629" s="21" t="str">
        <f t="shared" si="142"/>
        <v>Yes</v>
      </c>
    </row>
    <row r="630" spans="1:12">
      <c r="A630" s="118" t="s">
        <v>445</v>
      </c>
      <c r="B630" s="70" t="s">
        <v>51</v>
      </c>
      <c r="C630" s="40">
        <v>894.50719008999999</v>
      </c>
      <c r="D630" s="10" t="str">
        <f t="shared" si="138"/>
        <v>N/A</v>
      </c>
      <c r="E630" s="40">
        <v>957.33619078000004</v>
      </c>
      <c r="F630" s="10" t="str">
        <f t="shared" si="139"/>
        <v>N/A</v>
      </c>
      <c r="G630" s="40">
        <v>945.50404103000005</v>
      </c>
      <c r="H630" s="10" t="str">
        <f t="shared" si="140"/>
        <v>N/A</v>
      </c>
      <c r="I630" s="96">
        <v>7.024</v>
      </c>
      <c r="J630" s="96">
        <v>-1.24</v>
      </c>
      <c r="K630" s="11" t="s">
        <v>117</v>
      </c>
      <c r="L630" s="21" t="str">
        <f t="shared" si="142"/>
        <v>Yes</v>
      </c>
    </row>
    <row r="631" spans="1:12">
      <c r="A631" s="118" t="s">
        <v>446</v>
      </c>
      <c r="B631" s="70" t="s">
        <v>51</v>
      </c>
      <c r="C631" s="40">
        <v>13713202</v>
      </c>
      <c r="D631" s="10" t="str">
        <f t="shared" si="138"/>
        <v>N/A</v>
      </c>
      <c r="E631" s="40">
        <v>14956583</v>
      </c>
      <c r="F631" s="10" t="str">
        <f t="shared" si="139"/>
        <v>N/A</v>
      </c>
      <c r="G631" s="40">
        <v>17020131</v>
      </c>
      <c r="H631" s="10" t="str">
        <f t="shared" si="140"/>
        <v>N/A</v>
      </c>
      <c r="I631" s="96">
        <v>9.0670000000000002</v>
      </c>
      <c r="J631" s="96">
        <v>13.8</v>
      </c>
      <c r="K631" s="11" t="s">
        <v>117</v>
      </c>
      <c r="L631" s="21" t="str">
        <f t="shared" si="142"/>
        <v>Yes</v>
      </c>
    </row>
    <row r="632" spans="1:12">
      <c r="A632" s="118" t="s">
        <v>40</v>
      </c>
      <c r="B632" s="70" t="s">
        <v>51</v>
      </c>
      <c r="C632" s="39">
        <v>29660</v>
      </c>
      <c r="D632" s="10" t="str">
        <f t="shared" si="138"/>
        <v>N/A</v>
      </c>
      <c r="E632" s="39">
        <v>30137</v>
      </c>
      <c r="F632" s="10" t="str">
        <f t="shared" si="139"/>
        <v>N/A</v>
      </c>
      <c r="G632" s="39">
        <v>30358</v>
      </c>
      <c r="H632" s="10" t="str">
        <f t="shared" si="140"/>
        <v>N/A</v>
      </c>
      <c r="I632" s="96">
        <v>1.6080000000000001</v>
      </c>
      <c r="J632" s="96">
        <v>0.73329999999999995</v>
      </c>
      <c r="K632" s="11" t="s">
        <v>117</v>
      </c>
      <c r="L632" s="21" t="str">
        <f t="shared" si="142"/>
        <v>Yes</v>
      </c>
    </row>
    <row r="633" spans="1:12">
      <c r="A633" s="118" t="s">
        <v>447</v>
      </c>
      <c r="B633" s="70" t="s">
        <v>51</v>
      </c>
      <c r="C633" s="40">
        <v>462.34666217</v>
      </c>
      <c r="D633" s="10" t="str">
        <f t="shared" si="138"/>
        <v>N/A</v>
      </c>
      <c r="E633" s="40">
        <v>496.28639213999998</v>
      </c>
      <c r="F633" s="10" t="str">
        <f t="shared" si="139"/>
        <v>N/A</v>
      </c>
      <c r="G633" s="40">
        <v>560.64730878</v>
      </c>
      <c r="H633" s="10" t="str">
        <f t="shared" si="140"/>
        <v>N/A</v>
      </c>
      <c r="I633" s="96">
        <v>7.3410000000000002</v>
      </c>
      <c r="J633" s="96">
        <v>12.97</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14109490</v>
      </c>
      <c r="D637" s="10" t="str">
        <f t="shared" si="138"/>
        <v>N/A</v>
      </c>
      <c r="E637" s="40">
        <v>14020045</v>
      </c>
      <c r="F637" s="10" t="str">
        <f t="shared" si="139"/>
        <v>N/A</v>
      </c>
      <c r="G637" s="40">
        <v>13917280</v>
      </c>
      <c r="H637" s="10" t="str">
        <f t="shared" si="140"/>
        <v>N/A</v>
      </c>
      <c r="I637" s="96">
        <v>-0.63400000000000001</v>
      </c>
      <c r="J637" s="96">
        <v>-0.73299999999999998</v>
      </c>
      <c r="K637" s="11" t="s">
        <v>117</v>
      </c>
      <c r="L637" s="21" t="str">
        <f t="shared" si="142"/>
        <v>Yes</v>
      </c>
    </row>
    <row r="638" spans="1:12">
      <c r="A638" s="118" t="s">
        <v>452</v>
      </c>
      <c r="B638" s="70" t="s">
        <v>51</v>
      </c>
      <c r="C638" s="39">
        <v>11288</v>
      </c>
      <c r="D638" s="10" t="str">
        <f t="shared" si="138"/>
        <v>N/A</v>
      </c>
      <c r="E638" s="39">
        <v>11129</v>
      </c>
      <c r="F638" s="10" t="str">
        <f t="shared" si="139"/>
        <v>N/A</v>
      </c>
      <c r="G638" s="39">
        <v>11298</v>
      </c>
      <c r="H638" s="10" t="str">
        <f t="shared" si="140"/>
        <v>N/A</v>
      </c>
      <c r="I638" s="96">
        <v>-1.41</v>
      </c>
      <c r="J638" s="96">
        <v>1.5189999999999999</v>
      </c>
      <c r="K638" s="11" t="s">
        <v>117</v>
      </c>
      <c r="L638" s="21" t="str">
        <f t="shared" si="142"/>
        <v>Yes</v>
      </c>
    </row>
    <row r="639" spans="1:12">
      <c r="A639" s="118" t="s">
        <v>453</v>
      </c>
      <c r="B639" s="70" t="s">
        <v>51</v>
      </c>
      <c r="C639" s="40">
        <v>1249.9548193000001</v>
      </c>
      <c r="D639" s="10" t="str">
        <f t="shared" si="138"/>
        <v>N/A</v>
      </c>
      <c r="E639" s="40">
        <v>1259.7758108999999</v>
      </c>
      <c r="F639" s="10" t="str">
        <f t="shared" si="139"/>
        <v>N/A</v>
      </c>
      <c r="G639" s="40">
        <v>1231.8357231</v>
      </c>
      <c r="H639" s="10" t="str">
        <f t="shared" si="140"/>
        <v>N/A</v>
      </c>
      <c r="I639" s="96">
        <v>0.78569999999999995</v>
      </c>
      <c r="J639" s="96">
        <v>-2.2200000000000002</v>
      </c>
      <c r="K639" s="11" t="s">
        <v>117</v>
      </c>
      <c r="L639" s="21" t="str">
        <f t="shared" si="142"/>
        <v>Yes</v>
      </c>
    </row>
    <row r="640" spans="1:12">
      <c r="A640" s="118" t="s">
        <v>454</v>
      </c>
      <c r="B640" s="70" t="s">
        <v>51</v>
      </c>
      <c r="C640" s="40">
        <v>306</v>
      </c>
      <c r="D640" s="10" t="str">
        <f t="shared" si="138"/>
        <v>N/A</v>
      </c>
      <c r="E640" s="40">
        <v>272</v>
      </c>
      <c r="F640" s="10" t="str">
        <f t="shared" si="139"/>
        <v>N/A</v>
      </c>
      <c r="G640" s="40">
        <v>211</v>
      </c>
      <c r="H640" s="10" t="str">
        <f t="shared" si="140"/>
        <v>N/A</v>
      </c>
      <c r="I640" s="96">
        <v>-11.1</v>
      </c>
      <c r="J640" s="96">
        <v>-22.4</v>
      </c>
      <c r="K640" s="11" t="s">
        <v>117</v>
      </c>
      <c r="L640" s="21" t="str">
        <f t="shared" si="142"/>
        <v>No</v>
      </c>
    </row>
    <row r="641" spans="1:12">
      <c r="A641" s="118" t="s">
        <v>455</v>
      </c>
      <c r="B641" s="70" t="s">
        <v>51</v>
      </c>
      <c r="C641" s="39">
        <v>4</v>
      </c>
      <c r="D641" s="10" t="str">
        <f t="shared" si="138"/>
        <v>N/A</v>
      </c>
      <c r="E641" s="39">
        <v>3</v>
      </c>
      <c r="F641" s="10" t="str">
        <f t="shared" si="139"/>
        <v>N/A</v>
      </c>
      <c r="G641" s="39">
        <v>2</v>
      </c>
      <c r="H641" s="10" t="str">
        <f t="shared" si="140"/>
        <v>N/A</v>
      </c>
      <c r="I641" s="96">
        <v>-25</v>
      </c>
      <c r="J641" s="96">
        <v>-33.299999999999997</v>
      </c>
      <c r="K641" s="11" t="s">
        <v>117</v>
      </c>
      <c r="L641" s="21" t="str">
        <f t="shared" si="142"/>
        <v>No</v>
      </c>
    </row>
    <row r="642" spans="1:12">
      <c r="A642" s="118" t="s">
        <v>456</v>
      </c>
      <c r="B642" s="70" t="s">
        <v>51</v>
      </c>
      <c r="C642" s="40">
        <v>76.5</v>
      </c>
      <c r="D642" s="10" t="str">
        <f t="shared" si="138"/>
        <v>N/A</v>
      </c>
      <c r="E642" s="40">
        <v>90.666666667000001</v>
      </c>
      <c r="F642" s="10" t="str">
        <f t="shared" si="139"/>
        <v>N/A</v>
      </c>
      <c r="G642" s="40">
        <v>105.5</v>
      </c>
      <c r="H642" s="10" t="str">
        <f t="shared" si="140"/>
        <v>N/A</v>
      </c>
      <c r="I642" s="96">
        <v>18.52</v>
      </c>
      <c r="J642" s="96">
        <v>16.36</v>
      </c>
      <c r="K642" s="11" t="s">
        <v>117</v>
      </c>
      <c r="L642" s="21" t="str">
        <f t="shared" si="142"/>
        <v>No</v>
      </c>
    </row>
    <row r="643" spans="1:12">
      <c r="A643" s="118" t="s">
        <v>457</v>
      </c>
      <c r="B643" s="70" t="s">
        <v>51</v>
      </c>
      <c r="C643" s="40">
        <v>12112</v>
      </c>
      <c r="D643" s="10" t="str">
        <f t="shared" si="138"/>
        <v>N/A</v>
      </c>
      <c r="E643" s="40">
        <v>12247</v>
      </c>
      <c r="F643" s="10" t="str">
        <f t="shared" si="139"/>
        <v>N/A</v>
      </c>
      <c r="G643" s="40">
        <v>15687</v>
      </c>
      <c r="H643" s="10" t="str">
        <f t="shared" si="140"/>
        <v>N/A</v>
      </c>
      <c r="I643" s="96">
        <v>1.115</v>
      </c>
      <c r="J643" s="96">
        <v>28.09</v>
      </c>
      <c r="K643" s="11" t="s">
        <v>117</v>
      </c>
      <c r="L643" s="21" t="str">
        <f t="shared" si="142"/>
        <v>No</v>
      </c>
    </row>
    <row r="644" spans="1:12">
      <c r="A644" s="118" t="s">
        <v>707</v>
      </c>
      <c r="B644" s="70" t="s">
        <v>51</v>
      </c>
      <c r="C644" s="39">
        <v>462</v>
      </c>
      <c r="D644" s="10" t="str">
        <f t="shared" si="138"/>
        <v>N/A</v>
      </c>
      <c r="E644" s="39">
        <v>541</v>
      </c>
      <c r="F644" s="10" t="str">
        <f t="shared" si="139"/>
        <v>N/A</v>
      </c>
      <c r="G644" s="39">
        <v>447</v>
      </c>
      <c r="H644" s="10" t="str">
        <f t="shared" si="140"/>
        <v>N/A</v>
      </c>
      <c r="I644" s="96">
        <v>17.100000000000001</v>
      </c>
      <c r="J644" s="96">
        <v>-17.399999999999999</v>
      </c>
      <c r="K644" s="11" t="s">
        <v>117</v>
      </c>
      <c r="L644" s="21" t="str">
        <f t="shared" si="142"/>
        <v>No</v>
      </c>
    </row>
    <row r="645" spans="1:12">
      <c r="A645" s="118" t="s">
        <v>458</v>
      </c>
      <c r="B645" s="70" t="s">
        <v>51</v>
      </c>
      <c r="C645" s="40">
        <v>26.216450215999998</v>
      </c>
      <c r="D645" s="10" t="str">
        <f t="shared" si="138"/>
        <v>N/A</v>
      </c>
      <c r="E645" s="40">
        <v>22.637707947999999</v>
      </c>
      <c r="F645" s="10" t="str">
        <f t="shared" si="139"/>
        <v>N/A</v>
      </c>
      <c r="G645" s="40">
        <v>35.093959732000002</v>
      </c>
      <c r="H645" s="10" t="str">
        <f t="shared" si="140"/>
        <v>N/A</v>
      </c>
      <c r="I645" s="96">
        <v>-13.7</v>
      </c>
      <c r="J645" s="96">
        <v>55.02</v>
      </c>
      <c r="K645" s="11" t="s">
        <v>117</v>
      </c>
      <c r="L645" s="21" t="str">
        <f t="shared" si="142"/>
        <v>No</v>
      </c>
    </row>
    <row r="646" spans="1:12">
      <c r="A646" s="118" t="s">
        <v>459</v>
      </c>
      <c r="B646" s="70" t="s">
        <v>51</v>
      </c>
      <c r="C646" s="40">
        <v>7247256</v>
      </c>
      <c r="D646" s="10" t="str">
        <f t="shared" si="138"/>
        <v>N/A</v>
      </c>
      <c r="E646" s="40">
        <v>7275180</v>
      </c>
      <c r="F646" s="10" t="str">
        <f t="shared" si="139"/>
        <v>N/A</v>
      </c>
      <c r="G646" s="40">
        <v>8785954</v>
      </c>
      <c r="H646" s="10" t="str">
        <f t="shared" si="140"/>
        <v>N/A</v>
      </c>
      <c r="I646" s="96">
        <v>0.38529999999999998</v>
      </c>
      <c r="J646" s="96">
        <v>20.77</v>
      </c>
      <c r="K646" s="11" t="s">
        <v>117</v>
      </c>
      <c r="L646" s="21" t="str">
        <f t="shared" si="142"/>
        <v>No</v>
      </c>
    </row>
    <row r="647" spans="1:12">
      <c r="A647" s="118" t="s">
        <v>146</v>
      </c>
      <c r="B647" s="70" t="s">
        <v>51</v>
      </c>
      <c r="C647" s="39">
        <v>759</v>
      </c>
      <c r="D647" s="10" t="str">
        <f t="shared" si="138"/>
        <v>N/A</v>
      </c>
      <c r="E647" s="39">
        <v>729</v>
      </c>
      <c r="F647" s="10" t="str">
        <f t="shared" si="139"/>
        <v>N/A</v>
      </c>
      <c r="G647" s="39">
        <v>760</v>
      </c>
      <c r="H647" s="10" t="str">
        <f t="shared" si="140"/>
        <v>N/A</v>
      </c>
      <c r="I647" s="96">
        <v>-3.95</v>
      </c>
      <c r="J647" s="96">
        <v>4.2519999999999998</v>
      </c>
      <c r="K647" s="11" t="s">
        <v>117</v>
      </c>
      <c r="L647" s="21" t="str">
        <f t="shared" si="142"/>
        <v>Yes</v>
      </c>
    </row>
    <row r="648" spans="1:12">
      <c r="A648" s="118" t="s">
        <v>460</v>
      </c>
      <c r="B648" s="70" t="s">
        <v>51</v>
      </c>
      <c r="C648" s="40">
        <v>9548.4268775</v>
      </c>
      <c r="D648" s="10" t="str">
        <f t="shared" si="138"/>
        <v>N/A</v>
      </c>
      <c r="E648" s="40">
        <v>9979.6707819000003</v>
      </c>
      <c r="F648" s="10" t="str">
        <f t="shared" si="139"/>
        <v>N/A</v>
      </c>
      <c r="G648" s="40">
        <v>11560.465789</v>
      </c>
      <c r="H648" s="10" t="str">
        <f t="shared" si="140"/>
        <v>N/A</v>
      </c>
      <c r="I648" s="96">
        <v>4.516</v>
      </c>
      <c r="J648" s="96">
        <v>15.84</v>
      </c>
      <c r="K648" s="11" t="s">
        <v>117</v>
      </c>
      <c r="L648" s="21" t="str">
        <f t="shared" si="142"/>
        <v>No</v>
      </c>
    </row>
    <row r="649" spans="1:12">
      <c r="A649" s="118" t="s">
        <v>461</v>
      </c>
      <c r="B649" s="70" t="s">
        <v>51</v>
      </c>
      <c r="C649" s="40">
        <v>56055898</v>
      </c>
      <c r="D649" s="10" t="str">
        <f t="shared" si="138"/>
        <v>N/A</v>
      </c>
      <c r="E649" s="40">
        <v>56073085</v>
      </c>
      <c r="F649" s="10" t="str">
        <f t="shared" si="139"/>
        <v>N/A</v>
      </c>
      <c r="G649" s="40">
        <v>64828104</v>
      </c>
      <c r="H649" s="10" t="str">
        <f t="shared" si="140"/>
        <v>N/A</v>
      </c>
      <c r="I649" s="96">
        <v>3.0700000000000002E-2</v>
      </c>
      <c r="J649" s="96">
        <v>15.61</v>
      </c>
      <c r="K649" s="11" t="s">
        <v>117</v>
      </c>
      <c r="L649" s="21" t="str">
        <f t="shared" si="142"/>
        <v>No</v>
      </c>
    </row>
    <row r="650" spans="1:12">
      <c r="A650" s="118" t="s">
        <v>462</v>
      </c>
      <c r="B650" s="70" t="s">
        <v>51</v>
      </c>
      <c r="C650" s="39">
        <v>129559</v>
      </c>
      <c r="D650" s="10" t="str">
        <f t="shared" si="138"/>
        <v>N/A</v>
      </c>
      <c r="E650" s="39">
        <v>132921</v>
      </c>
      <c r="F650" s="10" t="str">
        <f t="shared" si="139"/>
        <v>N/A</v>
      </c>
      <c r="G650" s="39">
        <v>148879</v>
      </c>
      <c r="H650" s="10" t="str">
        <f t="shared" si="140"/>
        <v>N/A</v>
      </c>
      <c r="I650" s="96">
        <v>2.5950000000000002</v>
      </c>
      <c r="J650" s="96">
        <v>12.01</v>
      </c>
      <c r="K650" s="11" t="s">
        <v>117</v>
      </c>
      <c r="L650" s="21" t="str">
        <f t="shared" si="142"/>
        <v>Yes</v>
      </c>
    </row>
    <row r="651" spans="1:12">
      <c r="A651" s="118" t="s">
        <v>463</v>
      </c>
      <c r="B651" s="70" t="s">
        <v>51</v>
      </c>
      <c r="C651" s="40">
        <v>432.66695482</v>
      </c>
      <c r="D651" s="10" t="str">
        <f t="shared" si="138"/>
        <v>N/A</v>
      </c>
      <c r="E651" s="40">
        <v>421.85271703000001</v>
      </c>
      <c r="F651" s="10" t="str">
        <f t="shared" si="139"/>
        <v>N/A</v>
      </c>
      <c r="G651" s="40">
        <v>435.44155991999997</v>
      </c>
      <c r="H651" s="10" t="str">
        <f t="shared" si="140"/>
        <v>N/A</v>
      </c>
      <c r="I651" s="96">
        <v>-2.5</v>
      </c>
      <c r="J651" s="96">
        <v>3.2210000000000001</v>
      </c>
      <c r="K651" s="11" t="s">
        <v>117</v>
      </c>
      <c r="L651" s="21" t="str">
        <f t="shared" si="142"/>
        <v>Yes</v>
      </c>
    </row>
    <row r="652" spans="1:12">
      <c r="A652" s="118" t="s">
        <v>464</v>
      </c>
      <c r="B652" s="70" t="s">
        <v>51</v>
      </c>
      <c r="C652" s="40">
        <v>39203968</v>
      </c>
      <c r="D652" s="10" t="str">
        <f t="shared" ref="D652:D660" si="143">IF($B652="N/A","N/A",IF(C652&gt;10,"No",IF(C652&lt;-10,"No","Yes")))</f>
        <v>N/A</v>
      </c>
      <c r="E652" s="40">
        <v>43458351</v>
      </c>
      <c r="F652" s="10" t="str">
        <f t="shared" ref="F652:F660" si="144">IF($B652="N/A","N/A",IF(E652&gt;10,"No",IF(E652&lt;-10,"No","Yes")))</f>
        <v>N/A</v>
      </c>
      <c r="G652" s="40">
        <v>47701496</v>
      </c>
      <c r="H652" s="10" t="str">
        <f t="shared" ref="H652:H660" si="145">IF($B652="N/A","N/A",IF(G652&gt;10,"No",IF(G652&lt;-10,"No","Yes")))</f>
        <v>N/A</v>
      </c>
      <c r="I652" s="96">
        <v>10.85</v>
      </c>
      <c r="J652" s="96">
        <v>9.7639999999999993</v>
      </c>
      <c r="K652" s="11" t="s">
        <v>117</v>
      </c>
      <c r="L652" s="21" t="str">
        <f t="shared" ref="L652:L660" si="146">IF(J652="Div by 0", "N/A", IF(K652="N/A","N/A", IF(J652&gt;VALUE(MID(K652,1,2)), "No", IF(J652&lt;-1*VALUE(MID(K652,1,2)), "No", "Yes"))))</f>
        <v>Yes</v>
      </c>
    </row>
    <row r="653" spans="1:12">
      <c r="A653" s="118" t="s">
        <v>147</v>
      </c>
      <c r="B653" s="70" t="s">
        <v>51</v>
      </c>
      <c r="C653" s="39">
        <v>924</v>
      </c>
      <c r="D653" s="10" t="str">
        <f t="shared" si="143"/>
        <v>N/A</v>
      </c>
      <c r="E653" s="39">
        <v>998</v>
      </c>
      <c r="F653" s="10" t="str">
        <f t="shared" si="144"/>
        <v>N/A</v>
      </c>
      <c r="G653" s="39">
        <v>1048</v>
      </c>
      <c r="H653" s="10" t="str">
        <f t="shared" si="145"/>
        <v>N/A</v>
      </c>
      <c r="I653" s="96">
        <v>8.0090000000000003</v>
      </c>
      <c r="J653" s="96">
        <v>5.01</v>
      </c>
      <c r="K653" s="11" t="s">
        <v>117</v>
      </c>
      <c r="L653" s="21" t="str">
        <f t="shared" si="146"/>
        <v>Yes</v>
      </c>
    </row>
    <row r="654" spans="1:12">
      <c r="A654" s="118" t="s">
        <v>465</v>
      </c>
      <c r="B654" s="70" t="s">
        <v>51</v>
      </c>
      <c r="C654" s="40">
        <v>42428.536797000001</v>
      </c>
      <c r="D654" s="10" t="str">
        <f t="shared" si="143"/>
        <v>N/A</v>
      </c>
      <c r="E654" s="40">
        <v>43545.441884</v>
      </c>
      <c r="F654" s="10" t="str">
        <f t="shared" si="144"/>
        <v>N/A</v>
      </c>
      <c r="G654" s="40">
        <v>45516.694656</v>
      </c>
      <c r="H654" s="10" t="str">
        <f t="shared" si="145"/>
        <v>N/A</v>
      </c>
      <c r="I654" s="96">
        <v>2.6320000000000001</v>
      </c>
      <c r="J654" s="96">
        <v>4.5270000000000001</v>
      </c>
      <c r="K654" s="11" t="s">
        <v>117</v>
      </c>
      <c r="L654" s="21" t="str">
        <f t="shared" si="146"/>
        <v>Yes</v>
      </c>
    </row>
    <row r="655" spans="1:12">
      <c r="A655" s="118" t="s">
        <v>466</v>
      </c>
      <c r="B655" s="70" t="s">
        <v>51</v>
      </c>
      <c r="C655" s="40">
        <v>102258851</v>
      </c>
      <c r="D655" s="10" t="str">
        <f t="shared" si="143"/>
        <v>N/A</v>
      </c>
      <c r="E655" s="40">
        <v>104214213</v>
      </c>
      <c r="F655" s="10" t="str">
        <f t="shared" si="144"/>
        <v>N/A</v>
      </c>
      <c r="G655" s="40">
        <v>114202638</v>
      </c>
      <c r="H655" s="10" t="str">
        <f t="shared" si="145"/>
        <v>N/A</v>
      </c>
      <c r="I655" s="96">
        <v>1.9119999999999999</v>
      </c>
      <c r="J655" s="96">
        <v>9.5850000000000009</v>
      </c>
      <c r="K655" s="11" t="s">
        <v>117</v>
      </c>
      <c r="L655" s="21" t="str">
        <f t="shared" si="146"/>
        <v>Yes</v>
      </c>
    </row>
    <row r="656" spans="1:12">
      <c r="A656" s="118" t="s">
        <v>467</v>
      </c>
      <c r="B656" s="70" t="s">
        <v>51</v>
      </c>
      <c r="C656" s="39">
        <v>103060</v>
      </c>
      <c r="D656" s="10" t="str">
        <f t="shared" si="143"/>
        <v>N/A</v>
      </c>
      <c r="E656" s="39">
        <v>102990</v>
      </c>
      <c r="F656" s="10" t="str">
        <f t="shared" si="144"/>
        <v>N/A</v>
      </c>
      <c r="G656" s="39">
        <v>104137</v>
      </c>
      <c r="H656" s="10" t="str">
        <f t="shared" si="145"/>
        <v>N/A</v>
      </c>
      <c r="I656" s="96">
        <v>-6.8000000000000005E-2</v>
      </c>
      <c r="J656" s="96">
        <v>1.1140000000000001</v>
      </c>
      <c r="K656" s="11" t="s">
        <v>117</v>
      </c>
      <c r="L656" s="21" t="str">
        <f t="shared" si="146"/>
        <v>Yes</v>
      </c>
    </row>
    <row r="657" spans="1:12">
      <c r="A657" s="118" t="s">
        <v>468</v>
      </c>
      <c r="B657" s="70" t="s">
        <v>51</v>
      </c>
      <c r="C657" s="40">
        <v>992.22638269000004</v>
      </c>
      <c r="D657" s="10" t="str">
        <f t="shared" si="143"/>
        <v>N/A</v>
      </c>
      <c r="E657" s="40">
        <v>1011.8867172</v>
      </c>
      <c r="F657" s="10" t="str">
        <f t="shared" si="144"/>
        <v>N/A</v>
      </c>
      <c r="G657" s="40">
        <v>1096.6576528999999</v>
      </c>
      <c r="H657" s="10" t="str">
        <f t="shared" si="145"/>
        <v>N/A</v>
      </c>
      <c r="I657" s="96">
        <v>1.9810000000000001</v>
      </c>
      <c r="J657" s="96">
        <v>8.3780000000000001</v>
      </c>
      <c r="K657" s="11" t="s">
        <v>117</v>
      </c>
      <c r="L657" s="21" t="str">
        <f t="shared" si="146"/>
        <v>Yes</v>
      </c>
    </row>
    <row r="658" spans="1:12">
      <c r="A658" s="118" t="s">
        <v>469</v>
      </c>
      <c r="B658" s="70" t="s">
        <v>51</v>
      </c>
      <c r="C658" s="40">
        <v>7011675</v>
      </c>
      <c r="D658" s="10" t="str">
        <f t="shared" si="143"/>
        <v>N/A</v>
      </c>
      <c r="E658" s="40">
        <v>8223027</v>
      </c>
      <c r="F658" s="10" t="str">
        <f t="shared" si="144"/>
        <v>N/A</v>
      </c>
      <c r="G658" s="40">
        <v>9471903</v>
      </c>
      <c r="H658" s="10" t="str">
        <f t="shared" si="145"/>
        <v>N/A</v>
      </c>
      <c r="I658" s="96">
        <v>17.28</v>
      </c>
      <c r="J658" s="96">
        <v>15.19</v>
      </c>
      <c r="K658" s="11" t="s">
        <v>117</v>
      </c>
      <c r="L658" s="21" t="str">
        <f t="shared" si="146"/>
        <v>No</v>
      </c>
    </row>
    <row r="659" spans="1:12">
      <c r="A659" s="118" t="s">
        <v>148</v>
      </c>
      <c r="B659" s="70" t="s">
        <v>51</v>
      </c>
      <c r="C659" s="39">
        <v>935</v>
      </c>
      <c r="D659" s="10" t="str">
        <f t="shared" si="143"/>
        <v>N/A</v>
      </c>
      <c r="E659" s="39">
        <v>1013</v>
      </c>
      <c r="F659" s="10" t="str">
        <f t="shared" si="144"/>
        <v>N/A</v>
      </c>
      <c r="G659" s="39">
        <v>1073</v>
      </c>
      <c r="H659" s="10" t="str">
        <f t="shared" si="145"/>
        <v>N/A</v>
      </c>
      <c r="I659" s="96">
        <v>8.3420000000000005</v>
      </c>
      <c r="J659" s="96">
        <v>5.923</v>
      </c>
      <c r="K659" s="11" t="s">
        <v>117</v>
      </c>
      <c r="L659" s="21" t="str">
        <f t="shared" si="146"/>
        <v>Yes</v>
      </c>
    </row>
    <row r="660" spans="1:12">
      <c r="A660" s="118" t="s">
        <v>470</v>
      </c>
      <c r="B660" s="101" t="s">
        <v>51</v>
      </c>
      <c r="C660" s="44">
        <v>7499.1176470999999</v>
      </c>
      <c r="D660" s="52" t="str">
        <f t="shared" si="143"/>
        <v>N/A</v>
      </c>
      <c r="E660" s="44">
        <v>8117.4995064000004</v>
      </c>
      <c r="F660" s="52" t="str">
        <f t="shared" si="144"/>
        <v>N/A</v>
      </c>
      <c r="G660" s="44">
        <v>8827.4958062000005</v>
      </c>
      <c r="H660" s="52" t="str">
        <f t="shared" si="145"/>
        <v>N/A</v>
      </c>
      <c r="I660" s="102">
        <v>8.2460000000000004</v>
      </c>
      <c r="J660" s="102">
        <v>8.7460000000000004</v>
      </c>
      <c r="K660" s="53" t="s">
        <v>117</v>
      </c>
      <c r="L660" s="43" t="str">
        <f t="shared" si="146"/>
        <v>Yes</v>
      </c>
    </row>
    <row r="661" spans="1:12">
      <c r="A661" s="218" t="s">
        <v>471</v>
      </c>
      <c r="B661" s="212"/>
      <c r="C661" s="212"/>
      <c r="D661" s="212"/>
      <c r="E661" s="212"/>
      <c r="F661" s="212"/>
      <c r="G661" s="212"/>
      <c r="H661" s="212"/>
      <c r="I661" s="212"/>
      <c r="J661" s="212"/>
      <c r="K661" s="212"/>
      <c r="L661" s="213"/>
    </row>
    <row r="662" spans="1:12">
      <c r="A662" s="118" t="s">
        <v>642</v>
      </c>
      <c r="B662" s="114" t="s">
        <v>51</v>
      </c>
      <c r="C662" s="65">
        <v>651.40121486999999</v>
      </c>
      <c r="D662" s="103" t="str">
        <f t="shared" ref="D662:D681" si="147">IF($B662="N/A","N/A",IF(C662&gt;10,"No",IF(C662&lt;-10,"No","Yes")))</f>
        <v>N/A</v>
      </c>
      <c r="E662" s="65">
        <v>759.90747968000005</v>
      </c>
      <c r="F662" s="103" t="str">
        <f t="shared" ref="F662:F681" si="148">IF($B662="N/A","N/A",IF(E662&gt;10,"No",IF(E662&lt;-10,"No","Yes")))</f>
        <v>N/A</v>
      </c>
      <c r="G662" s="65">
        <v>790.56535625000004</v>
      </c>
      <c r="H662" s="103" t="str">
        <f t="shared" ref="H662:H681" si="149">IF($B662="N/A","N/A",IF(G662&gt;10,"No",IF(G662&lt;-10,"No","Yes")))</f>
        <v>N/A</v>
      </c>
      <c r="I662" s="104">
        <v>16.66</v>
      </c>
      <c r="J662" s="104">
        <v>4.0339999999999998</v>
      </c>
      <c r="K662" s="66" t="s">
        <v>117</v>
      </c>
      <c r="L662" s="138" t="str">
        <f t="shared" ref="L662:L681" si="150">IF(J662="Div by 0", "N/A", IF(K662="N/A","N/A", IF(J662&gt;VALUE(MID(K662,1,2)), "No", IF(J662&lt;-1*VALUE(MID(K662,1,2)), "No", "Yes"))))</f>
        <v>Yes</v>
      </c>
    </row>
    <row r="663" spans="1:12">
      <c r="A663" s="153" t="s">
        <v>592</v>
      </c>
      <c r="B663" s="70" t="s">
        <v>51</v>
      </c>
      <c r="C663" s="40">
        <v>604.10905349999996</v>
      </c>
      <c r="D663" s="10" t="str">
        <f t="shared" si="147"/>
        <v>N/A</v>
      </c>
      <c r="E663" s="40">
        <v>369.38324420999999</v>
      </c>
      <c r="F663" s="10" t="str">
        <f t="shared" si="148"/>
        <v>N/A</v>
      </c>
      <c r="G663" s="40">
        <v>341.72941176</v>
      </c>
      <c r="H663" s="10" t="str">
        <f t="shared" si="149"/>
        <v>N/A</v>
      </c>
      <c r="I663" s="96">
        <v>-38.9</v>
      </c>
      <c r="J663" s="96">
        <v>-7.49</v>
      </c>
      <c r="K663" s="11" t="s">
        <v>117</v>
      </c>
      <c r="L663" s="21" t="str">
        <f t="shared" si="150"/>
        <v>Yes</v>
      </c>
    </row>
    <row r="664" spans="1:12">
      <c r="A664" s="153" t="s">
        <v>595</v>
      </c>
      <c r="B664" s="70" t="s">
        <v>51</v>
      </c>
      <c r="C664" s="40">
        <v>1740.0603919</v>
      </c>
      <c r="D664" s="10" t="str">
        <f t="shared" si="147"/>
        <v>N/A</v>
      </c>
      <c r="E664" s="40">
        <v>1992.7630529999999</v>
      </c>
      <c r="F664" s="10" t="str">
        <f t="shared" si="148"/>
        <v>N/A</v>
      </c>
      <c r="G664" s="40">
        <v>2026.5431857000001</v>
      </c>
      <c r="H664" s="10" t="str">
        <f t="shared" si="149"/>
        <v>N/A</v>
      </c>
      <c r="I664" s="96">
        <v>14.52</v>
      </c>
      <c r="J664" s="96">
        <v>1.6950000000000001</v>
      </c>
      <c r="K664" s="11" t="s">
        <v>117</v>
      </c>
      <c r="L664" s="21" t="str">
        <f t="shared" si="150"/>
        <v>Yes</v>
      </c>
    </row>
    <row r="665" spans="1:12">
      <c r="A665" s="153" t="s">
        <v>598</v>
      </c>
      <c r="B665" s="70" t="s">
        <v>51</v>
      </c>
      <c r="C665" s="40">
        <v>233.44062058</v>
      </c>
      <c r="D665" s="10" t="str">
        <f t="shared" si="147"/>
        <v>N/A</v>
      </c>
      <c r="E665" s="40">
        <v>276.04213131</v>
      </c>
      <c r="F665" s="10" t="str">
        <f t="shared" si="148"/>
        <v>N/A</v>
      </c>
      <c r="G665" s="40">
        <v>293.76389843999999</v>
      </c>
      <c r="H665" s="10" t="str">
        <f t="shared" si="149"/>
        <v>N/A</v>
      </c>
      <c r="I665" s="96">
        <v>18.25</v>
      </c>
      <c r="J665" s="96">
        <v>6.42</v>
      </c>
      <c r="K665" s="11" t="s">
        <v>117</v>
      </c>
      <c r="L665" s="21" t="str">
        <f t="shared" si="150"/>
        <v>Yes</v>
      </c>
    </row>
    <row r="666" spans="1:12">
      <c r="A666" s="153" t="s">
        <v>600</v>
      </c>
      <c r="B666" s="70" t="s">
        <v>51</v>
      </c>
      <c r="C666" s="40">
        <v>780.46284374000004</v>
      </c>
      <c r="D666" s="10" t="str">
        <f t="shared" si="147"/>
        <v>N/A</v>
      </c>
      <c r="E666" s="40">
        <v>905.88329111999997</v>
      </c>
      <c r="F666" s="10" t="str">
        <f t="shared" si="148"/>
        <v>N/A</v>
      </c>
      <c r="G666" s="40">
        <v>962.46514705000004</v>
      </c>
      <c r="H666" s="10" t="str">
        <f t="shared" si="149"/>
        <v>N/A</v>
      </c>
      <c r="I666" s="96">
        <v>16.07</v>
      </c>
      <c r="J666" s="96">
        <v>6.2460000000000004</v>
      </c>
      <c r="K666" s="11" t="s">
        <v>117</v>
      </c>
      <c r="L666" s="21" t="str">
        <f t="shared" si="150"/>
        <v>Yes</v>
      </c>
    </row>
    <row r="667" spans="1:12">
      <c r="A667" s="118" t="s">
        <v>636</v>
      </c>
      <c r="B667" s="70" t="s">
        <v>51</v>
      </c>
      <c r="C667" s="40">
        <v>317.41429522999999</v>
      </c>
      <c r="D667" s="10" t="str">
        <f t="shared" si="147"/>
        <v>N/A</v>
      </c>
      <c r="E667" s="40">
        <v>319.48087949000001</v>
      </c>
      <c r="F667" s="10" t="str">
        <f t="shared" si="148"/>
        <v>N/A</v>
      </c>
      <c r="G667" s="40">
        <v>281.40862299000003</v>
      </c>
      <c r="H667" s="10" t="str">
        <f t="shared" si="149"/>
        <v>N/A</v>
      </c>
      <c r="I667" s="96">
        <v>0.65110000000000001</v>
      </c>
      <c r="J667" s="96">
        <v>-11.9</v>
      </c>
      <c r="K667" s="11" t="s">
        <v>117</v>
      </c>
      <c r="L667" s="21" t="str">
        <f t="shared" si="150"/>
        <v>Yes</v>
      </c>
    </row>
    <row r="668" spans="1:12">
      <c r="A668" s="153" t="s">
        <v>592</v>
      </c>
      <c r="B668" s="70" t="s">
        <v>51</v>
      </c>
      <c r="C668" s="40">
        <v>11349.261317</v>
      </c>
      <c r="D668" s="10" t="str">
        <f t="shared" si="147"/>
        <v>N/A</v>
      </c>
      <c r="E668" s="40">
        <v>9162.8123885999994</v>
      </c>
      <c r="F668" s="10" t="str">
        <f t="shared" si="148"/>
        <v>N/A</v>
      </c>
      <c r="G668" s="40">
        <v>9002.7185520000003</v>
      </c>
      <c r="H668" s="10" t="str">
        <f t="shared" si="149"/>
        <v>N/A</v>
      </c>
      <c r="I668" s="96">
        <v>-19.3</v>
      </c>
      <c r="J668" s="96">
        <v>-1.75</v>
      </c>
      <c r="K668" s="11" t="s">
        <v>117</v>
      </c>
      <c r="L668" s="21" t="str">
        <f t="shared" si="150"/>
        <v>Yes</v>
      </c>
    </row>
    <row r="669" spans="1:12">
      <c r="A669" s="153" t="s">
        <v>595</v>
      </c>
      <c r="B669" s="70" t="s">
        <v>51</v>
      </c>
      <c r="C669" s="40">
        <v>1165.9175448000001</v>
      </c>
      <c r="D669" s="10" t="str">
        <f t="shared" si="147"/>
        <v>N/A</v>
      </c>
      <c r="E669" s="40">
        <v>1189.0470187000001</v>
      </c>
      <c r="F669" s="10" t="str">
        <f t="shared" si="148"/>
        <v>N/A</v>
      </c>
      <c r="G669" s="40">
        <v>1005.6808839</v>
      </c>
      <c r="H669" s="10" t="str">
        <f t="shared" si="149"/>
        <v>N/A</v>
      </c>
      <c r="I669" s="96">
        <v>1.984</v>
      </c>
      <c r="J669" s="96">
        <v>-15.4</v>
      </c>
      <c r="K669" s="11" t="s">
        <v>117</v>
      </c>
      <c r="L669" s="21" t="str">
        <f t="shared" si="150"/>
        <v>No</v>
      </c>
    </row>
    <row r="670" spans="1:12">
      <c r="A670" s="153" t="s">
        <v>598</v>
      </c>
      <c r="B670" s="70" t="s">
        <v>51</v>
      </c>
      <c r="C670" s="40">
        <v>49.167787128000001</v>
      </c>
      <c r="D670" s="10" t="str">
        <f t="shared" si="147"/>
        <v>N/A</v>
      </c>
      <c r="E670" s="40">
        <v>43.943436921</v>
      </c>
      <c r="F670" s="10" t="str">
        <f t="shared" si="148"/>
        <v>N/A</v>
      </c>
      <c r="G670" s="40">
        <v>43.467309634000003</v>
      </c>
      <c r="H670" s="10" t="str">
        <f t="shared" si="149"/>
        <v>N/A</v>
      </c>
      <c r="I670" s="96">
        <v>-10.6</v>
      </c>
      <c r="J670" s="96">
        <v>-1.08</v>
      </c>
      <c r="K670" s="11" t="s">
        <v>117</v>
      </c>
      <c r="L670" s="21" t="str">
        <f t="shared" si="150"/>
        <v>Yes</v>
      </c>
    </row>
    <row r="671" spans="1:12">
      <c r="A671" s="153" t="s">
        <v>600</v>
      </c>
      <c r="B671" s="70" t="s">
        <v>51</v>
      </c>
      <c r="C671" s="40">
        <v>27.328301304</v>
      </c>
      <c r="D671" s="10" t="str">
        <f t="shared" si="147"/>
        <v>N/A</v>
      </c>
      <c r="E671" s="40">
        <v>26.457961188999999</v>
      </c>
      <c r="F671" s="10" t="str">
        <f t="shared" si="148"/>
        <v>N/A</v>
      </c>
      <c r="G671" s="40">
        <v>27.080378975999999</v>
      </c>
      <c r="H671" s="10" t="str">
        <f t="shared" si="149"/>
        <v>N/A</v>
      </c>
      <c r="I671" s="96">
        <v>-3.18</v>
      </c>
      <c r="J671" s="96">
        <v>2.3519999999999999</v>
      </c>
      <c r="K671" s="11" t="s">
        <v>117</v>
      </c>
      <c r="L671" s="21" t="str">
        <f t="shared" si="150"/>
        <v>Yes</v>
      </c>
    </row>
    <row r="672" spans="1:12">
      <c r="A672" s="118" t="s">
        <v>248</v>
      </c>
      <c r="B672" s="70" t="s">
        <v>51</v>
      </c>
      <c r="C672" s="40">
        <v>788.21062152000002</v>
      </c>
      <c r="D672" s="10" t="str">
        <f t="shared" si="147"/>
        <v>N/A</v>
      </c>
      <c r="E672" s="40">
        <v>820.55578312</v>
      </c>
      <c r="F672" s="10" t="str">
        <f t="shared" si="148"/>
        <v>N/A</v>
      </c>
      <c r="G672" s="40">
        <v>883.38974313000006</v>
      </c>
      <c r="H672" s="10" t="str">
        <f t="shared" si="149"/>
        <v>N/A</v>
      </c>
      <c r="I672" s="96">
        <v>4.1040000000000001</v>
      </c>
      <c r="J672" s="96">
        <v>7.657</v>
      </c>
      <c r="K672" s="11" t="s">
        <v>117</v>
      </c>
      <c r="L672" s="21" t="str">
        <f t="shared" si="150"/>
        <v>Yes</v>
      </c>
    </row>
    <row r="673" spans="1:12">
      <c r="A673" s="153" t="s">
        <v>592</v>
      </c>
      <c r="B673" s="70" t="s">
        <v>51</v>
      </c>
      <c r="C673" s="40">
        <v>1882.9135802000001</v>
      </c>
      <c r="D673" s="10" t="str">
        <f t="shared" si="147"/>
        <v>N/A</v>
      </c>
      <c r="E673" s="40">
        <v>392.52673797</v>
      </c>
      <c r="F673" s="10" t="str">
        <f t="shared" si="148"/>
        <v>N/A</v>
      </c>
      <c r="G673" s="40">
        <v>359.59909501999999</v>
      </c>
      <c r="H673" s="10" t="str">
        <f t="shared" si="149"/>
        <v>N/A</v>
      </c>
      <c r="I673" s="96">
        <v>-79.2</v>
      </c>
      <c r="J673" s="96">
        <v>-8.39</v>
      </c>
      <c r="K673" s="11" t="s">
        <v>117</v>
      </c>
      <c r="L673" s="21" t="str">
        <f t="shared" si="150"/>
        <v>Yes</v>
      </c>
    </row>
    <row r="674" spans="1:12">
      <c r="A674" s="153" t="s">
        <v>595</v>
      </c>
      <c r="B674" s="70" t="s">
        <v>51</v>
      </c>
      <c r="C674" s="40">
        <v>2406.4048865999998</v>
      </c>
      <c r="D674" s="10" t="str">
        <f t="shared" si="147"/>
        <v>N/A</v>
      </c>
      <c r="E674" s="40">
        <v>2499.2772338</v>
      </c>
      <c r="F674" s="10" t="str">
        <f t="shared" si="148"/>
        <v>N/A</v>
      </c>
      <c r="G674" s="40">
        <v>2648.1715282999999</v>
      </c>
      <c r="H674" s="10" t="str">
        <f t="shared" si="149"/>
        <v>N/A</v>
      </c>
      <c r="I674" s="96">
        <v>3.859</v>
      </c>
      <c r="J674" s="96">
        <v>5.9569999999999999</v>
      </c>
      <c r="K674" s="11" t="s">
        <v>117</v>
      </c>
      <c r="L674" s="21" t="str">
        <f t="shared" si="150"/>
        <v>Yes</v>
      </c>
    </row>
    <row r="675" spans="1:12">
      <c r="A675" s="153" t="s">
        <v>598</v>
      </c>
      <c r="B675" s="70" t="s">
        <v>51</v>
      </c>
      <c r="C675" s="40">
        <v>315.89349444999999</v>
      </c>
      <c r="D675" s="10" t="str">
        <f t="shared" si="147"/>
        <v>N/A</v>
      </c>
      <c r="E675" s="40">
        <v>332.51748027999997</v>
      </c>
      <c r="F675" s="10" t="str">
        <f t="shared" si="148"/>
        <v>N/A</v>
      </c>
      <c r="G675" s="40">
        <v>363.3051648</v>
      </c>
      <c r="H675" s="10" t="str">
        <f t="shared" si="149"/>
        <v>N/A</v>
      </c>
      <c r="I675" s="96">
        <v>5.2629999999999999</v>
      </c>
      <c r="J675" s="96">
        <v>9.2590000000000003</v>
      </c>
      <c r="K675" s="11" t="s">
        <v>117</v>
      </c>
      <c r="L675" s="21" t="str">
        <f t="shared" si="150"/>
        <v>Yes</v>
      </c>
    </row>
    <row r="676" spans="1:12">
      <c r="A676" s="153" t="s">
        <v>600</v>
      </c>
      <c r="B676" s="70" t="s">
        <v>51</v>
      </c>
      <c r="C676" s="40">
        <v>484.30565717000002</v>
      </c>
      <c r="D676" s="10" t="str">
        <f t="shared" si="147"/>
        <v>N/A</v>
      </c>
      <c r="E676" s="40">
        <v>494.50490373000002</v>
      </c>
      <c r="F676" s="10" t="str">
        <f t="shared" si="148"/>
        <v>N/A</v>
      </c>
      <c r="G676" s="40">
        <v>540.33181500000001</v>
      </c>
      <c r="H676" s="10" t="str">
        <f t="shared" si="149"/>
        <v>N/A</v>
      </c>
      <c r="I676" s="96">
        <v>2.1059999999999999</v>
      </c>
      <c r="J676" s="96">
        <v>9.2669999999999995</v>
      </c>
      <c r="K676" s="11" t="s">
        <v>117</v>
      </c>
      <c r="L676" s="21" t="str">
        <f t="shared" si="150"/>
        <v>Yes</v>
      </c>
    </row>
    <row r="677" spans="1:12">
      <c r="A677" s="118" t="s">
        <v>637</v>
      </c>
      <c r="B677" s="70" t="s">
        <v>51</v>
      </c>
      <c r="C677" s="40">
        <v>1979.6939781000001</v>
      </c>
      <c r="D677" s="10" t="str">
        <f t="shared" si="147"/>
        <v>N/A</v>
      </c>
      <c r="E677" s="40">
        <v>2122.3138405</v>
      </c>
      <c r="F677" s="10" t="str">
        <f t="shared" si="148"/>
        <v>N/A</v>
      </c>
      <c r="G677" s="40">
        <v>2311.3194634000001</v>
      </c>
      <c r="H677" s="10" t="str">
        <f t="shared" si="149"/>
        <v>N/A</v>
      </c>
      <c r="I677" s="96">
        <v>7.2039999999999997</v>
      </c>
      <c r="J677" s="96">
        <v>8.9060000000000006</v>
      </c>
      <c r="K677" s="11" t="s">
        <v>117</v>
      </c>
      <c r="L677" s="21" t="str">
        <f t="shared" si="150"/>
        <v>Yes</v>
      </c>
    </row>
    <row r="678" spans="1:12">
      <c r="A678" s="153" t="s">
        <v>592</v>
      </c>
      <c r="B678" s="70" t="s">
        <v>51</v>
      </c>
      <c r="C678" s="40">
        <v>1239.9310700000001</v>
      </c>
      <c r="D678" s="10" t="str">
        <f t="shared" si="147"/>
        <v>N/A</v>
      </c>
      <c r="E678" s="40">
        <v>997.87254901999995</v>
      </c>
      <c r="F678" s="10" t="str">
        <f t="shared" si="148"/>
        <v>N/A</v>
      </c>
      <c r="G678" s="40">
        <v>1098.5764706</v>
      </c>
      <c r="H678" s="10" t="str">
        <f t="shared" si="149"/>
        <v>N/A</v>
      </c>
      <c r="I678" s="96">
        <v>-19.5</v>
      </c>
      <c r="J678" s="96">
        <v>10.09</v>
      </c>
      <c r="K678" s="11" t="s">
        <v>117</v>
      </c>
      <c r="L678" s="21" t="str">
        <f t="shared" si="150"/>
        <v>Yes</v>
      </c>
    </row>
    <row r="679" spans="1:12">
      <c r="A679" s="153" t="s">
        <v>595</v>
      </c>
      <c r="B679" s="70" t="s">
        <v>51</v>
      </c>
      <c r="C679" s="40">
        <v>4310.5997132000002</v>
      </c>
      <c r="D679" s="10" t="str">
        <f t="shared" si="147"/>
        <v>N/A</v>
      </c>
      <c r="E679" s="40">
        <v>4556.7496414999996</v>
      </c>
      <c r="F679" s="10" t="str">
        <f t="shared" si="148"/>
        <v>N/A</v>
      </c>
      <c r="G679" s="40">
        <v>4898.1998105000002</v>
      </c>
      <c r="H679" s="10" t="str">
        <f t="shared" si="149"/>
        <v>N/A</v>
      </c>
      <c r="I679" s="96">
        <v>5.71</v>
      </c>
      <c r="J679" s="96">
        <v>7.4930000000000003</v>
      </c>
      <c r="K679" s="11" t="s">
        <v>117</v>
      </c>
      <c r="L679" s="21" t="str">
        <f t="shared" si="150"/>
        <v>Yes</v>
      </c>
    </row>
    <row r="680" spans="1:12">
      <c r="A680" s="153" t="s">
        <v>598</v>
      </c>
      <c r="B680" s="70" t="s">
        <v>51</v>
      </c>
      <c r="C680" s="40">
        <v>1189.5940642</v>
      </c>
      <c r="D680" s="10" t="str">
        <f t="shared" si="147"/>
        <v>N/A</v>
      </c>
      <c r="E680" s="40">
        <v>1282.6927748000001</v>
      </c>
      <c r="F680" s="10" t="str">
        <f t="shared" si="148"/>
        <v>N/A</v>
      </c>
      <c r="G680" s="40">
        <v>1411.5875687</v>
      </c>
      <c r="H680" s="10" t="str">
        <f t="shared" si="149"/>
        <v>N/A</v>
      </c>
      <c r="I680" s="96">
        <v>7.8259999999999996</v>
      </c>
      <c r="J680" s="96">
        <v>10.050000000000001</v>
      </c>
      <c r="K680" s="11" t="s">
        <v>117</v>
      </c>
      <c r="L680" s="21" t="str">
        <f t="shared" si="150"/>
        <v>Yes</v>
      </c>
    </row>
    <row r="681" spans="1:12">
      <c r="A681" s="153" t="s">
        <v>600</v>
      </c>
      <c r="B681" s="101" t="s">
        <v>51</v>
      </c>
      <c r="C681" s="44">
        <v>1934.6133316999999</v>
      </c>
      <c r="D681" s="52" t="str">
        <f t="shared" si="147"/>
        <v>N/A</v>
      </c>
      <c r="E681" s="44">
        <v>2063.7254099000002</v>
      </c>
      <c r="F681" s="52" t="str">
        <f t="shared" si="148"/>
        <v>N/A</v>
      </c>
      <c r="G681" s="44">
        <v>2243.2219771999999</v>
      </c>
      <c r="H681" s="52" t="str">
        <f t="shared" si="149"/>
        <v>N/A</v>
      </c>
      <c r="I681" s="102">
        <v>6.6740000000000004</v>
      </c>
      <c r="J681" s="102">
        <v>8.6980000000000004</v>
      </c>
      <c r="K681" s="53" t="s">
        <v>117</v>
      </c>
      <c r="L681" s="43" t="str">
        <f t="shared" si="150"/>
        <v>Yes</v>
      </c>
    </row>
    <row r="682" spans="1:12">
      <c r="A682" s="218" t="s">
        <v>472</v>
      </c>
      <c r="B682" s="212"/>
      <c r="C682" s="212"/>
      <c r="D682" s="212"/>
      <c r="E682" s="212"/>
      <c r="F682" s="212"/>
      <c r="G682" s="212"/>
      <c r="H682" s="212"/>
      <c r="I682" s="212"/>
      <c r="J682" s="212"/>
      <c r="K682" s="212"/>
      <c r="L682" s="213"/>
    </row>
    <row r="683" spans="1:12">
      <c r="A683" s="118" t="s">
        <v>473</v>
      </c>
      <c r="B683" s="114" t="s">
        <v>51</v>
      </c>
      <c r="C683" s="68">
        <v>10.431535542000001</v>
      </c>
      <c r="D683" s="103" t="str">
        <f t="shared" ref="D683:D714" si="151">IF($B683="N/A","N/A",IF(C683&gt;10,"No",IF(C683&lt;-10,"No","Yes")))</f>
        <v>N/A</v>
      </c>
      <c r="E683" s="68">
        <v>10.764323116</v>
      </c>
      <c r="F683" s="103" t="str">
        <f t="shared" ref="F683:F714" si="152">IF($B683="N/A","N/A",IF(E683&gt;10,"No",IF(E683&lt;-10,"No","Yes")))</f>
        <v>N/A</v>
      </c>
      <c r="G683" s="68">
        <v>10.404272443</v>
      </c>
      <c r="H683" s="103" t="str">
        <f t="shared" ref="H683:H714" si="153">IF($B683="N/A","N/A",IF(G683&gt;10,"No",IF(G683&lt;-10,"No","Yes")))</f>
        <v>N/A</v>
      </c>
      <c r="I683" s="104">
        <v>3.19</v>
      </c>
      <c r="J683" s="104">
        <v>-3.34</v>
      </c>
      <c r="K683" s="66" t="s">
        <v>117</v>
      </c>
      <c r="L683" s="138" t="str">
        <f t="shared" ref="L683:L714" si="154">IF(J683="Div by 0", "N/A", IF(K683="N/A","N/A", IF(J683&gt;VALUE(MID(K683,1,2)), "No", IF(J683&lt;-1*VALUE(MID(K683,1,2)), "No", "Yes"))))</f>
        <v>Yes</v>
      </c>
    </row>
    <row r="684" spans="1:12">
      <c r="A684" s="153" t="s">
        <v>592</v>
      </c>
      <c r="B684" s="70" t="s">
        <v>51</v>
      </c>
      <c r="C684" s="41">
        <v>7.7674897118999997</v>
      </c>
      <c r="D684" s="10" t="str">
        <f t="shared" si="151"/>
        <v>N/A</v>
      </c>
      <c r="E684" s="41">
        <v>5.1693404635000002</v>
      </c>
      <c r="F684" s="10" t="str">
        <f t="shared" si="152"/>
        <v>N/A</v>
      </c>
      <c r="G684" s="41">
        <v>5.9276018099999996</v>
      </c>
      <c r="H684" s="10" t="str">
        <f t="shared" si="153"/>
        <v>N/A</v>
      </c>
      <c r="I684" s="96">
        <v>-33.4</v>
      </c>
      <c r="J684" s="96">
        <v>14.67</v>
      </c>
      <c r="K684" s="11" t="s">
        <v>117</v>
      </c>
      <c r="L684" s="21" t="str">
        <f t="shared" si="154"/>
        <v>Yes</v>
      </c>
    </row>
    <row r="685" spans="1:12">
      <c r="A685" s="153" t="s">
        <v>595</v>
      </c>
      <c r="B685" s="70" t="s">
        <v>51</v>
      </c>
      <c r="C685" s="41">
        <v>17.063828671</v>
      </c>
      <c r="D685" s="10" t="str">
        <f t="shared" si="151"/>
        <v>N/A</v>
      </c>
      <c r="E685" s="41">
        <v>17.096520371</v>
      </c>
      <c r="F685" s="10" t="str">
        <f t="shared" si="152"/>
        <v>N/A</v>
      </c>
      <c r="G685" s="41">
        <v>16.301688491</v>
      </c>
      <c r="H685" s="10" t="str">
        <f t="shared" si="153"/>
        <v>N/A</v>
      </c>
      <c r="I685" s="96">
        <v>0.19159999999999999</v>
      </c>
      <c r="J685" s="96">
        <v>-4.6500000000000004</v>
      </c>
      <c r="K685" s="11" t="s">
        <v>117</v>
      </c>
      <c r="L685" s="21" t="str">
        <f t="shared" si="154"/>
        <v>Yes</v>
      </c>
    </row>
    <row r="686" spans="1:12">
      <c r="A686" s="153" t="s">
        <v>598</v>
      </c>
      <c r="B686" s="70" t="s">
        <v>51</v>
      </c>
      <c r="C686" s="41">
        <v>4.6046125002</v>
      </c>
      <c r="D686" s="10" t="str">
        <f t="shared" si="151"/>
        <v>N/A</v>
      </c>
      <c r="E686" s="41">
        <v>4.6591245078999997</v>
      </c>
      <c r="F686" s="10" t="str">
        <f t="shared" si="152"/>
        <v>N/A</v>
      </c>
      <c r="G686" s="41">
        <v>4.4267494224000004</v>
      </c>
      <c r="H686" s="10" t="str">
        <f t="shared" si="153"/>
        <v>N/A</v>
      </c>
      <c r="I686" s="96">
        <v>1.1839999999999999</v>
      </c>
      <c r="J686" s="96">
        <v>-4.99</v>
      </c>
      <c r="K686" s="11" t="s">
        <v>117</v>
      </c>
      <c r="L686" s="21" t="str">
        <f t="shared" si="154"/>
        <v>Yes</v>
      </c>
    </row>
    <row r="687" spans="1:12">
      <c r="A687" s="153" t="s">
        <v>600</v>
      </c>
      <c r="B687" s="70" t="s">
        <v>51</v>
      </c>
      <c r="C687" s="41">
        <v>21.700143818000001</v>
      </c>
      <c r="D687" s="10" t="str">
        <f t="shared" si="151"/>
        <v>N/A</v>
      </c>
      <c r="E687" s="41">
        <v>22.665727181000001</v>
      </c>
      <c r="F687" s="10" t="str">
        <f t="shared" si="152"/>
        <v>N/A</v>
      </c>
      <c r="G687" s="41">
        <v>22.442247388999998</v>
      </c>
      <c r="H687" s="10" t="str">
        <f t="shared" si="153"/>
        <v>N/A</v>
      </c>
      <c r="I687" s="96">
        <v>4.45</v>
      </c>
      <c r="J687" s="96">
        <v>-0.98599999999999999</v>
      </c>
      <c r="K687" s="11" t="s">
        <v>117</v>
      </c>
      <c r="L687" s="21" t="str">
        <f t="shared" si="154"/>
        <v>Yes</v>
      </c>
    </row>
    <row r="688" spans="1:12">
      <c r="A688" s="118" t="s">
        <v>474</v>
      </c>
      <c r="B688" s="70" t="s">
        <v>51</v>
      </c>
      <c r="C688" s="41">
        <v>1.3622649337999999</v>
      </c>
      <c r="D688" s="10" t="str">
        <f t="shared" si="151"/>
        <v>N/A</v>
      </c>
      <c r="E688" s="41">
        <v>1.3026958233999999</v>
      </c>
      <c r="F688" s="10" t="str">
        <f t="shared" si="152"/>
        <v>N/A</v>
      </c>
      <c r="G688" s="41">
        <v>1.1973621731999999</v>
      </c>
      <c r="H688" s="10" t="str">
        <f t="shared" si="153"/>
        <v>N/A</v>
      </c>
      <c r="I688" s="96">
        <v>-4.37</v>
      </c>
      <c r="J688" s="96">
        <v>-8.09</v>
      </c>
      <c r="K688" s="11" t="s">
        <v>117</v>
      </c>
      <c r="L688" s="21" t="str">
        <f t="shared" si="154"/>
        <v>Yes</v>
      </c>
    </row>
    <row r="689" spans="1:12">
      <c r="A689" s="153" t="s">
        <v>592</v>
      </c>
      <c r="B689" s="70" t="s">
        <v>51</v>
      </c>
      <c r="C689" s="41">
        <v>37.5</v>
      </c>
      <c r="D689" s="10" t="str">
        <f t="shared" si="151"/>
        <v>N/A</v>
      </c>
      <c r="E689" s="41">
        <v>30.035650623999999</v>
      </c>
      <c r="F689" s="10" t="str">
        <f t="shared" si="152"/>
        <v>N/A</v>
      </c>
      <c r="G689" s="41">
        <v>27.420814480000001</v>
      </c>
      <c r="H689" s="10" t="str">
        <f t="shared" si="153"/>
        <v>N/A</v>
      </c>
      <c r="I689" s="96">
        <v>-19.899999999999999</v>
      </c>
      <c r="J689" s="96">
        <v>-8.7100000000000009</v>
      </c>
      <c r="K689" s="11" t="s">
        <v>117</v>
      </c>
      <c r="L689" s="21" t="str">
        <f t="shared" si="154"/>
        <v>Yes</v>
      </c>
    </row>
    <row r="690" spans="1:12">
      <c r="A690" s="153" t="s">
        <v>595</v>
      </c>
      <c r="B690" s="70" t="s">
        <v>51</v>
      </c>
      <c r="C690" s="41">
        <v>4.0235061607000002</v>
      </c>
      <c r="D690" s="10" t="str">
        <f t="shared" si="151"/>
        <v>N/A</v>
      </c>
      <c r="E690" s="41">
        <v>3.8284665151000001</v>
      </c>
      <c r="F690" s="10" t="str">
        <f t="shared" si="152"/>
        <v>N/A</v>
      </c>
      <c r="G690" s="41">
        <v>3.5294624397000001</v>
      </c>
      <c r="H690" s="10" t="str">
        <f t="shared" si="153"/>
        <v>N/A</v>
      </c>
      <c r="I690" s="96">
        <v>-4.8499999999999996</v>
      </c>
      <c r="J690" s="96">
        <v>-7.81</v>
      </c>
      <c r="K690" s="11" t="s">
        <v>117</v>
      </c>
      <c r="L690" s="21" t="str">
        <f t="shared" si="154"/>
        <v>Yes</v>
      </c>
    </row>
    <row r="691" spans="1:12">
      <c r="A691" s="153" t="s">
        <v>598</v>
      </c>
      <c r="B691" s="70" t="s">
        <v>51</v>
      </c>
      <c r="C691" s="41">
        <v>0.48509522910000002</v>
      </c>
      <c r="D691" s="10" t="str">
        <f t="shared" si="151"/>
        <v>N/A</v>
      </c>
      <c r="E691" s="41">
        <v>0.44661614350000001</v>
      </c>
      <c r="F691" s="10" t="str">
        <f t="shared" si="152"/>
        <v>N/A</v>
      </c>
      <c r="G691" s="41">
        <v>0.39116941999999999</v>
      </c>
      <c r="H691" s="10" t="str">
        <f t="shared" si="153"/>
        <v>N/A</v>
      </c>
      <c r="I691" s="96">
        <v>-7.93</v>
      </c>
      <c r="J691" s="96">
        <v>-12.4</v>
      </c>
      <c r="K691" s="11" t="s">
        <v>117</v>
      </c>
      <c r="L691" s="21" t="str">
        <f t="shared" si="154"/>
        <v>Yes</v>
      </c>
    </row>
    <row r="692" spans="1:12">
      <c r="A692" s="153" t="s">
        <v>600</v>
      </c>
      <c r="B692" s="70" t="s">
        <v>51</v>
      </c>
      <c r="C692" s="41">
        <v>0.53762921919999995</v>
      </c>
      <c r="D692" s="10" t="str">
        <f t="shared" si="151"/>
        <v>N/A</v>
      </c>
      <c r="E692" s="41">
        <v>0.55702614689999996</v>
      </c>
      <c r="F692" s="10" t="str">
        <f t="shared" si="152"/>
        <v>N/A</v>
      </c>
      <c r="G692" s="41">
        <v>0.54180531450000002</v>
      </c>
      <c r="H692" s="10" t="str">
        <f t="shared" si="153"/>
        <v>N/A</v>
      </c>
      <c r="I692" s="96">
        <v>3.6080000000000001</v>
      </c>
      <c r="J692" s="96">
        <v>-2.73</v>
      </c>
      <c r="K692" s="11" t="s">
        <v>117</v>
      </c>
      <c r="L692" s="21" t="str">
        <f t="shared" si="154"/>
        <v>Yes</v>
      </c>
    </row>
    <row r="693" spans="1:12">
      <c r="A693" s="118" t="s">
        <v>475</v>
      </c>
      <c r="B693" s="70" t="s">
        <v>51</v>
      </c>
      <c r="C693" s="41">
        <v>2.1907560780000002</v>
      </c>
      <c r="D693" s="10" t="str">
        <f t="shared" si="151"/>
        <v>N/A</v>
      </c>
      <c r="E693" s="41">
        <v>0.1696592676</v>
      </c>
      <c r="F693" s="10" t="str">
        <f t="shared" si="152"/>
        <v>N/A</v>
      </c>
      <c r="G693" s="41">
        <v>1.3321084060999999</v>
      </c>
      <c r="H693" s="10" t="str">
        <f t="shared" si="153"/>
        <v>N/A</v>
      </c>
      <c r="I693" s="96">
        <v>-92.3</v>
      </c>
      <c r="J693" s="96">
        <v>685.2</v>
      </c>
      <c r="K693" s="11" t="s">
        <v>117</v>
      </c>
      <c r="L693" s="21" t="str">
        <f t="shared" si="154"/>
        <v>No</v>
      </c>
    </row>
    <row r="694" spans="1:12">
      <c r="A694" s="118" t="s">
        <v>476</v>
      </c>
      <c r="B694" s="70" t="s">
        <v>51</v>
      </c>
      <c r="C694" s="41">
        <v>77.341017531000006</v>
      </c>
      <c r="D694" s="10" t="str">
        <f t="shared" si="151"/>
        <v>N/A</v>
      </c>
      <c r="E694" s="41">
        <v>79.418032198000006</v>
      </c>
      <c r="F694" s="10" t="str">
        <f t="shared" si="152"/>
        <v>N/A</v>
      </c>
      <c r="G694" s="41">
        <v>80.009863433999996</v>
      </c>
      <c r="H694" s="10" t="str">
        <f t="shared" si="153"/>
        <v>N/A</v>
      </c>
      <c r="I694" s="96">
        <v>2.6859999999999999</v>
      </c>
      <c r="J694" s="96">
        <v>0.74519999999999997</v>
      </c>
      <c r="K694" s="11" t="s">
        <v>117</v>
      </c>
      <c r="L694" s="21" t="str">
        <f t="shared" si="154"/>
        <v>Yes</v>
      </c>
    </row>
    <row r="695" spans="1:12">
      <c r="A695" s="153" t="s">
        <v>592</v>
      </c>
      <c r="B695" s="70" t="s">
        <v>51</v>
      </c>
      <c r="C695" s="41">
        <v>56.944444443999998</v>
      </c>
      <c r="D695" s="10" t="str">
        <f t="shared" si="151"/>
        <v>N/A</v>
      </c>
      <c r="E695" s="41">
        <v>39.483065953999997</v>
      </c>
      <c r="F695" s="10" t="str">
        <f t="shared" si="152"/>
        <v>N/A</v>
      </c>
      <c r="G695" s="41">
        <v>38.506787330000002</v>
      </c>
      <c r="H695" s="10" t="str">
        <f t="shared" si="153"/>
        <v>N/A</v>
      </c>
      <c r="I695" s="96">
        <v>-30.7</v>
      </c>
      <c r="J695" s="96">
        <v>-2.4700000000000002</v>
      </c>
      <c r="K695" s="11" t="s">
        <v>117</v>
      </c>
      <c r="L695" s="21" t="str">
        <f t="shared" si="154"/>
        <v>Yes</v>
      </c>
    </row>
    <row r="696" spans="1:12">
      <c r="A696" s="153" t="s">
        <v>595</v>
      </c>
      <c r="B696" s="70" t="s">
        <v>51</v>
      </c>
      <c r="C696" s="41">
        <v>84.712250662000002</v>
      </c>
      <c r="D696" s="10" t="str">
        <f t="shared" si="151"/>
        <v>N/A</v>
      </c>
      <c r="E696" s="41">
        <v>85.347962930999998</v>
      </c>
      <c r="F696" s="10" t="str">
        <f t="shared" si="152"/>
        <v>N/A</v>
      </c>
      <c r="G696" s="41">
        <v>84.785492763999997</v>
      </c>
      <c r="H696" s="10" t="str">
        <f t="shared" si="153"/>
        <v>N/A</v>
      </c>
      <c r="I696" s="96">
        <v>0.75039999999999996</v>
      </c>
      <c r="J696" s="96">
        <v>-0.65900000000000003</v>
      </c>
      <c r="K696" s="11" t="s">
        <v>117</v>
      </c>
      <c r="L696" s="21" t="str">
        <f t="shared" si="154"/>
        <v>Yes</v>
      </c>
    </row>
    <row r="697" spans="1:12">
      <c r="A697" s="153" t="s">
        <v>598</v>
      </c>
      <c r="B697" s="70" t="s">
        <v>51</v>
      </c>
      <c r="C697" s="41">
        <v>74.376717855999999</v>
      </c>
      <c r="D697" s="10" t="str">
        <f t="shared" si="151"/>
        <v>N/A</v>
      </c>
      <c r="E697" s="41">
        <v>77.507352827000005</v>
      </c>
      <c r="F697" s="10" t="str">
        <f t="shared" si="152"/>
        <v>N/A</v>
      </c>
      <c r="G697" s="41">
        <v>78.545147083000003</v>
      </c>
      <c r="H697" s="10" t="str">
        <f t="shared" si="153"/>
        <v>N/A</v>
      </c>
      <c r="I697" s="96">
        <v>4.2089999999999996</v>
      </c>
      <c r="J697" s="96">
        <v>1.339</v>
      </c>
      <c r="K697" s="11" t="s">
        <v>117</v>
      </c>
      <c r="L697" s="21" t="str">
        <f t="shared" si="154"/>
        <v>Yes</v>
      </c>
    </row>
    <row r="698" spans="1:12">
      <c r="A698" s="153" t="s">
        <v>600</v>
      </c>
      <c r="B698" s="70" t="s">
        <v>51</v>
      </c>
      <c r="C698" s="41">
        <v>79.018947327999996</v>
      </c>
      <c r="D698" s="10" t="str">
        <f t="shared" si="151"/>
        <v>N/A</v>
      </c>
      <c r="E698" s="41">
        <v>79.658547733000006</v>
      </c>
      <c r="F698" s="10" t="str">
        <f t="shared" si="152"/>
        <v>N/A</v>
      </c>
      <c r="G698" s="41">
        <v>80.108552852000003</v>
      </c>
      <c r="H698" s="10" t="str">
        <f t="shared" si="153"/>
        <v>N/A</v>
      </c>
      <c r="I698" s="96">
        <v>0.80940000000000001</v>
      </c>
      <c r="J698" s="96">
        <v>0.56489999999999996</v>
      </c>
      <c r="K698" s="11" t="s">
        <v>117</v>
      </c>
      <c r="L698" s="21" t="str">
        <f t="shared" si="154"/>
        <v>Yes</v>
      </c>
    </row>
    <row r="699" spans="1:12">
      <c r="A699" s="118" t="s">
        <v>708</v>
      </c>
      <c r="B699" s="70" t="s">
        <v>51</v>
      </c>
      <c r="C699" s="41">
        <v>88.927548469000001</v>
      </c>
      <c r="D699" s="10" t="str">
        <f t="shared" si="151"/>
        <v>N/A</v>
      </c>
      <c r="E699" s="41">
        <v>88.864741017</v>
      </c>
      <c r="F699" s="10" t="str">
        <f t="shared" si="152"/>
        <v>N/A</v>
      </c>
      <c r="G699" s="41">
        <v>89.539443650999999</v>
      </c>
      <c r="H699" s="10" t="str">
        <f t="shared" si="153"/>
        <v>N/A</v>
      </c>
      <c r="I699" s="96">
        <v>-7.0999999999999994E-2</v>
      </c>
      <c r="J699" s="96">
        <v>0.75919999999999999</v>
      </c>
      <c r="K699" s="11" t="s">
        <v>117</v>
      </c>
      <c r="L699" s="21" t="str">
        <f t="shared" si="154"/>
        <v>Yes</v>
      </c>
    </row>
    <row r="700" spans="1:12">
      <c r="A700" s="153" t="s">
        <v>592</v>
      </c>
      <c r="B700" s="70" t="s">
        <v>51</v>
      </c>
      <c r="C700" s="41">
        <v>68.981481481000003</v>
      </c>
      <c r="D700" s="10" t="str">
        <f t="shared" si="151"/>
        <v>N/A</v>
      </c>
      <c r="E700" s="41">
        <v>52.584670232000001</v>
      </c>
      <c r="F700" s="10" t="str">
        <f t="shared" si="152"/>
        <v>N/A</v>
      </c>
      <c r="G700" s="41">
        <v>51.221719456999999</v>
      </c>
      <c r="H700" s="10" t="str">
        <f t="shared" si="153"/>
        <v>N/A</v>
      </c>
      <c r="I700" s="96">
        <v>-23.8</v>
      </c>
      <c r="J700" s="96">
        <v>-2.59</v>
      </c>
      <c r="K700" s="11" t="s">
        <v>117</v>
      </c>
      <c r="L700" s="21" t="str">
        <f t="shared" si="154"/>
        <v>Yes</v>
      </c>
    </row>
    <row r="701" spans="1:12">
      <c r="A701" s="153" t="s">
        <v>595</v>
      </c>
      <c r="B701" s="70" t="s">
        <v>51</v>
      </c>
      <c r="C701" s="41">
        <v>89.872587514000003</v>
      </c>
      <c r="D701" s="10" t="str">
        <f t="shared" si="151"/>
        <v>N/A</v>
      </c>
      <c r="E701" s="41">
        <v>90.356705718000001</v>
      </c>
      <c r="F701" s="10" t="str">
        <f t="shared" si="152"/>
        <v>N/A</v>
      </c>
      <c r="G701" s="41">
        <v>89.816505857999999</v>
      </c>
      <c r="H701" s="10" t="str">
        <f t="shared" si="153"/>
        <v>N/A</v>
      </c>
      <c r="I701" s="96">
        <v>0.53869999999999996</v>
      </c>
      <c r="J701" s="96">
        <v>-0.59799999999999998</v>
      </c>
      <c r="K701" s="11" t="s">
        <v>117</v>
      </c>
      <c r="L701" s="21" t="str">
        <f t="shared" si="154"/>
        <v>Yes</v>
      </c>
    </row>
    <row r="702" spans="1:12">
      <c r="A702" s="153" t="s">
        <v>598</v>
      </c>
      <c r="B702" s="70" t="s">
        <v>51</v>
      </c>
      <c r="C702" s="41">
        <v>89.020586968000003</v>
      </c>
      <c r="D702" s="10" t="str">
        <f t="shared" si="151"/>
        <v>N/A</v>
      </c>
      <c r="E702" s="41">
        <v>88.954420255000002</v>
      </c>
      <c r="F702" s="10" t="str">
        <f t="shared" si="152"/>
        <v>N/A</v>
      </c>
      <c r="G702" s="41">
        <v>90.128779291000001</v>
      </c>
      <c r="H702" s="10" t="str">
        <f t="shared" si="153"/>
        <v>N/A</v>
      </c>
      <c r="I702" s="96">
        <v>-7.3999999999999996E-2</v>
      </c>
      <c r="J702" s="96">
        <v>1.32</v>
      </c>
      <c r="K702" s="11" t="s">
        <v>117</v>
      </c>
      <c r="L702" s="21" t="str">
        <f t="shared" si="154"/>
        <v>Yes</v>
      </c>
    </row>
    <row r="703" spans="1:12">
      <c r="A703" s="153" t="s">
        <v>600</v>
      </c>
      <c r="B703" s="70" t="s">
        <v>51</v>
      </c>
      <c r="C703" s="41">
        <v>87.962703782999995</v>
      </c>
      <c r="D703" s="10" t="str">
        <f t="shared" si="151"/>
        <v>N/A</v>
      </c>
      <c r="E703" s="41">
        <v>87.740663861000002</v>
      </c>
      <c r="F703" s="10" t="str">
        <f t="shared" si="152"/>
        <v>N/A</v>
      </c>
      <c r="G703" s="41">
        <v>88.218371515000001</v>
      </c>
      <c r="H703" s="10" t="str">
        <f t="shared" si="153"/>
        <v>N/A</v>
      </c>
      <c r="I703" s="96">
        <v>-0.252</v>
      </c>
      <c r="J703" s="96">
        <v>0.54449999999999998</v>
      </c>
      <c r="K703" s="11" t="s">
        <v>117</v>
      </c>
      <c r="L703" s="21" t="str">
        <f t="shared" si="154"/>
        <v>Yes</v>
      </c>
    </row>
    <row r="704" spans="1:12">
      <c r="A704" s="118" t="s">
        <v>1</v>
      </c>
      <c r="B704" s="70" t="s">
        <v>51</v>
      </c>
      <c r="C704" s="39">
        <v>6.1692135929000003</v>
      </c>
      <c r="D704" s="10" t="str">
        <f t="shared" si="151"/>
        <v>N/A</v>
      </c>
      <c r="E704" s="39">
        <v>6.2223800153999997</v>
      </c>
      <c r="F704" s="10" t="str">
        <f t="shared" si="152"/>
        <v>N/A</v>
      </c>
      <c r="G704" s="39">
        <v>6.3099735683000002</v>
      </c>
      <c r="H704" s="10" t="str">
        <f t="shared" si="153"/>
        <v>N/A</v>
      </c>
      <c r="I704" s="96">
        <v>0.86180000000000001</v>
      </c>
      <c r="J704" s="96">
        <v>1.4079999999999999</v>
      </c>
      <c r="K704" s="11" t="s">
        <v>117</v>
      </c>
      <c r="L704" s="21" t="str">
        <f t="shared" si="154"/>
        <v>Yes</v>
      </c>
    </row>
    <row r="705" spans="1:12">
      <c r="A705" s="153" t="s">
        <v>592</v>
      </c>
      <c r="B705" s="70" t="s">
        <v>51</v>
      </c>
      <c r="C705" s="39">
        <v>11.079470198999999</v>
      </c>
      <c r="D705" s="10" t="str">
        <f t="shared" si="151"/>
        <v>N/A</v>
      </c>
      <c r="E705" s="39">
        <v>5.0431034483000001</v>
      </c>
      <c r="F705" s="10" t="str">
        <f t="shared" si="152"/>
        <v>N/A</v>
      </c>
      <c r="G705" s="39">
        <v>5.0992366412000001</v>
      </c>
      <c r="H705" s="10" t="str">
        <f t="shared" si="153"/>
        <v>N/A</v>
      </c>
      <c r="I705" s="96">
        <v>-54.5</v>
      </c>
      <c r="J705" s="96">
        <v>1.113</v>
      </c>
      <c r="K705" s="11" t="s">
        <v>117</v>
      </c>
      <c r="L705" s="21" t="str">
        <f t="shared" si="154"/>
        <v>Yes</v>
      </c>
    </row>
    <row r="706" spans="1:12">
      <c r="A706" s="153" t="s">
        <v>595</v>
      </c>
      <c r="B706" s="70" t="s">
        <v>51</v>
      </c>
      <c r="C706" s="39">
        <v>9.8897145493000007</v>
      </c>
      <c r="D706" s="10" t="str">
        <f t="shared" si="151"/>
        <v>N/A</v>
      </c>
      <c r="E706" s="39">
        <v>10.192073638</v>
      </c>
      <c r="F706" s="10" t="str">
        <f t="shared" si="152"/>
        <v>N/A</v>
      </c>
      <c r="G706" s="39">
        <v>10.358188448</v>
      </c>
      <c r="H706" s="10" t="str">
        <f t="shared" si="153"/>
        <v>N/A</v>
      </c>
      <c r="I706" s="96">
        <v>3.0569999999999999</v>
      </c>
      <c r="J706" s="96">
        <v>1.63</v>
      </c>
      <c r="K706" s="11" t="s">
        <v>117</v>
      </c>
      <c r="L706" s="21" t="str">
        <f t="shared" si="154"/>
        <v>Yes</v>
      </c>
    </row>
    <row r="707" spans="1:12">
      <c r="A707" s="153" t="s">
        <v>598</v>
      </c>
      <c r="B707" s="70" t="s">
        <v>51</v>
      </c>
      <c r="C707" s="39">
        <v>4.9081565424000004</v>
      </c>
      <c r="D707" s="10" t="str">
        <f t="shared" si="151"/>
        <v>N/A</v>
      </c>
      <c r="E707" s="39">
        <v>5.1668002672000002</v>
      </c>
      <c r="F707" s="10" t="str">
        <f t="shared" si="152"/>
        <v>N/A</v>
      </c>
      <c r="G707" s="39">
        <v>5.0985797243000004</v>
      </c>
      <c r="H707" s="10" t="str">
        <f t="shared" si="153"/>
        <v>N/A</v>
      </c>
      <c r="I707" s="96">
        <v>5.27</v>
      </c>
      <c r="J707" s="96">
        <v>-1.32</v>
      </c>
      <c r="K707" s="11" t="s">
        <v>117</v>
      </c>
      <c r="L707" s="21" t="str">
        <f t="shared" si="154"/>
        <v>Yes</v>
      </c>
    </row>
    <row r="708" spans="1:12">
      <c r="A708" s="153" t="s">
        <v>600</v>
      </c>
      <c r="B708" s="70" t="s">
        <v>51</v>
      </c>
      <c r="C708" s="39">
        <v>3.7584289653999998</v>
      </c>
      <c r="D708" s="10" t="str">
        <f t="shared" si="151"/>
        <v>N/A</v>
      </c>
      <c r="E708" s="39">
        <v>3.6308603596000002</v>
      </c>
      <c r="F708" s="10" t="str">
        <f t="shared" si="152"/>
        <v>N/A</v>
      </c>
      <c r="G708" s="39">
        <v>3.7833183780000001</v>
      </c>
      <c r="H708" s="10" t="str">
        <f t="shared" si="153"/>
        <v>N/A</v>
      </c>
      <c r="I708" s="96">
        <v>-3.39</v>
      </c>
      <c r="J708" s="96">
        <v>4.1989999999999998</v>
      </c>
      <c r="K708" s="11" t="s">
        <v>117</v>
      </c>
      <c r="L708" s="21" t="str">
        <f t="shared" si="154"/>
        <v>Yes</v>
      </c>
    </row>
    <row r="709" spans="1:12">
      <c r="A709" s="118" t="s">
        <v>2</v>
      </c>
      <c r="B709" s="70" t="s">
        <v>51</v>
      </c>
      <c r="C709" s="39">
        <v>98.231365214999997</v>
      </c>
      <c r="D709" s="10" t="str">
        <f t="shared" si="151"/>
        <v>N/A</v>
      </c>
      <c r="E709" s="39">
        <v>100.22197088</v>
      </c>
      <c r="F709" s="10" t="str">
        <f t="shared" si="152"/>
        <v>N/A</v>
      </c>
      <c r="G709" s="39">
        <v>97.161996630999994</v>
      </c>
      <c r="H709" s="10" t="str">
        <f t="shared" si="153"/>
        <v>N/A</v>
      </c>
      <c r="I709" s="96">
        <v>2.0259999999999998</v>
      </c>
      <c r="J709" s="96">
        <v>-3.05</v>
      </c>
      <c r="K709" s="11" t="s">
        <v>117</v>
      </c>
      <c r="L709" s="21" t="str">
        <f t="shared" si="154"/>
        <v>Yes</v>
      </c>
    </row>
    <row r="710" spans="1:12">
      <c r="A710" s="153" t="s">
        <v>592</v>
      </c>
      <c r="B710" s="70" t="s">
        <v>51</v>
      </c>
      <c r="C710" s="39">
        <v>243.97393690000001</v>
      </c>
      <c r="D710" s="10" t="str">
        <f t="shared" si="151"/>
        <v>N/A</v>
      </c>
      <c r="E710" s="39">
        <v>243.33234421</v>
      </c>
      <c r="F710" s="10" t="str">
        <f t="shared" si="152"/>
        <v>N/A</v>
      </c>
      <c r="G710" s="39">
        <v>248.65346535</v>
      </c>
      <c r="H710" s="10" t="str">
        <f t="shared" si="153"/>
        <v>N/A</v>
      </c>
      <c r="I710" s="96">
        <v>-0.26300000000000001</v>
      </c>
      <c r="J710" s="96">
        <v>2.1869999999999998</v>
      </c>
      <c r="K710" s="11" t="s">
        <v>117</v>
      </c>
      <c r="L710" s="21" t="str">
        <f t="shared" si="154"/>
        <v>Yes</v>
      </c>
    </row>
    <row r="711" spans="1:12">
      <c r="A711" s="153" t="s">
        <v>595</v>
      </c>
      <c r="B711" s="70" t="s">
        <v>51</v>
      </c>
      <c r="C711" s="39">
        <v>110.07607041999999</v>
      </c>
      <c r="D711" s="10" t="str">
        <f t="shared" si="151"/>
        <v>N/A</v>
      </c>
      <c r="E711" s="39">
        <v>113.95227221</v>
      </c>
      <c r="F711" s="10" t="str">
        <f t="shared" si="152"/>
        <v>N/A</v>
      </c>
      <c r="G711" s="39">
        <v>107.26848914</v>
      </c>
      <c r="H711" s="10" t="str">
        <f t="shared" si="153"/>
        <v>N/A</v>
      </c>
      <c r="I711" s="96">
        <v>3.5209999999999999</v>
      </c>
      <c r="J711" s="96">
        <v>-5.87</v>
      </c>
      <c r="K711" s="11" t="s">
        <v>117</v>
      </c>
      <c r="L711" s="21" t="str">
        <f t="shared" si="154"/>
        <v>Yes</v>
      </c>
    </row>
    <row r="712" spans="1:12">
      <c r="A712" s="153" t="s">
        <v>598</v>
      </c>
      <c r="B712" s="70" t="s">
        <v>51</v>
      </c>
      <c r="C712" s="39">
        <v>29.173233271000001</v>
      </c>
      <c r="D712" s="10" t="str">
        <f t="shared" si="151"/>
        <v>N/A</v>
      </c>
      <c r="E712" s="39">
        <v>29.317073171000001</v>
      </c>
      <c r="F712" s="10" t="str">
        <f t="shared" si="152"/>
        <v>N/A</v>
      </c>
      <c r="G712" s="39">
        <v>31.790182106</v>
      </c>
      <c r="H712" s="10" t="str">
        <f t="shared" si="153"/>
        <v>N/A</v>
      </c>
      <c r="I712" s="96">
        <v>0.49309999999999998</v>
      </c>
      <c r="J712" s="96">
        <v>8.4359999999999999</v>
      </c>
      <c r="K712" s="11" t="s">
        <v>117</v>
      </c>
      <c r="L712" s="21" t="str">
        <f t="shared" si="154"/>
        <v>Yes</v>
      </c>
    </row>
    <row r="713" spans="1:12">
      <c r="A713" s="153" t="s">
        <v>600</v>
      </c>
      <c r="B713" s="70" t="s">
        <v>51</v>
      </c>
      <c r="C713" s="39">
        <v>7.8904847396999997</v>
      </c>
      <c r="D713" s="10" t="str">
        <f t="shared" si="151"/>
        <v>N/A</v>
      </c>
      <c r="E713" s="39">
        <v>6.4905982906000004</v>
      </c>
      <c r="F713" s="10" t="str">
        <f t="shared" si="152"/>
        <v>N/A</v>
      </c>
      <c r="G713" s="39">
        <v>7.5238938053000002</v>
      </c>
      <c r="H713" s="10" t="str">
        <f t="shared" si="153"/>
        <v>N/A</v>
      </c>
      <c r="I713" s="96">
        <v>-17.7</v>
      </c>
      <c r="J713" s="96">
        <v>15.92</v>
      </c>
      <c r="K713" s="11" t="s">
        <v>117</v>
      </c>
      <c r="L713" s="21" t="str">
        <f t="shared" si="154"/>
        <v>No</v>
      </c>
    </row>
    <row r="714" spans="1:12">
      <c r="A714" s="118" t="s">
        <v>177</v>
      </c>
      <c r="B714" s="101" t="s">
        <v>51</v>
      </c>
      <c r="C714" s="42" t="s">
        <v>51</v>
      </c>
      <c r="D714" s="52" t="str">
        <f t="shared" si="151"/>
        <v>N/A</v>
      </c>
      <c r="E714" s="42">
        <v>3.8056841225000002</v>
      </c>
      <c r="F714" s="52" t="str">
        <f t="shared" si="152"/>
        <v>N/A</v>
      </c>
      <c r="G714" s="42">
        <v>3.8109887451</v>
      </c>
      <c r="H714" s="52" t="str">
        <f t="shared" si="153"/>
        <v>N/A</v>
      </c>
      <c r="I714" s="102" t="s">
        <v>51</v>
      </c>
      <c r="J714" s="102">
        <v>0.1394</v>
      </c>
      <c r="K714" s="53" t="s">
        <v>117</v>
      </c>
      <c r="L714" s="43" t="str">
        <f t="shared" si="154"/>
        <v>Yes</v>
      </c>
    </row>
    <row r="715" spans="1:12">
      <c r="A715" s="218" t="s">
        <v>477</v>
      </c>
      <c r="B715" s="212"/>
      <c r="C715" s="212"/>
      <c r="D715" s="212"/>
      <c r="E715" s="212"/>
      <c r="F715" s="212"/>
      <c r="G715" s="212"/>
      <c r="H715" s="212"/>
      <c r="I715" s="212"/>
      <c r="J715" s="212"/>
      <c r="K715" s="212"/>
      <c r="L715" s="213"/>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5</v>
      </c>
      <c r="H716" s="10" t="str">
        <f t="shared" ref="H716:H726" si="157">IF($B716="N/A","N/A",IF(G716&gt;10,"No",IF(G716&lt;-10,"No","Yes")))</f>
        <v>N/A</v>
      </c>
      <c r="I716" s="96" t="s">
        <v>51</v>
      </c>
      <c r="J716" s="96">
        <v>150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17</v>
      </c>
      <c r="F717" s="10" t="str">
        <f t="shared" si="156"/>
        <v>N/A</v>
      </c>
      <c r="G717" s="39">
        <v>16</v>
      </c>
      <c r="H717" s="10" t="str">
        <f t="shared" si="157"/>
        <v>N/A</v>
      </c>
      <c r="I717" s="96" t="s">
        <v>51</v>
      </c>
      <c r="J717" s="96">
        <v>-5.88</v>
      </c>
      <c r="K717" s="63" t="s">
        <v>51</v>
      </c>
      <c r="L717" s="21" t="str">
        <f t="shared" si="158"/>
        <v>N/A</v>
      </c>
    </row>
    <row r="718" spans="1:12">
      <c r="A718" s="153" t="s">
        <v>638</v>
      </c>
      <c r="B718" s="70" t="s">
        <v>51</v>
      </c>
      <c r="C718" s="39" t="s">
        <v>51</v>
      </c>
      <c r="D718" s="10" t="str">
        <f t="shared" si="155"/>
        <v>N/A</v>
      </c>
      <c r="E718" s="39">
        <v>8</v>
      </c>
      <c r="F718" s="10" t="str">
        <f t="shared" si="156"/>
        <v>N/A</v>
      </c>
      <c r="G718" s="39">
        <v>11</v>
      </c>
      <c r="H718" s="10" t="str">
        <f t="shared" si="157"/>
        <v>N/A</v>
      </c>
      <c r="I718" s="96" t="s">
        <v>51</v>
      </c>
      <c r="J718" s="96">
        <v>37.5</v>
      </c>
      <c r="K718" s="63" t="s">
        <v>51</v>
      </c>
      <c r="L718" s="21" t="str">
        <f t="shared" si="158"/>
        <v>N/A</v>
      </c>
    </row>
    <row r="719" spans="1:12">
      <c r="A719" s="153" t="s">
        <v>639</v>
      </c>
      <c r="B719" s="70" t="s">
        <v>51</v>
      </c>
      <c r="C719" s="39" t="s">
        <v>51</v>
      </c>
      <c r="D719" s="10" t="str">
        <f t="shared" si="155"/>
        <v>N/A</v>
      </c>
      <c r="E719" s="39">
        <v>93</v>
      </c>
      <c r="F719" s="10" t="str">
        <f t="shared" si="156"/>
        <v>N/A</v>
      </c>
      <c r="G719" s="39">
        <v>101</v>
      </c>
      <c r="H719" s="10" t="str">
        <f t="shared" si="157"/>
        <v>N/A</v>
      </c>
      <c r="I719" s="96" t="s">
        <v>51</v>
      </c>
      <c r="J719" s="96">
        <v>8.6020000000000003</v>
      </c>
      <c r="K719" s="63" t="s">
        <v>51</v>
      </c>
      <c r="L719" s="21" t="str">
        <f t="shared" si="158"/>
        <v>N/A</v>
      </c>
    </row>
    <row r="720" spans="1:12">
      <c r="A720" s="153" t="s">
        <v>640</v>
      </c>
      <c r="B720" s="70" t="s">
        <v>51</v>
      </c>
      <c r="C720" s="39" t="s">
        <v>51</v>
      </c>
      <c r="D720" s="10" t="str">
        <f t="shared" si="155"/>
        <v>N/A</v>
      </c>
      <c r="E720" s="39">
        <v>11</v>
      </c>
      <c r="F720" s="10" t="str">
        <f t="shared" si="156"/>
        <v>N/A</v>
      </c>
      <c r="G720" s="39">
        <v>10</v>
      </c>
      <c r="H720" s="10" t="str">
        <f t="shared" si="157"/>
        <v>N/A</v>
      </c>
      <c r="I720" s="96" t="s">
        <v>51</v>
      </c>
      <c r="J720" s="96">
        <v>-9.09</v>
      </c>
      <c r="K720" s="63" t="s">
        <v>51</v>
      </c>
      <c r="L720" s="21" t="str">
        <f t="shared" si="158"/>
        <v>N/A</v>
      </c>
    </row>
    <row r="721" spans="1:12">
      <c r="A721" s="153" t="s">
        <v>641</v>
      </c>
      <c r="B721" s="70" t="s">
        <v>51</v>
      </c>
      <c r="C721" s="39" t="s">
        <v>51</v>
      </c>
      <c r="D721" s="10" t="str">
        <f t="shared" si="155"/>
        <v>N/A</v>
      </c>
      <c r="E721" s="39">
        <v>9</v>
      </c>
      <c r="F721" s="10" t="str">
        <f t="shared" si="156"/>
        <v>N/A</v>
      </c>
      <c r="G721" s="39">
        <v>16</v>
      </c>
      <c r="H721" s="10" t="str">
        <f t="shared" si="157"/>
        <v>N/A</v>
      </c>
      <c r="I721" s="96" t="s">
        <v>51</v>
      </c>
      <c r="J721" s="96">
        <v>77.78</v>
      </c>
      <c r="K721" s="63" t="s">
        <v>51</v>
      </c>
      <c r="L721" s="21" t="str">
        <f t="shared" si="158"/>
        <v>N/A</v>
      </c>
    </row>
    <row r="722" spans="1:12">
      <c r="A722" s="118" t="s">
        <v>837</v>
      </c>
      <c r="B722" s="114" t="s">
        <v>51</v>
      </c>
      <c r="C722" s="65" t="s">
        <v>51</v>
      </c>
      <c r="D722" s="103" t="str">
        <f t="shared" si="155"/>
        <v>N/A</v>
      </c>
      <c r="E722" s="65">
        <v>1503470</v>
      </c>
      <c r="F722" s="103" t="str">
        <f t="shared" si="156"/>
        <v>N/A</v>
      </c>
      <c r="G722" s="65">
        <v>4278509</v>
      </c>
      <c r="H722" s="103" t="str">
        <f t="shared" si="157"/>
        <v>N/A</v>
      </c>
      <c r="I722" s="104" t="s">
        <v>51</v>
      </c>
      <c r="J722" s="104">
        <v>184.6</v>
      </c>
      <c r="K722" s="63" t="s">
        <v>51</v>
      </c>
      <c r="L722" s="138" t="str">
        <f t="shared" si="158"/>
        <v>N/A</v>
      </c>
    </row>
    <row r="723" spans="1:12">
      <c r="A723" s="153" t="s">
        <v>642</v>
      </c>
      <c r="B723" s="114" t="s">
        <v>51</v>
      </c>
      <c r="C723" s="65" t="s">
        <v>51</v>
      </c>
      <c r="D723" s="103" t="str">
        <f t="shared" si="155"/>
        <v>N/A</v>
      </c>
      <c r="E723" s="65">
        <v>1428869</v>
      </c>
      <c r="F723" s="103" t="str">
        <f t="shared" si="156"/>
        <v>N/A</v>
      </c>
      <c r="G723" s="65">
        <v>4186435</v>
      </c>
      <c r="H723" s="103" t="str">
        <f t="shared" si="157"/>
        <v>N/A</v>
      </c>
      <c r="I723" s="104" t="s">
        <v>51</v>
      </c>
      <c r="J723" s="104">
        <v>193</v>
      </c>
      <c r="K723" s="63" t="s">
        <v>51</v>
      </c>
      <c r="L723" s="138" t="str">
        <f t="shared" si="158"/>
        <v>N/A</v>
      </c>
    </row>
    <row r="724" spans="1:12">
      <c r="A724" s="153" t="s">
        <v>636</v>
      </c>
      <c r="B724" s="114" t="s">
        <v>51</v>
      </c>
      <c r="C724" s="65" t="s">
        <v>51</v>
      </c>
      <c r="D724" s="103" t="str">
        <f t="shared" si="155"/>
        <v>N/A</v>
      </c>
      <c r="E724" s="65">
        <v>361222</v>
      </c>
      <c r="F724" s="103" t="str">
        <f t="shared" si="156"/>
        <v>N/A</v>
      </c>
      <c r="G724" s="65">
        <v>348852</v>
      </c>
      <c r="H724" s="103" t="str">
        <f t="shared" si="157"/>
        <v>N/A</v>
      </c>
      <c r="I724" s="104" t="s">
        <v>51</v>
      </c>
      <c r="J724" s="104">
        <v>-3.42</v>
      </c>
      <c r="K724" s="63" t="s">
        <v>51</v>
      </c>
      <c r="L724" s="138" t="str">
        <f t="shared" si="158"/>
        <v>N/A</v>
      </c>
    </row>
    <row r="725" spans="1:12">
      <c r="A725" s="153" t="s">
        <v>248</v>
      </c>
      <c r="B725" s="114" t="s">
        <v>51</v>
      </c>
      <c r="C725" s="65" t="s">
        <v>51</v>
      </c>
      <c r="D725" s="103" t="str">
        <f t="shared" si="155"/>
        <v>N/A</v>
      </c>
      <c r="E725" s="65">
        <v>898470</v>
      </c>
      <c r="F725" s="103" t="str">
        <f t="shared" si="156"/>
        <v>N/A</v>
      </c>
      <c r="G725" s="65">
        <v>782447</v>
      </c>
      <c r="H725" s="103" t="str">
        <f t="shared" si="157"/>
        <v>N/A</v>
      </c>
      <c r="I725" s="104" t="s">
        <v>51</v>
      </c>
      <c r="J725" s="104">
        <v>-12.9</v>
      </c>
      <c r="K725" s="63" t="s">
        <v>51</v>
      </c>
      <c r="L725" s="138" t="str">
        <f t="shared" si="158"/>
        <v>N/A</v>
      </c>
    </row>
    <row r="726" spans="1:12">
      <c r="A726" s="153" t="s">
        <v>709</v>
      </c>
      <c r="B726" s="114" t="s">
        <v>51</v>
      </c>
      <c r="C726" s="65" t="s">
        <v>51</v>
      </c>
      <c r="D726" s="103" t="str">
        <f t="shared" si="155"/>
        <v>N/A</v>
      </c>
      <c r="E726" s="65">
        <v>309862</v>
      </c>
      <c r="F726" s="103" t="str">
        <f t="shared" si="156"/>
        <v>N/A</v>
      </c>
      <c r="G726" s="65">
        <v>527181</v>
      </c>
      <c r="H726" s="103" t="str">
        <f t="shared" si="157"/>
        <v>N/A</v>
      </c>
      <c r="I726" s="104" t="s">
        <v>51</v>
      </c>
      <c r="J726" s="104">
        <v>70.13</v>
      </c>
      <c r="K726" s="63" t="s">
        <v>51</v>
      </c>
      <c r="L726" s="138" t="str">
        <f t="shared" si="158"/>
        <v>N/A</v>
      </c>
    </row>
    <row r="727" spans="1:12">
      <c r="A727" s="218" t="s">
        <v>3</v>
      </c>
      <c r="B727" s="212"/>
      <c r="C727" s="212"/>
      <c r="D727" s="212"/>
      <c r="E727" s="212"/>
      <c r="F727" s="212"/>
      <c r="G727" s="212"/>
      <c r="H727" s="212"/>
      <c r="I727" s="212"/>
      <c r="J727" s="212"/>
      <c r="K727" s="212"/>
      <c r="L727" s="213"/>
    </row>
    <row r="728" spans="1:12">
      <c r="A728" s="118" t="s">
        <v>643</v>
      </c>
      <c r="B728" s="114" t="s">
        <v>51</v>
      </c>
      <c r="C728" s="65">
        <v>5039054</v>
      </c>
      <c r="D728" s="103" t="str">
        <f t="shared" ref="D728:D742" si="159">IF($B728="N/A","N/A",IF(C728&gt;10,"No",IF(C728&lt;-10,"No","Yes")))</f>
        <v>N/A</v>
      </c>
      <c r="E728" s="65">
        <v>5796389</v>
      </c>
      <c r="F728" s="103" t="str">
        <f t="shared" ref="F728:F742" si="160">IF($B728="N/A","N/A",IF(E728&gt;10,"No",IF(E728&lt;-10,"No","Yes")))</f>
        <v>N/A</v>
      </c>
      <c r="G728" s="65">
        <v>9394422</v>
      </c>
      <c r="H728" s="103" t="str">
        <f t="shared" ref="H728:H742" si="161">IF($B728="N/A","N/A",IF(G728&gt;10,"No",IF(G728&lt;-10,"No","Yes")))</f>
        <v>N/A</v>
      </c>
      <c r="I728" s="104">
        <v>15.03</v>
      </c>
      <c r="J728" s="104">
        <v>62.07</v>
      </c>
      <c r="K728" s="66" t="s">
        <v>117</v>
      </c>
      <c r="L728" s="138" t="str">
        <f t="shared" ref="L728:L742" si="162">IF(J728="Div by 0", "N/A", IF(K728="N/A","N/A", IF(J728&gt;VALUE(MID(K728,1,2)), "No", IF(J728&lt;-1*VALUE(MID(K728,1,2)), "No", "Yes"))))</f>
        <v>No</v>
      </c>
    </row>
    <row r="729" spans="1:12">
      <c r="A729" s="118" t="s">
        <v>644</v>
      </c>
      <c r="B729" s="70" t="s">
        <v>51</v>
      </c>
      <c r="C729" s="39">
        <v>30971</v>
      </c>
      <c r="D729" s="10" t="str">
        <f t="shared" si="159"/>
        <v>N/A</v>
      </c>
      <c r="E729" s="39">
        <v>31286</v>
      </c>
      <c r="F729" s="10" t="str">
        <f t="shared" si="160"/>
        <v>N/A</v>
      </c>
      <c r="G729" s="39">
        <v>42021</v>
      </c>
      <c r="H729" s="10" t="str">
        <f t="shared" si="161"/>
        <v>N/A</v>
      </c>
      <c r="I729" s="96">
        <v>1.0169999999999999</v>
      </c>
      <c r="J729" s="96">
        <v>34.31</v>
      </c>
      <c r="K729" s="11" t="s">
        <v>117</v>
      </c>
      <c r="L729" s="21" t="str">
        <f t="shared" si="162"/>
        <v>No</v>
      </c>
    </row>
    <row r="730" spans="1:12">
      <c r="A730" s="118" t="s">
        <v>645</v>
      </c>
      <c r="B730" s="70" t="s">
        <v>51</v>
      </c>
      <c r="C730" s="40">
        <v>162.70233443999999</v>
      </c>
      <c r="D730" s="10" t="str">
        <f t="shared" si="159"/>
        <v>N/A</v>
      </c>
      <c r="E730" s="40">
        <v>185.27101579000001</v>
      </c>
      <c r="F730" s="10" t="str">
        <f t="shared" si="160"/>
        <v>N/A</v>
      </c>
      <c r="G730" s="40">
        <v>223.56493182</v>
      </c>
      <c r="H730" s="10" t="str">
        <f t="shared" si="161"/>
        <v>N/A</v>
      </c>
      <c r="I730" s="96">
        <v>13.87</v>
      </c>
      <c r="J730" s="96">
        <v>20.67</v>
      </c>
      <c r="K730" s="11" t="s">
        <v>117</v>
      </c>
      <c r="L730" s="21" t="str">
        <f t="shared" si="162"/>
        <v>No</v>
      </c>
    </row>
    <row r="731" spans="1:12">
      <c r="A731" s="118" t="s">
        <v>646</v>
      </c>
      <c r="B731" s="70" t="s">
        <v>51</v>
      </c>
      <c r="C731" s="40">
        <v>38229689</v>
      </c>
      <c r="D731" s="10" t="str">
        <f t="shared" si="159"/>
        <v>N/A</v>
      </c>
      <c r="E731" s="40">
        <v>42967592</v>
      </c>
      <c r="F731" s="10" t="str">
        <f t="shared" si="160"/>
        <v>N/A</v>
      </c>
      <c r="G731" s="40">
        <v>44727020</v>
      </c>
      <c r="H731" s="10" t="str">
        <f t="shared" si="161"/>
        <v>N/A</v>
      </c>
      <c r="I731" s="96">
        <v>12.39</v>
      </c>
      <c r="J731" s="96">
        <v>4.0949999999999998</v>
      </c>
      <c r="K731" s="11" t="s">
        <v>117</v>
      </c>
      <c r="L731" s="21" t="str">
        <f t="shared" si="162"/>
        <v>Yes</v>
      </c>
    </row>
    <row r="732" spans="1:12">
      <c r="A732" s="118" t="s">
        <v>647</v>
      </c>
      <c r="B732" s="70" t="s">
        <v>51</v>
      </c>
      <c r="C732" s="39">
        <v>91142</v>
      </c>
      <c r="D732" s="10" t="str">
        <f t="shared" si="159"/>
        <v>N/A</v>
      </c>
      <c r="E732" s="39">
        <v>96246</v>
      </c>
      <c r="F732" s="10" t="str">
        <f t="shared" si="160"/>
        <v>N/A</v>
      </c>
      <c r="G732" s="39">
        <v>84323</v>
      </c>
      <c r="H732" s="10" t="str">
        <f t="shared" si="161"/>
        <v>N/A</v>
      </c>
      <c r="I732" s="96">
        <v>5.6</v>
      </c>
      <c r="J732" s="96">
        <v>-12.4</v>
      </c>
      <c r="K732" s="11" t="s">
        <v>117</v>
      </c>
      <c r="L732" s="21" t="str">
        <f t="shared" si="162"/>
        <v>Yes</v>
      </c>
    </row>
    <row r="733" spans="1:12">
      <c r="A733" s="118" t="s">
        <v>648</v>
      </c>
      <c r="B733" s="70" t="s">
        <v>51</v>
      </c>
      <c r="C733" s="40">
        <v>419.45194312000001</v>
      </c>
      <c r="D733" s="10" t="str">
        <f t="shared" si="159"/>
        <v>N/A</v>
      </c>
      <c r="E733" s="40">
        <v>446.43509340999998</v>
      </c>
      <c r="F733" s="10" t="str">
        <f t="shared" si="160"/>
        <v>N/A</v>
      </c>
      <c r="G733" s="40">
        <v>530.42491371999995</v>
      </c>
      <c r="H733" s="10" t="str">
        <f t="shared" si="161"/>
        <v>N/A</v>
      </c>
      <c r="I733" s="96">
        <v>6.4329999999999998</v>
      </c>
      <c r="J733" s="96">
        <v>18.809999999999999</v>
      </c>
      <c r="K733" s="11" t="s">
        <v>117</v>
      </c>
      <c r="L733" s="21" t="str">
        <f t="shared" si="162"/>
        <v>No</v>
      </c>
    </row>
    <row r="734" spans="1:12">
      <c r="A734" s="118" t="s">
        <v>658</v>
      </c>
      <c r="B734" s="70" t="s">
        <v>51</v>
      </c>
      <c r="C734" s="40">
        <v>47235454</v>
      </c>
      <c r="D734" s="10" t="str">
        <f t="shared" si="159"/>
        <v>N/A</v>
      </c>
      <c r="E734" s="40">
        <v>55808182</v>
      </c>
      <c r="F734" s="10" t="str">
        <f t="shared" si="160"/>
        <v>N/A</v>
      </c>
      <c r="G734" s="40">
        <v>60870835</v>
      </c>
      <c r="H734" s="10" t="str">
        <f t="shared" si="161"/>
        <v>N/A</v>
      </c>
      <c r="I734" s="96">
        <v>18.149999999999999</v>
      </c>
      <c r="J734" s="96">
        <v>9.0719999999999992</v>
      </c>
      <c r="K734" s="11" t="s">
        <v>117</v>
      </c>
      <c r="L734" s="21" t="str">
        <f t="shared" si="162"/>
        <v>Yes</v>
      </c>
    </row>
    <row r="735" spans="1:12">
      <c r="A735" s="118" t="s">
        <v>660</v>
      </c>
      <c r="B735" s="70" t="s">
        <v>51</v>
      </c>
      <c r="C735" s="39">
        <v>117060</v>
      </c>
      <c r="D735" s="10" t="str">
        <f t="shared" si="159"/>
        <v>N/A</v>
      </c>
      <c r="E735" s="39">
        <v>127985</v>
      </c>
      <c r="F735" s="10" t="str">
        <f t="shared" si="160"/>
        <v>N/A</v>
      </c>
      <c r="G735" s="39">
        <v>116541</v>
      </c>
      <c r="H735" s="10" t="str">
        <f t="shared" si="161"/>
        <v>N/A</v>
      </c>
      <c r="I735" s="96">
        <v>9.3330000000000002</v>
      </c>
      <c r="J735" s="96">
        <v>-8.94</v>
      </c>
      <c r="K735" s="11" t="s">
        <v>117</v>
      </c>
      <c r="L735" s="21" t="str">
        <f t="shared" si="162"/>
        <v>Yes</v>
      </c>
    </row>
    <row r="736" spans="1:12">
      <c r="A736" s="118" t="s">
        <v>659</v>
      </c>
      <c r="B736" s="70" t="s">
        <v>51</v>
      </c>
      <c r="C736" s="40">
        <v>403.51489834</v>
      </c>
      <c r="D736" s="10" t="str">
        <f t="shared" si="159"/>
        <v>N/A</v>
      </c>
      <c r="E736" s="40">
        <v>436.05252178000001</v>
      </c>
      <c r="F736" s="10" t="str">
        <f t="shared" si="160"/>
        <v>N/A</v>
      </c>
      <c r="G736" s="40">
        <v>522.31261959000005</v>
      </c>
      <c r="H736" s="10" t="str">
        <f t="shared" si="161"/>
        <v>N/A</v>
      </c>
      <c r="I736" s="96">
        <v>8.0640000000000001</v>
      </c>
      <c r="J736" s="96">
        <v>19.78</v>
      </c>
      <c r="K736" s="11" t="s">
        <v>117</v>
      </c>
      <c r="L736" s="21" t="str">
        <f t="shared" si="162"/>
        <v>No</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78938078</v>
      </c>
      <c r="D740" s="10" t="str">
        <f t="shared" si="159"/>
        <v>N/A</v>
      </c>
      <c r="E740" s="40">
        <v>129549412</v>
      </c>
      <c r="F740" s="10" t="str">
        <f t="shared" si="160"/>
        <v>N/A</v>
      </c>
      <c r="G740" s="40">
        <v>188850127</v>
      </c>
      <c r="H740" s="10" t="str">
        <f t="shared" si="161"/>
        <v>N/A</v>
      </c>
      <c r="I740" s="96">
        <v>64.12</v>
      </c>
      <c r="J740" s="96">
        <v>45.77</v>
      </c>
      <c r="K740" s="11" t="s">
        <v>117</v>
      </c>
      <c r="L740" s="21" t="str">
        <f t="shared" si="162"/>
        <v>No</v>
      </c>
    </row>
    <row r="741" spans="1:12">
      <c r="A741" s="118" t="s">
        <v>652</v>
      </c>
      <c r="B741" s="101" t="s">
        <v>51</v>
      </c>
      <c r="C741" s="67">
        <v>4179</v>
      </c>
      <c r="D741" s="52" t="str">
        <f t="shared" si="159"/>
        <v>N/A</v>
      </c>
      <c r="E741" s="67">
        <v>6771</v>
      </c>
      <c r="F741" s="52" t="str">
        <f t="shared" si="160"/>
        <v>N/A</v>
      </c>
      <c r="G741" s="67">
        <v>7823</v>
      </c>
      <c r="H741" s="52" t="str">
        <f t="shared" si="161"/>
        <v>N/A</v>
      </c>
      <c r="I741" s="96">
        <v>62.02</v>
      </c>
      <c r="J741" s="96">
        <v>15.54</v>
      </c>
      <c r="K741" s="53" t="s">
        <v>117</v>
      </c>
      <c r="L741" s="21" t="str">
        <f t="shared" si="162"/>
        <v>No</v>
      </c>
    </row>
    <row r="742" spans="1:12">
      <c r="A742" s="118" t="s">
        <v>653</v>
      </c>
      <c r="B742" s="101" t="s">
        <v>51</v>
      </c>
      <c r="C742" s="44">
        <v>18889.226609000001</v>
      </c>
      <c r="D742" s="52" t="str">
        <f t="shared" si="159"/>
        <v>N/A</v>
      </c>
      <c r="E742" s="44">
        <v>19132.980652999999</v>
      </c>
      <c r="F742" s="52" t="str">
        <f t="shared" si="160"/>
        <v>N/A</v>
      </c>
      <c r="G742" s="44">
        <v>24140.371597000001</v>
      </c>
      <c r="H742" s="52" t="str">
        <f t="shared" si="161"/>
        <v>N/A</v>
      </c>
      <c r="I742" s="102">
        <v>1.29</v>
      </c>
      <c r="J742" s="102">
        <v>26.17</v>
      </c>
      <c r="K742" s="53" t="s">
        <v>117</v>
      </c>
      <c r="L742" s="43" t="str">
        <f t="shared" si="162"/>
        <v>No</v>
      </c>
    </row>
    <row r="743" spans="1:12">
      <c r="A743" s="218" t="s">
        <v>167</v>
      </c>
      <c r="B743" s="212"/>
      <c r="C743" s="212"/>
      <c r="D743" s="212"/>
      <c r="E743" s="212"/>
      <c r="F743" s="212"/>
      <c r="G743" s="212"/>
      <c r="H743" s="212"/>
      <c r="I743" s="212"/>
      <c r="J743" s="212"/>
      <c r="K743" s="212"/>
      <c r="L743" s="213"/>
    </row>
    <row r="744" spans="1:12">
      <c r="A744" s="111" t="s">
        <v>838</v>
      </c>
      <c r="B744" s="70" t="s">
        <v>51</v>
      </c>
      <c r="C744" s="125">
        <v>97849359</v>
      </c>
      <c r="D744" s="10" t="str">
        <f t="shared" ref="D744:D767" si="163">IF($B744="N/A","N/A",IF(C744&gt;10,"No",IF(C744&lt;-10,"No","Yes")))</f>
        <v>N/A</v>
      </c>
      <c r="E744" s="125">
        <v>123174717</v>
      </c>
      <c r="F744" s="10" t="str">
        <f t="shared" ref="F744:F767" si="164">IF($B744="N/A","N/A",IF(E744&gt;10,"No",IF(E744&lt;-10,"No","Yes")))</f>
        <v>N/A</v>
      </c>
      <c r="G744" s="125">
        <v>154398520</v>
      </c>
      <c r="H744" s="10" t="str">
        <f t="shared" ref="H744:H767" si="165">IF($B744="N/A","N/A",IF(G744&gt;10,"No",IF(G744&lt;-10,"No","Yes")))</f>
        <v>N/A</v>
      </c>
      <c r="I744" s="96">
        <v>25.88</v>
      </c>
      <c r="J744" s="96">
        <v>25.35</v>
      </c>
      <c r="K744" s="11" t="s">
        <v>117</v>
      </c>
      <c r="L744" s="21" t="str">
        <f t="shared" ref="L744:L767" si="166">IF(J744="Div by 0", "N/A", IF(K744="N/A","N/A", IF(J744&gt;VALUE(MID(K744,1,2)), "No", IF(J744&lt;-1*VALUE(MID(K744,1,2)), "No", "Yes"))))</f>
        <v>No</v>
      </c>
    </row>
    <row r="745" spans="1:12">
      <c r="A745" s="111" t="s">
        <v>478</v>
      </c>
      <c r="B745" s="70" t="s">
        <v>51</v>
      </c>
      <c r="C745" s="49">
        <v>11117</v>
      </c>
      <c r="D745" s="10" t="str">
        <f t="shared" si="163"/>
        <v>N/A</v>
      </c>
      <c r="E745" s="49">
        <v>13421</v>
      </c>
      <c r="F745" s="10" t="str">
        <f t="shared" si="164"/>
        <v>N/A</v>
      </c>
      <c r="G745" s="49">
        <v>14294</v>
      </c>
      <c r="H745" s="10" t="str">
        <f t="shared" si="165"/>
        <v>N/A</v>
      </c>
      <c r="I745" s="96">
        <v>20.73</v>
      </c>
      <c r="J745" s="96">
        <v>6.5049999999999999</v>
      </c>
      <c r="K745" s="11" t="s">
        <v>117</v>
      </c>
      <c r="L745" s="21" t="str">
        <f t="shared" si="166"/>
        <v>Yes</v>
      </c>
    </row>
    <row r="746" spans="1:12">
      <c r="A746" s="111" t="s">
        <v>839</v>
      </c>
      <c r="B746" s="70" t="s">
        <v>51</v>
      </c>
      <c r="C746" s="125">
        <v>8801.7773679999991</v>
      </c>
      <c r="D746" s="10" t="str">
        <f t="shared" si="163"/>
        <v>N/A</v>
      </c>
      <c r="E746" s="125">
        <v>9177.7600029999994</v>
      </c>
      <c r="F746" s="10" t="str">
        <f t="shared" si="164"/>
        <v>N/A</v>
      </c>
      <c r="G746" s="125">
        <v>10801.631454</v>
      </c>
      <c r="H746" s="10" t="str">
        <f t="shared" si="165"/>
        <v>N/A</v>
      </c>
      <c r="I746" s="96">
        <v>4.2720000000000002</v>
      </c>
      <c r="J746" s="96">
        <v>17.690000000000001</v>
      </c>
      <c r="K746" s="11" t="s">
        <v>117</v>
      </c>
      <c r="L746" s="21" t="str">
        <f t="shared" si="166"/>
        <v>No</v>
      </c>
    </row>
    <row r="747" spans="1:12">
      <c r="A747" s="153" t="s">
        <v>592</v>
      </c>
      <c r="B747" s="70" t="s">
        <v>51</v>
      </c>
      <c r="C747" s="125">
        <v>5131.3586206999998</v>
      </c>
      <c r="D747" s="10" t="str">
        <f t="shared" si="163"/>
        <v>N/A</v>
      </c>
      <c r="E747" s="125">
        <v>1445.7825243</v>
      </c>
      <c r="F747" s="10" t="str">
        <f t="shared" si="164"/>
        <v>N/A</v>
      </c>
      <c r="G747" s="125">
        <v>2135.0626959000001</v>
      </c>
      <c r="H747" s="10" t="str">
        <f t="shared" si="165"/>
        <v>N/A</v>
      </c>
      <c r="I747" s="96">
        <v>-71.8</v>
      </c>
      <c r="J747" s="96">
        <v>47.68</v>
      </c>
      <c r="K747" s="11" t="s">
        <v>117</v>
      </c>
      <c r="L747" s="21" t="str">
        <f t="shared" si="166"/>
        <v>No</v>
      </c>
    </row>
    <row r="748" spans="1:12">
      <c r="A748" s="153" t="s">
        <v>595</v>
      </c>
      <c r="B748" s="70" t="s">
        <v>51</v>
      </c>
      <c r="C748" s="125">
        <v>10423.583573</v>
      </c>
      <c r="D748" s="10" t="str">
        <f t="shared" si="163"/>
        <v>N/A</v>
      </c>
      <c r="E748" s="125">
        <v>10942.331742</v>
      </c>
      <c r="F748" s="10" t="str">
        <f t="shared" si="164"/>
        <v>N/A</v>
      </c>
      <c r="G748" s="125">
        <v>12759.88265</v>
      </c>
      <c r="H748" s="10" t="str">
        <f t="shared" si="165"/>
        <v>N/A</v>
      </c>
      <c r="I748" s="96">
        <v>4.9770000000000003</v>
      </c>
      <c r="J748" s="96">
        <v>16.61</v>
      </c>
      <c r="K748" s="11" t="s">
        <v>117</v>
      </c>
      <c r="L748" s="21" t="str">
        <f t="shared" si="166"/>
        <v>No</v>
      </c>
    </row>
    <row r="749" spans="1:12">
      <c r="A749" s="153" t="s">
        <v>598</v>
      </c>
      <c r="B749" s="70" t="s">
        <v>51</v>
      </c>
      <c r="C749" s="125">
        <v>1573.9446969999999</v>
      </c>
      <c r="D749" s="10" t="str">
        <f t="shared" si="163"/>
        <v>N/A</v>
      </c>
      <c r="E749" s="125">
        <v>1825.6760773000001</v>
      </c>
      <c r="F749" s="10" t="str">
        <f t="shared" si="164"/>
        <v>N/A</v>
      </c>
      <c r="G749" s="125">
        <v>2245.1661654</v>
      </c>
      <c r="H749" s="10" t="str">
        <f t="shared" si="165"/>
        <v>N/A</v>
      </c>
      <c r="I749" s="96">
        <v>15.99</v>
      </c>
      <c r="J749" s="96">
        <v>22.98</v>
      </c>
      <c r="K749" s="11" t="s">
        <v>117</v>
      </c>
      <c r="L749" s="21" t="str">
        <f t="shared" si="166"/>
        <v>No</v>
      </c>
    </row>
    <row r="750" spans="1:12">
      <c r="A750" s="153" t="s">
        <v>600</v>
      </c>
      <c r="B750" s="70" t="s">
        <v>51</v>
      </c>
      <c r="C750" s="125">
        <v>1028.4259259</v>
      </c>
      <c r="D750" s="10" t="str">
        <f t="shared" si="163"/>
        <v>N/A</v>
      </c>
      <c r="E750" s="125">
        <v>1151.6771772</v>
      </c>
      <c r="F750" s="10" t="str">
        <f t="shared" si="164"/>
        <v>N/A</v>
      </c>
      <c r="G750" s="125">
        <v>1213.5015974</v>
      </c>
      <c r="H750" s="10" t="str">
        <f t="shared" si="165"/>
        <v>N/A</v>
      </c>
      <c r="I750" s="96">
        <v>11.98</v>
      </c>
      <c r="J750" s="96">
        <v>5.3680000000000003</v>
      </c>
      <c r="K750" s="11" t="s">
        <v>117</v>
      </c>
      <c r="L750" s="21" t="str">
        <f t="shared" si="166"/>
        <v>Yes</v>
      </c>
    </row>
    <row r="751" spans="1:12">
      <c r="A751" s="118" t="s">
        <v>479</v>
      </c>
      <c r="B751" s="70" t="s">
        <v>51</v>
      </c>
      <c r="C751" s="10">
        <v>2.0230161994000002</v>
      </c>
      <c r="D751" s="10" t="str">
        <f t="shared" si="163"/>
        <v>N/A</v>
      </c>
      <c r="E751" s="10">
        <v>2.4718621017000002</v>
      </c>
      <c r="F751" s="10" t="str">
        <f t="shared" si="164"/>
        <v>N/A</v>
      </c>
      <c r="G751" s="10">
        <v>2.6205933093999998</v>
      </c>
      <c r="H751" s="10" t="str">
        <f t="shared" si="165"/>
        <v>N/A</v>
      </c>
      <c r="I751" s="96">
        <v>22.19</v>
      </c>
      <c r="J751" s="96">
        <v>6.0170000000000003</v>
      </c>
      <c r="K751" s="11" t="s">
        <v>117</v>
      </c>
      <c r="L751" s="21" t="str">
        <f t="shared" si="166"/>
        <v>Yes</v>
      </c>
    </row>
    <row r="752" spans="1:12">
      <c r="A752" s="153" t="s">
        <v>592</v>
      </c>
      <c r="B752" s="70" t="s">
        <v>51</v>
      </c>
      <c r="C752" s="10">
        <v>7.4588477366000001</v>
      </c>
      <c r="D752" s="10" t="str">
        <f t="shared" si="163"/>
        <v>N/A</v>
      </c>
      <c r="E752" s="10">
        <v>22.950089126999998</v>
      </c>
      <c r="F752" s="10" t="str">
        <f t="shared" si="164"/>
        <v>N/A</v>
      </c>
      <c r="G752" s="10">
        <v>28.868778281000001</v>
      </c>
      <c r="H752" s="10" t="str">
        <f t="shared" si="165"/>
        <v>N/A</v>
      </c>
      <c r="I752" s="96">
        <v>207.7</v>
      </c>
      <c r="J752" s="96">
        <v>25.79</v>
      </c>
      <c r="K752" s="11" t="s">
        <v>117</v>
      </c>
      <c r="L752" s="21" t="str">
        <f t="shared" si="166"/>
        <v>No</v>
      </c>
    </row>
    <row r="753" spans="1:12">
      <c r="A753" s="153" t="s">
        <v>595</v>
      </c>
      <c r="B753" s="70" t="s">
        <v>51</v>
      </c>
      <c r="C753" s="10">
        <v>7.9210864602999997</v>
      </c>
      <c r="D753" s="10" t="str">
        <f t="shared" si="163"/>
        <v>N/A</v>
      </c>
      <c r="E753" s="10">
        <v>9.5243923762999998</v>
      </c>
      <c r="F753" s="10" t="str">
        <f t="shared" si="164"/>
        <v>N/A</v>
      </c>
      <c r="G753" s="10">
        <v>10.079255686</v>
      </c>
      <c r="H753" s="10" t="str">
        <f t="shared" si="165"/>
        <v>N/A</v>
      </c>
      <c r="I753" s="96">
        <v>20.239999999999998</v>
      </c>
      <c r="J753" s="96">
        <v>5.8259999999999996</v>
      </c>
      <c r="K753" s="11" t="s">
        <v>117</v>
      </c>
      <c r="L753" s="21" t="str">
        <f t="shared" si="166"/>
        <v>Yes</v>
      </c>
    </row>
    <row r="754" spans="1:12">
      <c r="A754" s="153" t="s">
        <v>598</v>
      </c>
      <c r="B754" s="70" t="s">
        <v>51</v>
      </c>
      <c r="C754" s="10">
        <v>0.40045384769999998</v>
      </c>
      <c r="D754" s="10" t="str">
        <f t="shared" si="163"/>
        <v>N/A</v>
      </c>
      <c r="E754" s="10">
        <v>0.4189166057</v>
      </c>
      <c r="F754" s="10" t="str">
        <f t="shared" si="164"/>
        <v>N/A</v>
      </c>
      <c r="G754" s="10">
        <v>0.41192029190000001</v>
      </c>
      <c r="H754" s="10" t="str">
        <f t="shared" si="165"/>
        <v>N/A</v>
      </c>
      <c r="I754" s="96">
        <v>4.6100000000000003</v>
      </c>
      <c r="J754" s="96">
        <v>-1.67</v>
      </c>
      <c r="K754" s="11" t="s">
        <v>117</v>
      </c>
      <c r="L754" s="21" t="str">
        <f t="shared" si="166"/>
        <v>Yes</v>
      </c>
    </row>
    <row r="755" spans="1:12">
      <c r="A755" s="153" t="s">
        <v>600</v>
      </c>
      <c r="B755" s="70" t="s">
        <v>51</v>
      </c>
      <c r="C755" s="10">
        <v>0.5733424708</v>
      </c>
      <c r="D755" s="10" t="str">
        <f t="shared" si="163"/>
        <v>N/A</v>
      </c>
      <c r="E755" s="10">
        <v>0.63415284419999995</v>
      </c>
      <c r="F755" s="10" t="str">
        <f t="shared" si="164"/>
        <v>N/A</v>
      </c>
      <c r="G755" s="10">
        <v>0.60030110950000004</v>
      </c>
      <c r="H755" s="10" t="str">
        <f t="shared" si="165"/>
        <v>N/A</v>
      </c>
      <c r="I755" s="96">
        <v>10.61</v>
      </c>
      <c r="J755" s="96">
        <v>-5.34</v>
      </c>
      <c r="K755" s="11" t="s">
        <v>117</v>
      </c>
      <c r="L755" s="21" t="str">
        <f t="shared" si="166"/>
        <v>Yes</v>
      </c>
    </row>
    <row r="756" spans="1:12" ht="12.75" customHeight="1">
      <c r="A756" s="111" t="s">
        <v>840</v>
      </c>
      <c r="B756" s="70" t="s">
        <v>51</v>
      </c>
      <c r="C756" s="125">
        <v>78938078</v>
      </c>
      <c r="D756" s="10" t="str">
        <f t="shared" si="163"/>
        <v>N/A</v>
      </c>
      <c r="E756" s="125">
        <v>105574418</v>
      </c>
      <c r="F756" s="10" t="str">
        <f t="shared" si="164"/>
        <v>N/A</v>
      </c>
      <c r="G756" s="125">
        <v>139152978</v>
      </c>
      <c r="H756" s="10" t="str">
        <f t="shared" si="165"/>
        <v>N/A</v>
      </c>
      <c r="I756" s="96">
        <v>33.74</v>
      </c>
      <c r="J756" s="96">
        <v>31.81</v>
      </c>
      <c r="K756" s="11" t="s">
        <v>117</v>
      </c>
      <c r="L756" s="21" t="str">
        <f t="shared" si="166"/>
        <v>No</v>
      </c>
    </row>
    <row r="757" spans="1:12" ht="12.75" customHeight="1">
      <c r="A757" s="190" t="s">
        <v>966</v>
      </c>
      <c r="B757" s="70" t="s">
        <v>51</v>
      </c>
      <c r="C757" s="49">
        <v>4179</v>
      </c>
      <c r="D757" s="10" t="str">
        <f t="shared" si="163"/>
        <v>N/A</v>
      </c>
      <c r="E757" s="49">
        <v>6467</v>
      </c>
      <c r="F757" s="10" t="str">
        <f t="shared" si="164"/>
        <v>N/A</v>
      </c>
      <c r="G757" s="49">
        <v>7667</v>
      </c>
      <c r="H757" s="10" t="str">
        <f t="shared" si="165"/>
        <v>N/A</v>
      </c>
      <c r="I757" s="96">
        <v>54.75</v>
      </c>
      <c r="J757" s="96">
        <v>18.559999999999999</v>
      </c>
      <c r="K757" s="11" t="s">
        <v>117</v>
      </c>
      <c r="L757" s="21" t="str">
        <f t="shared" si="166"/>
        <v>No</v>
      </c>
    </row>
    <row r="758" spans="1:12" ht="25.5">
      <c r="A758" s="111" t="s">
        <v>841</v>
      </c>
      <c r="B758" s="70" t="s">
        <v>51</v>
      </c>
      <c r="C758" s="125">
        <v>18889.226609000001</v>
      </c>
      <c r="D758" s="10" t="str">
        <f t="shared" si="163"/>
        <v>N/A</v>
      </c>
      <c r="E758" s="125">
        <v>16325.099428</v>
      </c>
      <c r="F758" s="10" t="str">
        <f t="shared" si="164"/>
        <v>N/A</v>
      </c>
      <c r="G758" s="125">
        <v>18149.599321999998</v>
      </c>
      <c r="H758" s="10" t="str">
        <f t="shared" si="165"/>
        <v>N/A</v>
      </c>
      <c r="I758" s="96">
        <v>-13.6</v>
      </c>
      <c r="J758" s="96">
        <v>11.18</v>
      </c>
      <c r="K758" s="11" t="s">
        <v>117</v>
      </c>
      <c r="L758" s="21" t="str">
        <f t="shared" si="166"/>
        <v>Yes</v>
      </c>
    </row>
    <row r="759" spans="1:12">
      <c r="A759" s="153" t="s">
        <v>592</v>
      </c>
      <c r="B759" s="70" t="s">
        <v>51</v>
      </c>
      <c r="C759" s="125">
        <v>4671.5495494999996</v>
      </c>
      <c r="D759" s="10" t="str">
        <f t="shared" si="163"/>
        <v>N/A</v>
      </c>
      <c r="E759" s="125">
        <v>1226.6954733</v>
      </c>
      <c r="F759" s="10" t="str">
        <f t="shared" si="164"/>
        <v>N/A</v>
      </c>
      <c r="G759" s="125">
        <v>2099.8451613000002</v>
      </c>
      <c r="H759" s="10" t="str">
        <f t="shared" si="165"/>
        <v>N/A</v>
      </c>
      <c r="I759" s="96">
        <v>-73.7</v>
      </c>
      <c r="J759" s="96">
        <v>71.180000000000007</v>
      </c>
      <c r="K759" s="11" t="s">
        <v>117</v>
      </c>
      <c r="L759" s="21" t="str">
        <f t="shared" si="166"/>
        <v>No</v>
      </c>
    </row>
    <row r="760" spans="1:12">
      <c r="A760" s="153" t="s">
        <v>595</v>
      </c>
      <c r="B760" s="70" t="s">
        <v>51</v>
      </c>
      <c r="C760" s="125">
        <v>19456.743347</v>
      </c>
      <c r="D760" s="10" t="str">
        <f t="shared" si="163"/>
        <v>N/A</v>
      </c>
      <c r="E760" s="125">
        <v>17701.178045000001</v>
      </c>
      <c r="F760" s="10" t="str">
        <f t="shared" si="164"/>
        <v>N/A</v>
      </c>
      <c r="G760" s="125">
        <v>19774.032374999999</v>
      </c>
      <c r="H760" s="10" t="str">
        <f t="shared" si="165"/>
        <v>N/A</v>
      </c>
      <c r="I760" s="96">
        <v>-9.02</v>
      </c>
      <c r="J760" s="96">
        <v>11.71</v>
      </c>
      <c r="K760" s="11" t="s">
        <v>117</v>
      </c>
      <c r="L760" s="21" t="str">
        <f t="shared" si="166"/>
        <v>Yes</v>
      </c>
    </row>
    <row r="761" spans="1:12">
      <c r="A761" s="153" t="s">
        <v>598</v>
      </c>
      <c r="B761" s="70" t="s">
        <v>51</v>
      </c>
      <c r="C761" s="125">
        <v>4654.8055555999999</v>
      </c>
      <c r="D761" s="10" t="str">
        <f t="shared" si="163"/>
        <v>N/A</v>
      </c>
      <c r="E761" s="125">
        <v>7123.9148936000001</v>
      </c>
      <c r="F761" s="10" t="str">
        <f t="shared" si="164"/>
        <v>N/A</v>
      </c>
      <c r="G761" s="125">
        <v>10039.255556</v>
      </c>
      <c r="H761" s="10" t="str">
        <f t="shared" si="165"/>
        <v>N/A</v>
      </c>
      <c r="I761" s="96">
        <v>53.04</v>
      </c>
      <c r="J761" s="96">
        <v>40.92</v>
      </c>
      <c r="K761" s="11" t="s">
        <v>117</v>
      </c>
      <c r="L761" s="21" t="str">
        <f t="shared" si="166"/>
        <v>No</v>
      </c>
    </row>
    <row r="762" spans="1:12">
      <c r="A762" s="153" t="s">
        <v>600</v>
      </c>
      <c r="B762" s="70" t="s">
        <v>51</v>
      </c>
      <c r="C762" s="125">
        <v>1490.7272727</v>
      </c>
      <c r="D762" s="10" t="str">
        <f t="shared" si="163"/>
        <v>N/A</v>
      </c>
      <c r="E762" s="125">
        <v>4947.2903225999999</v>
      </c>
      <c r="F762" s="10" t="str">
        <f t="shared" si="164"/>
        <v>N/A</v>
      </c>
      <c r="G762" s="125">
        <v>3447.6578946999998</v>
      </c>
      <c r="H762" s="10" t="str">
        <f t="shared" si="165"/>
        <v>N/A</v>
      </c>
      <c r="I762" s="96">
        <v>231.9</v>
      </c>
      <c r="J762" s="96">
        <v>-30.3</v>
      </c>
      <c r="K762" s="11" t="s">
        <v>117</v>
      </c>
      <c r="L762" s="21" t="str">
        <f t="shared" si="166"/>
        <v>No</v>
      </c>
    </row>
    <row r="763" spans="1:12" ht="25.5">
      <c r="A763" s="118" t="s">
        <v>480</v>
      </c>
      <c r="B763" s="70" t="s">
        <v>51</v>
      </c>
      <c r="C763" s="10">
        <v>0.76047357179999997</v>
      </c>
      <c r="D763" s="10" t="str">
        <f t="shared" si="163"/>
        <v>N/A</v>
      </c>
      <c r="E763" s="10">
        <v>1.1910835416000001</v>
      </c>
      <c r="F763" s="10" t="str">
        <f t="shared" si="164"/>
        <v>N/A</v>
      </c>
      <c r="G763" s="10">
        <v>1.4056309572000001</v>
      </c>
      <c r="H763" s="10" t="str">
        <f t="shared" si="165"/>
        <v>N/A</v>
      </c>
      <c r="I763" s="96">
        <v>56.62</v>
      </c>
      <c r="J763" s="96">
        <v>18.010000000000002</v>
      </c>
      <c r="K763" s="11" t="s">
        <v>117</v>
      </c>
      <c r="L763" s="21" t="str">
        <f t="shared" si="166"/>
        <v>No</v>
      </c>
    </row>
    <row r="764" spans="1:12">
      <c r="A764" s="153" t="s">
        <v>592</v>
      </c>
      <c r="B764" s="70" t="s">
        <v>51</v>
      </c>
      <c r="C764" s="10">
        <v>5.7098765432</v>
      </c>
      <c r="D764" s="10" t="str">
        <f t="shared" si="163"/>
        <v>N/A</v>
      </c>
      <c r="E764" s="10">
        <v>21.657754011000002</v>
      </c>
      <c r="F764" s="10" t="str">
        <f t="shared" si="164"/>
        <v>N/A</v>
      </c>
      <c r="G764" s="10">
        <v>28.054298642999999</v>
      </c>
      <c r="H764" s="10" t="str">
        <f t="shared" si="165"/>
        <v>N/A</v>
      </c>
      <c r="I764" s="96">
        <v>279.3</v>
      </c>
      <c r="J764" s="96">
        <v>29.53</v>
      </c>
      <c r="K764" s="11" t="s">
        <v>117</v>
      </c>
      <c r="L764" s="21" t="str">
        <f t="shared" si="166"/>
        <v>No</v>
      </c>
    </row>
    <row r="765" spans="1:12">
      <c r="A765" s="153" t="s">
        <v>595</v>
      </c>
      <c r="B765" s="70" t="s">
        <v>51</v>
      </c>
      <c r="C765" s="10">
        <v>3.5163047756000001</v>
      </c>
      <c r="D765" s="10" t="str">
        <f t="shared" si="163"/>
        <v>N/A</v>
      </c>
      <c r="E765" s="10">
        <v>5.1608672845000001</v>
      </c>
      <c r="F765" s="10" t="str">
        <f t="shared" si="164"/>
        <v>N/A</v>
      </c>
      <c r="G765" s="10">
        <v>5.9605444520999997</v>
      </c>
      <c r="H765" s="10" t="str">
        <f t="shared" si="165"/>
        <v>N/A</v>
      </c>
      <c r="I765" s="96">
        <v>46.77</v>
      </c>
      <c r="J765" s="96">
        <v>15.5</v>
      </c>
      <c r="K765" s="11" t="s">
        <v>117</v>
      </c>
      <c r="L765" s="21" t="str">
        <f t="shared" si="166"/>
        <v>No</v>
      </c>
    </row>
    <row r="766" spans="1:12">
      <c r="A766" s="153" t="s">
        <v>598</v>
      </c>
      <c r="B766" s="70" t="s">
        <v>51</v>
      </c>
      <c r="C766" s="10">
        <v>1.0921468599999999E-2</v>
      </c>
      <c r="D766" s="10" t="str">
        <f t="shared" si="163"/>
        <v>N/A</v>
      </c>
      <c r="E766" s="10">
        <v>1.4627845800000001E-2</v>
      </c>
      <c r="F766" s="10" t="str">
        <f t="shared" si="164"/>
        <v>N/A</v>
      </c>
      <c r="G766" s="10">
        <v>2.7874305500000002E-2</v>
      </c>
      <c r="H766" s="10" t="str">
        <f t="shared" si="165"/>
        <v>N/A</v>
      </c>
      <c r="I766" s="96">
        <v>33.94</v>
      </c>
      <c r="J766" s="96">
        <v>90.56</v>
      </c>
      <c r="K766" s="11" t="s">
        <v>117</v>
      </c>
      <c r="L766" s="21" t="str">
        <f t="shared" si="166"/>
        <v>No</v>
      </c>
    </row>
    <row r="767" spans="1:12">
      <c r="A767" s="153" t="s">
        <v>600</v>
      </c>
      <c r="B767" s="70" t="s">
        <v>51</v>
      </c>
      <c r="C767" s="10">
        <v>1.06174532E-2</v>
      </c>
      <c r="D767" s="10" t="str">
        <f t="shared" si="163"/>
        <v>N/A</v>
      </c>
      <c r="E767" s="10">
        <v>2.9517624900000001E-2</v>
      </c>
      <c r="F767" s="10" t="str">
        <f t="shared" si="164"/>
        <v>N/A</v>
      </c>
      <c r="G767" s="10">
        <v>3.6440003499999998E-2</v>
      </c>
      <c r="H767" s="10" t="str">
        <f t="shared" si="165"/>
        <v>N/A</v>
      </c>
      <c r="I767" s="96">
        <v>178</v>
      </c>
      <c r="J767" s="96">
        <v>23.45</v>
      </c>
      <c r="K767" s="11" t="s">
        <v>117</v>
      </c>
      <c r="L767" s="21" t="str">
        <f t="shared" si="166"/>
        <v>No</v>
      </c>
    </row>
    <row r="768" spans="1:12" ht="39" customHeight="1">
      <c r="A768" s="220" t="s">
        <v>964</v>
      </c>
      <c r="B768" s="200"/>
      <c r="C768" s="200"/>
      <c r="D768" s="200"/>
      <c r="E768" s="200"/>
      <c r="F768" s="200"/>
      <c r="G768" s="200"/>
      <c r="H768" s="200"/>
      <c r="I768" s="200"/>
      <c r="J768" s="200"/>
      <c r="K768" s="200"/>
      <c r="L768" s="201"/>
    </row>
    <row r="769" spans="1:12">
      <c r="A769" s="118" t="s">
        <v>34</v>
      </c>
      <c r="B769" s="114" t="s">
        <v>51</v>
      </c>
      <c r="C769" s="45">
        <v>98033</v>
      </c>
      <c r="D769" s="10" t="str">
        <f t="shared" ref="D769:D799" si="167">IF($B769="N/A","N/A",IF(C769&gt;10,"No",IF(C769&lt;-10,"No","Yes")))</f>
        <v>N/A</v>
      </c>
      <c r="E769" s="45">
        <v>95750</v>
      </c>
      <c r="F769" s="10" t="str">
        <f t="shared" ref="F769:F799" si="168">IF($B769="N/A","N/A",IF(E769&gt;10,"No",IF(E769&lt;-10,"No","Yes")))</f>
        <v>N/A</v>
      </c>
      <c r="G769" s="45">
        <v>95217</v>
      </c>
      <c r="H769" s="10" t="str">
        <f t="shared" ref="H769:H799" si="169">IF($B769="N/A","N/A",IF(G769&gt;10,"No",IF(G769&lt;-10,"No","Yes")))</f>
        <v>N/A</v>
      </c>
      <c r="I769" s="96">
        <v>-2.33</v>
      </c>
      <c r="J769" s="96">
        <v>-0.55700000000000005</v>
      </c>
      <c r="K769" s="66" t="s">
        <v>117</v>
      </c>
      <c r="L769" s="21" t="str">
        <f t="shared" ref="L769:L801" si="170">IF(J769="Div by 0", "N/A", IF(K769="N/A","N/A", IF(J769&gt;VALUE(MID(K769,1,2)), "No", IF(J769&lt;-1*VALUE(MID(K769,1,2)), "No", "Yes"))))</f>
        <v>Yes</v>
      </c>
    </row>
    <row r="770" spans="1:12">
      <c r="A770" s="118" t="s">
        <v>35</v>
      </c>
      <c r="B770" s="70" t="s">
        <v>51</v>
      </c>
      <c r="C770" s="39">
        <v>93168</v>
      </c>
      <c r="D770" s="10" t="str">
        <f t="shared" si="167"/>
        <v>N/A</v>
      </c>
      <c r="E770" s="39">
        <v>90233</v>
      </c>
      <c r="F770" s="10" t="str">
        <f t="shared" si="168"/>
        <v>N/A</v>
      </c>
      <c r="G770" s="39">
        <v>89337</v>
      </c>
      <c r="H770" s="10" t="str">
        <f t="shared" si="169"/>
        <v>N/A</v>
      </c>
      <c r="I770" s="96">
        <v>-3.15</v>
      </c>
      <c r="J770" s="96">
        <v>-0.99299999999999999</v>
      </c>
      <c r="K770" s="11" t="s">
        <v>117</v>
      </c>
      <c r="L770" s="21" t="str">
        <f t="shared" si="170"/>
        <v>Yes</v>
      </c>
    </row>
    <row r="771" spans="1:12">
      <c r="A771" s="111" t="s">
        <v>481</v>
      </c>
      <c r="B771" s="57" t="s">
        <v>51</v>
      </c>
      <c r="C771" s="48">
        <v>86122.27</v>
      </c>
      <c r="D771" s="56" t="str">
        <f t="shared" si="167"/>
        <v>N/A</v>
      </c>
      <c r="E771" s="48">
        <v>85332.39</v>
      </c>
      <c r="F771" s="56" t="str">
        <f t="shared" si="168"/>
        <v>N/A</v>
      </c>
      <c r="G771" s="48">
        <v>84801.85</v>
      </c>
      <c r="H771" s="56" t="str">
        <f t="shared" si="169"/>
        <v>N/A</v>
      </c>
      <c r="I771" s="96">
        <v>-0.91700000000000004</v>
      </c>
      <c r="J771" s="96">
        <v>-0.622</v>
      </c>
      <c r="K771" s="57" t="s">
        <v>117</v>
      </c>
      <c r="L771" s="21" t="str">
        <f t="shared" si="170"/>
        <v>Yes</v>
      </c>
    </row>
    <row r="772" spans="1:12">
      <c r="A772" s="153" t="s">
        <v>757</v>
      </c>
      <c r="B772" s="70" t="s">
        <v>51</v>
      </c>
      <c r="C772" s="41">
        <v>1.306702845</v>
      </c>
      <c r="D772" s="10" t="str">
        <f t="shared" si="167"/>
        <v>N/A</v>
      </c>
      <c r="E772" s="41">
        <v>0.67780678849999998</v>
      </c>
      <c r="F772" s="10" t="str">
        <f t="shared" si="168"/>
        <v>N/A</v>
      </c>
      <c r="G772" s="41">
        <v>0.81393028560000003</v>
      </c>
      <c r="H772" s="10" t="str">
        <f t="shared" si="169"/>
        <v>N/A</v>
      </c>
      <c r="I772" s="96">
        <v>-48.1</v>
      </c>
      <c r="J772" s="96">
        <v>20.079999999999998</v>
      </c>
      <c r="K772" s="11" t="s">
        <v>117</v>
      </c>
      <c r="L772" s="21" t="str">
        <f t="shared" si="170"/>
        <v>No</v>
      </c>
    </row>
    <row r="773" spans="1:12">
      <c r="A773" s="153" t="s">
        <v>758</v>
      </c>
      <c r="B773" s="70" t="s">
        <v>51</v>
      </c>
      <c r="C773" s="41">
        <v>2.1400956821000001</v>
      </c>
      <c r="D773" s="10" t="str">
        <f t="shared" si="167"/>
        <v>N/A</v>
      </c>
      <c r="E773" s="41">
        <v>1.5122715405</v>
      </c>
      <c r="F773" s="10" t="str">
        <f t="shared" si="168"/>
        <v>N/A</v>
      </c>
      <c r="G773" s="41">
        <v>1.8000987219</v>
      </c>
      <c r="H773" s="10" t="str">
        <f t="shared" si="169"/>
        <v>N/A</v>
      </c>
      <c r="I773" s="96">
        <v>-29.3</v>
      </c>
      <c r="J773" s="96">
        <v>19.03</v>
      </c>
      <c r="K773" s="11" t="s">
        <v>117</v>
      </c>
      <c r="L773" s="21" t="str">
        <f t="shared" si="170"/>
        <v>No</v>
      </c>
    </row>
    <row r="774" spans="1:12">
      <c r="A774" s="153" t="s">
        <v>759</v>
      </c>
      <c r="B774" s="70" t="s">
        <v>51</v>
      </c>
      <c r="C774" s="41">
        <v>82.337580203000002</v>
      </c>
      <c r="D774" s="10" t="str">
        <f t="shared" si="167"/>
        <v>N/A</v>
      </c>
      <c r="E774" s="41">
        <v>85.258485640000004</v>
      </c>
      <c r="F774" s="10" t="str">
        <f t="shared" si="168"/>
        <v>N/A</v>
      </c>
      <c r="G774" s="41">
        <v>68.170599788000004</v>
      </c>
      <c r="H774" s="10" t="str">
        <f t="shared" si="169"/>
        <v>N/A</v>
      </c>
      <c r="I774" s="96">
        <v>3.5470000000000002</v>
      </c>
      <c r="J774" s="96">
        <v>-20</v>
      </c>
      <c r="K774" s="11" t="s">
        <v>117</v>
      </c>
      <c r="L774" s="21" t="str">
        <f t="shared" si="170"/>
        <v>No</v>
      </c>
    </row>
    <row r="775" spans="1:12">
      <c r="A775" s="153" t="s">
        <v>760</v>
      </c>
      <c r="B775" s="70" t="s">
        <v>51</v>
      </c>
      <c r="C775" s="41">
        <v>1.0006834433</v>
      </c>
      <c r="D775" s="10" t="str">
        <f t="shared" si="167"/>
        <v>N/A</v>
      </c>
      <c r="E775" s="41">
        <v>0.75300261099999999</v>
      </c>
      <c r="F775" s="10" t="str">
        <f t="shared" si="168"/>
        <v>N/A</v>
      </c>
      <c r="G775" s="41">
        <v>0.96516378380000001</v>
      </c>
      <c r="H775" s="10" t="str">
        <f t="shared" si="169"/>
        <v>N/A</v>
      </c>
      <c r="I775" s="96">
        <v>-24.8</v>
      </c>
      <c r="J775" s="96">
        <v>28.18</v>
      </c>
      <c r="K775" s="11" t="s">
        <v>117</v>
      </c>
      <c r="L775" s="21" t="str">
        <f t="shared" si="170"/>
        <v>No</v>
      </c>
    </row>
    <row r="776" spans="1:12">
      <c r="A776" s="153" t="s">
        <v>761</v>
      </c>
      <c r="B776" s="70" t="s">
        <v>51</v>
      </c>
      <c r="C776" s="41">
        <v>4.5525486315999997</v>
      </c>
      <c r="D776" s="10" t="str">
        <f t="shared" si="167"/>
        <v>N/A</v>
      </c>
      <c r="E776" s="41">
        <v>4.5180156658000001</v>
      </c>
      <c r="F776" s="10" t="str">
        <f t="shared" si="168"/>
        <v>N/A</v>
      </c>
      <c r="G776" s="41">
        <v>4.2954514425000001</v>
      </c>
      <c r="H776" s="10" t="str">
        <f t="shared" si="169"/>
        <v>N/A</v>
      </c>
      <c r="I776" s="96">
        <v>-0.75900000000000001</v>
      </c>
      <c r="J776" s="96">
        <v>-4.93</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0.370283476</v>
      </c>
      <c r="D778" s="10" t="str">
        <f t="shared" si="167"/>
        <v>N/A</v>
      </c>
      <c r="E778" s="41">
        <v>0.36135770230000003</v>
      </c>
      <c r="F778" s="10" t="str">
        <f t="shared" si="168"/>
        <v>N/A</v>
      </c>
      <c r="G778" s="41">
        <v>0.42639444640000002</v>
      </c>
      <c r="H778" s="10" t="str">
        <f t="shared" si="169"/>
        <v>N/A</v>
      </c>
      <c r="I778" s="96">
        <v>-2.41</v>
      </c>
      <c r="J778" s="96">
        <v>18</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8.2921057195000003</v>
      </c>
      <c r="D780" s="10" t="str">
        <f t="shared" si="167"/>
        <v>N/A</v>
      </c>
      <c r="E780" s="41">
        <v>6.9190600521999999</v>
      </c>
      <c r="F780" s="10" t="str">
        <f t="shared" si="168"/>
        <v>N/A</v>
      </c>
      <c r="G780" s="41">
        <v>23.528361532000002</v>
      </c>
      <c r="H780" s="10" t="str">
        <f t="shared" si="169"/>
        <v>N/A</v>
      </c>
      <c r="I780" s="96">
        <v>-16.600000000000001</v>
      </c>
      <c r="J780" s="96">
        <v>240.1</v>
      </c>
      <c r="K780" s="11" t="s">
        <v>117</v>
      </c>
      <c r="L780" s="21" t="str">
        <f t="shared" si="170"/>
        <v>No</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96.808343047999998</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3.1916569520000002</v>
      </c>
      <c r="H783" s="10" t="str">
        <f t="shared" si="173"/>
        <v>N/A</v>
      </c>
      <c r="I783" s="96" t="s">
        <v>51</v>
      </c>
      <c r="J783" s="96" t="s">
        <v>51</v>
      </c>
      <c r="K783" s="11" t="s">
        <v>117</v>
      </c>
      <c r="L783" s="21" t="str">
        <f t="shared" si="174"/>
        <v>No</v>
      </c>
    </row>
    <row r="784" spans="1:12">
      <c r="A784" s="69" t="s">
        <v>593</v>
      </c>
      <c r="B784" s="70" t="s">
        <v>51</v>
      </c>
      <c r="C784" s="39">
        <v>37713</v>
      </c>
      <c r="D784" s="10" t="str">
        <f t="shared" si="167"/>
        <v>N/A</v>
      </c>
      <c r="E784" s="39">
        <v>35506</v>
      </c>
      <c r="F784" s="10" t="str">
        <f t="shared" si="168"/>
        <v>N/A</v>
      </c>
      <c r="G784" s="39">
        <v>34616</v>
      </c>
      <c r="H784" s="10" t="str">
        <f t="shared" si="169"/>
        <v>N/A</v>
      </c>
      <c r="I784" s="96">
        <v>-5.85</v>
      </c>
      <c r="J784" s="96">
        <v>-2.5099999999999998</v>
      </c>
      <c r="K784" s="11" t="s">
        <v>116</v>
      </c>
      <c r="L784" s="21" t="str">
        <f t="shared" si="170"/>
        <v>Yes</v>
      </c>
    </row>
    <row r="785" spans="1:12">
      <c r="A785" s="153" t="s">
        <v>787</v>
      </c>
      <c r="B785" s="70" t="s">
        <v>51</v>
      </c>
      <c r="C785" s="39">
        <v>13809</v>
      </c>
      <c r="D785" s="10" t="str">
        <f t="shared" si="167"/>
        <v>N/A</v>
      </c>
      <c r="E785" s="39">
        <v>12851</v>
      </c>
      <c r="F785" s="10" t="str">
        <f t="shared" si="168"/>
        <v>N/A</v>
      </c>
      <c r="G785" s="39">
        <v>12141</v>
      </c>
      <c r="H785" s="10" t="str">
        <f t="shared" si="169"/>
        <v>N/A</v>
      </c>
      <c r="I785" s="96">
        <v>-6.94</v>
      </c>
      <c r="J785" s="96">
        <v>-5.52</v>
      </c>
      <c r="K785" s="11" t="s">
        <v>116</v>
      </c>
      <c r="L785" s="21" t="str">
        <f t="shared" si="170"/>
        <v>Yes</v>
      </c>
    </row>
    <row r="786" spans="1:12">
      <c r="A786" s="153" t="s">
        <v>788</v>
      </c>
      <c r="B786" s="70" t="s">
        <v>51</v>
      </c>
      <c r="C786" s="39">
        <v>2566</v>
      </c>
      <c r="D786" s="10" t="str">
        <f t="shared" si="167"/>
        <v>N/A</v>
      </c>
      <c r="E786" s="39">
        <v>2494</v>
      </c>
      <c r="F786" s="10" t="str">
        <f t="shared" si="168"/>
        <v>N/A</v>
      </c>
      <c r="G786" s="39">
        <v>2778</v>
      </c>
      <c r="H786" s="10" t="str">
        <f t="shared" si="169"/>
        <v>N/A</v>
      </c>
      <c r="I786" s="96">
        <v>-2.81</v>
      </c>
      <c r="J786" s="96">
        <v>11.39</v>
      </c>
      <c r="K786" s="11" t="s">
        <v>116</v>
      </c>
      <c r="L786" s="21" t="str">
        <f t="shared" si="170"/>
        <v>No</v>
      </c>
    </row>
    <row r="787" spans="1:12">
      <c r="A787" s="153" t="s">
        <v>789</v>
      </c>
      <c r="B787" s="70" t="s">
        <v>51</v>
      </c>
      <c r="C787" s="39">
        <v>1444</v>
      </c>
      <c r="D787" s="10" t="str">
        <f t="shared" si="167"/>
        <v>N/A</v>
      </c>
      <c r="E787" s="39">
        <v>930</v>
      </c>
      <c r="F787" s="10" t="str">
        <f t="shared" si="168"/>
        <v>N/A</v>
      </c>
      <c r="G787" s="39">
        <v>1167</v>
      </c>
      <c r="H787" s="10" t="str">
        <f t="shared" si="169"/>
        <v>N/A</v>
      </c>
      <c r="I787" s="96">
        <v>-35.6</v>
      </c>
      <c r="J787" s="96">
        <v>25.48</v>
      </c>
      <c r="K787" s="11" t="s">
        <v>116</v>
      </c>
      <c r="L787" s="21" t="str">
        <f t="shared" si="170"/>
        <v>No</v>
      </c>
    </row>
    <row r="788" spans="1:12">
      <c r="A788" s="153" t="s">
        <v>790</v>
      </c>
      <c r="B788" s="70" t="s">
        <v>51</v>
      </c>
      <c r="C788" s="39">
        <v>19894</v>
      </c>
      <c r="D788" s="10" t="str">
        <f t="shared" si="167"/>
        <v>N/A</v>
      </c>
      <c r="E788" s="39">
        <v>19231</v>
      </c>
      <c r="F788" s="10" t="str">
        <f t="shared" si="168"/>
        <v>N/A</v>
      </c>
      <c r="G788" s="39">
        <v>18530</v>
      </c>
      <c r="H788" s="10" t="str">
        <f t="shared" si="169"/>
        <v>N/A</v>
      </c>
      <c r="I788" s="96">
        <v>-3.33</v>
      </c>
      <c r="J788" s="96">
        <v>-3.65</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59470</v>
      </c>
      <c r="D790" s="10" t="str">
        <f t="shared" si="167"/>
        <v>N/A</v>
      </c>
      <c r="E790" s="39">
        <v>59411</v>
      </c>
      <c r="F790" s="10" t="str">
        <f t="shared" si="168"/>
        <v>N/A</v>
      </c>
      <c r="G790" s="39">
        <v>59906</v>
      </c>
      <c r="H790" s="10" t="str">
        <f t="shared" si="169"/>
        <v>N/A</v>
      </c>
      <c r="I790" s="96">
        <v>-9.9000000000000005E-2</v>
      </c>
      <c r="J790" s="96">
        <v>0.83320000000000005</v>
      </c>
      <c r="K790" s="11" t="s">
        <v>116</v>
      </c>
      <c r="L790" s="21" t="str">
        <f t="shared" si="170"/>
        <v>Yes</v>
      </c>
    </row>
    <row r="791" spans="1:12">
      <c r="A791" s="153" t="s">
        <v>792</v>
      </c>
      <c r="B791" s="70" t="s">
        <v>51</v>
      </c>
      <c r="C791" s="39">
        <v>50060</v>
      </c>
      <c r="D791" s="10" t="str">
        <f t="shared" si="167"/>
        <v>N/A</v>
      </c>
      <c r="E791" s="39">
        <v>50652</v>
      </c>
      <c r="F791" s="10" t="str">
        <f t="shared" si="168"/>
        <v>N/A</v>
      </c>
      <c r="G791" s="39">
        <v>51127</v>
      </c>
      <c r="H791" s="10" t="str">
        <f t="shared" si="169"/>
        <v>N/A</v>
      </c>
      <c r="I791" s="96">
        <v>1.1830000000000001</v>
      </c>
      <c r="J791" s="96">
        <v>0.93779999999999997</v>
      </c>
      <c r="K791" s="11" t="s">
        <v>116</v>
      </c>
      <c r="L791" s="21" t="str">
        <f t="shared" si="170"/>
        <v>Yes</v>
      </c>
    </row>
    <row r="792" spans="1:12">
      <c r="A792" s="153" t="s">
        <v>793</v>
      </c>
      <c r="B792" s="70" t="s">
        <v>51</v>
      </c>
      <c r="C792" s="39">
        <v>1337</v>
      </c>
      <c r="D792" s="10" t="str">
        <f t="shared" si="167"/>
        <v>N/A</v>
      </c>
      <c r="E792" s="39">
        <v>1204</v>
      </c>
      <c r="F792" s="10" t="str">
        <f t="shared" si="168"/>
        <v>N/A</v>
      </c>
      <c r="G792" s="39">
        <v>1119</v>
      </c>
      <c r="H792" s="10" t="str">
        <f t="shared" si="169"/>
        <v>N/A</v>
      </c>
      <c r="I792" s="96">
        <v>-9.9499999999999993</v>
      </c>
      <c r="J792" s="96">
        <v>-7.06</v>
      </c>
      <c r="K792" s="11" t="s">
        <v>116</v>
      </c>
      <c r="L792" s="21" t="str">
        <f t="shared" si="170"/>
        <v>Yes</v>
      </c>
    </row>
    <row r="793" spans="1:12">
      <c r="A793" s="153" t="s">
        <v>886</v>
      </c>
      <c r="B793" s="70" t="s">
        <v>51</v>
      </c>
      <c r="C793" s="39">
        <v>2006</v>
      </c>
      <c r="D793" s="10" t="str">
        <f t="shared" si="167"/>
        <v>N/A</v>
      </c>
      <c r="E793" s="39">
        <v>1593</v>
      </c>
      <c r="F793" s="10" t="str">
        <f t="shared" si="168"/>
        <v>N/A</v>
      </c>
      <c r="G793" s="39">
        <v>1913</v>
      </c>
      <c r="H793" s="10" t="str">
        <f t="shared" si="169"/>
        <v>N/A</v>
      </c>
      <c r="I793" s="96">
        <v>-20.6</v>
      </c>
      <c r="J793" s="96">
        <v>20.09</v>
      </c>
      <c r="K793" s="11" t="s">
        <v>116</v>
      </c>
      <c r="L793" s="21" t="str">
        <f t="shared" si="170"/>
        <v>No</v>
      </c>
    </row>
    <row r="794" spans="1:12">
      <c r="A794" s="153" t="s">
        <v>808</v>
      </c>
      <c r="B794" s="70" t="s">
        <v>51</v>
      </c>
      <c r="C794" s="39">
        <v>6067</v>
      </c>
      <c r="D794" s="10" t="str">
        <f t="shared" si="167"/>
        <v>N/A</v>
      </c>
      <c r="E794" s="39">
        <v>5962</v>
      </c>
      <c r="F794" s="10" t="str">
        <f t="shared" si="168"/>
        <v>N/A</v>
      </c>
      <c r="G794" s="39">
        <v>5747</v>
      </c>
      <c r="H794" s="10" t="str">
        <f t="shared" si="169"/>
        <v>N/A</v>
      </c>
      <c r="I794" s="96">
        <v>-1.73</v>
      </c>
      <c r="J794" s="96">
        <v>-3.61</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1321170897</v>
      </c>
      <c r="D796" s="10" t="str">
        <f t="shared" si="167"/>
        <v>N/A</v>
      </c>
      <c r="E796" s="40">
        <v>1060626871</v>
      </c>
      <c r="F796" s="10" t="str">
        <f t="shared" si="168"/>
        <v>N/A</v>
      </c>
      <c r="G796" s="40">
        <v>1076457588</v>
      </c>
      <c r="H796" s="10" t="str">
        <f t="shared" si="169"/>
        <v>N/A</v>
      </c>
      <c r="I796" s="96">
        <v>-19.7</v>
      </c>
      <c r="J796" s="96">
        <v>1.4930000000000001</v>
      </c>
      <c r="K796" s="11" t="s">
        <v>117</v>
      </c>
      <c r="L796" s="21" t="str">
        <f t="shared" si="170"/>
        <v>Yes</v>
      </c>
    </row>
    <row r="797" spans="1:12">
      <c r="A797" s="118" t="s">
        <v>482</v>
      </c>
      <c r="B797" s="70" t="s">
        <v>51</v>
      </c>
      <c r="C797" s="40">
        <v>13476.797578</v>
      </c>
      <c r="D797" s="10" t="str">
        <f t="shared" si="167"/>
        <v>N/A</v>
      </c>
      <c r="E797" s="40">
        <v>11077.043039</v>
      </c>
      <c r="F797" s="10" t="str">
        <f t="shared" si="168"/>
        <v>N/A</v>
      </c>
      <c r="G797" s="40">
        <v>11305.308800000001</v>
      </c>
      <c r="H797" s="10" t="str">
        <f t="shared" si="169"/>
        <v>N/A</v>
      </c>
      <c r="I797" s="96">
        <v>-17.8</v>
      </c>
      <c r="J797" s="96">
        <v>2.0609999999999999</v>
      </c>
      <c r="K797" s="11" t="s">
        <v>117</v>
      </c>
      <c r="L797" s="21" t="str">
        <f t="shared" si="170"/>
        <v>Yes</v>
      </c>
    </row>
    <row r="798" spans="1:12">
      <c r="A798" s="118" t="s">
        <v>704</v>
      </c>
      <c r="B798" s="101" t="s">
        <v>51</v>
      </c>
      <c r="C798" s="44">
        <v>14180.52225</v>
      </c>
      <c r="D798" s="52" t="str">
        <f t="shared" si="167"/>
        <v>N/A</v>
      </c>
      <c r="E798" s="44">
        <v>11754.312402</v>
      </c>
      <c r="F798" s="52" t="str">
        <f t="shared" si="168"/>
        <v>N/A</v>
      </c>
      <c r="G798" s="44">
        <v>12049.403807999999</v>
      </c>
      <c r="H798" s="52" t="str">
        <f t="shared" si="169"/>
        <v>N/A</v>
      </c>
      <c r="I798" s="102">
        <v>-17.100000000000001</v>
      </c>
      <c r="J798" s="102">
        <v>2.5099999999999998</v>
      </c>
      <c r="K798" s="53" t="s">
        <v>117</v>
      </c>
      <c r="L798" s="43" t="str">
        <f t="shared" si="170"/>
        <v>Yes</v>
      </c>
    </row>
    <row r="799" spans="1:12">
      <c r="A799" s="167" t="s">
        <v>601</v>
      </c>
      <c r="B799" s="70" t="s">
        <v>51</v>
      </c>
      <c r="C799" s="40" t="s">
        <v>51</v>
      </c>
      <c r="D799" s="10" t="str">
        <f t="shared" si="167"/>
        <v>N/A</v>
      </c>
      <c r="E799" s="40" t="s">
        <v>51</v>
      </c>
      <c r="F799" s="10" t="str">
        <f t="shared" si="168"/>
        <v>N/A</v>
      </c>
      <c r="G799" s="40">
        <v>6977653</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176</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117056</v>
      </c>
      <c r="H801" s="10" t="str">
        <f t="shared" ref="H801" si="177">IF($B801="N/A","N/A",IF(G801&gt;10,"No",IF(G801&lt;-10,"No","Yes")))</f>
        <v>N/A</v>
      </c>
      <c r="I801" s="96" t="s">
        <v>51</v>
      </c>
      <c r="J801" s="96" t="s">
        <v>51</v>
      </c>
      <c r="K801" s="11" t="s">
        <v>117</v>
      </c>
      <c r="L801" s="21" t="str">
        <f t="shared" si="170"/>
        <v>No</v>
      </c>
    </row>
    <row r="802" spans="1:12">
      <c r="A802" s="218" t="s">
        <v>483</v>
      </c>
      <c r="B802" s="212"/>
      <c r="C802" s="212"/>
      <c r="D802" s="212"/>
      <c r="E802" s="212"/>
      <c r="F802" s="212"/>
      <c r="G802" s="212"/>
      <c r="H802" s="212"/>
      <c r="I802" s="212"/>
      <c r="J802" s="212"/>
      <c r="K802" s="212"/>
      <c r="L802" s="213"/>
    </row>
    <row r="803" spans="1:12">
      <c r="A803" s="69" t="s">
        <v>592</v>
      </c>
      <c r="B803" s="114" t="s">
        <v>51</v>
      </c>
      <c r="C803" s="65">
        <v>18609.127595000002</v>
      </c>
      <c r="D803" s="103" t="str">
        <f t="shared" ref="D803:D814" si="178">IF($B803="N/A","N/A",IF(C803&gt;10,"No",IF(C803&lt;-10,"No","Yes")))</f>
        <v>N/A</v>
      </c>
      <c r="E803" s="65">
        <v>17028.017434000001</v>
      </c>
      <c r="F803" s="103" t="str">
        <f t="shared" ref="F803:F814" si="179">IF($B803="N/A","N/A",IF(E803&gt;10,"No",IF(E803&lt;-10,"No","Yes")))</f>
        <v>N/A</v>
      </c>
      <c r="G803" s="65">
        <v>17957.731078000001</v>
      </c>
      <c r="H803" s="103" t="str">
        <f t="shared" ref="H803:H814" si="180">IF($B803="N/A","N/A",IF(G803&gt;10,"No",IF(G803&lt;-10,"No","Yes")))</f>
        <v>N/A</v>
      </c>
      <c r="I803" s="104">
        <v>-8.5</v>
      </c>
      <c r="J803" s="104">
        <v>5.46</v>
      </c>
      <c r="K803" s="66" t="s">
        <v>117</v>
      </c>
      <c r="L803" s="138" t="str">
        <f t="shared" ref="L803:L814" si="181">IF(J803="Div by 0", "N/A", IF(K803="N/A","N/A", IF(J803&gt;VALUE(MID(K803,1,2)), "No", IF(J803&lt;-1*VALUE(MID(K803,1,2)), "No", "Yes"))))</f>
        <v>Yes</v>
      </c>
    </row>
    <row r="804" spans="1:12">
      <c r="A804" s="153" t="s">
        <v>787</v>
      </c>
      <c r="B804" s="70" t="s">
        <v>51</v>
      </c>
      <c r="C804" s="40">
        <v>4995.1667029</v>
      </c>
      <c r="D804" s="10" t="str">
        <f t="shared" si="178"/>
        <v>N/A</v>
      </c>
      <c r="E804" s="40">
        <v>2866.7542604</v>
      </c>
      <c r="F804" s="10" t="str">
        <f t="shared" si="179"/>
        <v>N/A</v>
      </c>
      <c r="G804" s="40">
        <v>2967.6993658000001</v>
      </c>
      <c r="H804" s="10" t="str">
        <f t="shared" si="180"/>
        <v>N/A</v>
      </c>
      <c r="I804" s="96">
        <v>-42.6</v>
      </c>
      <c r="J804" s="96">
        <v>3.5209999999999999</v>
      </c>
      <c r="K804" s="11" t="s">
        <v>117</v>
      </c>
      <c r="L804" s="21" t="str">
        <f t="shared" si="181"/>
        <v>Yes</v>
      </c>
    </row>
    <row r="805" spans="1:12">
      <c r="A805" s="153" t="s">
        <v>788</v>
      </c>
      <c r="B805" s="70" t="s">
        <v>51</v>
      </c>
      <c r="C805" s="40">
        <v>13219.556508</v>
      </c>
      <c r="D805" s="10" t="str">
        <f t="shared" si="178"/>
        <v>N/A</v>
      </c>
      <c r="E805" s="40">
        <v>13847.917803</v>
      </c>
      <c r="F805" s="10" t="str">
        <f t="shared" si="179"/>
        <v>N/A</v>
      </c>
      <c r="G805" s="40">
        <v>16664.536716999999</v>
      </c>
      <c r="H805" s="10" t="str">
        <f t="shared" si="180"/>
        <v>N/A</v>
      </c>
      <c r="I805" s="96">
        <v>4.7530000000000001</v>
      </c>
      <c r="J805" s="96">
        <v>20.34</v>
      </c>
      <c r="K805" s="11" t="s">
        <v>117</v>
      </c>
      <c r="L805" s="21" t="str">
        <f t="shared" si="181"/>
        <v>No</v>
      </c>
    </row>
    <row r="806" spans="1:12">
      <c r="A806" s="153" t="s">
        <v>789</v>
      </c>
      <c r="B806" s="70" t="s">
        <v>51</v>
      </c>
      <c r="C806" s="40">
        <v>4530.3358725999997</v>
      </c>
      <c r="D806" s="10" t="str">
        <f t="shared" si="178"/>
        <v>N/A</v>
      </c>
      <c r="E806" s="40">
        <v>3967.1795698999999</v>
      </c>
      <c r="F806" s="10" t="str">
        <f t="shared" si="179"/>
        <v>N/A</v>
      </c>
      <c r="G806" s="40">
        <v>5181.6195373</v>
      </c>
      <c r="H806" s="10" t="str">
        <f t="shared" si="180"/>
        <v>N/A</v>
      </c>
      <c r="I806" s="96">
        <v>-12.4</v>
      </c>
      <c r="J806" s="96">
        <v>30.61</v>
      </c>
      <c r="K806" s="11" t="s">
        <v>117</v>
      </c>
      <c r="L806" s="21" t="str">
        <f t="shared" si="181"/>
        <v>No</v>
      </c>
    </row>
    <row r="807" spans="1:12">
      <c r="A807" s="153" t="s">
        <v>790</v>
      </c>
      <c r="B807" s="70" t="s">
        <v>51</v>
      </c>
      <c r="C807" s="40">
        <v>29776.042273999999</v>
      </c>
      <c r="D807" s="10" t="str">
        <f t="shared" si="178"/>
        <v>N/A</v>
      </c>
      <c r="E807" s="40">
        <v>27535.226664999998</v>
      </c>
      <c r="F807" s="10" t="str">
        <f t="shared" si="179"/>
        <v>N/A</v>
      </c>
      <c r="G807" s="40">
        <v>28777.816944999999</v>
      </c>
      <c r="H807" s="10" t="str">
        <f t="shared" si="180"/>
        <v>N/A</v>
      </c>
      <c r="I807" s="96">
        <v>-7.53</v>
      </c>
      <c r="J807" s="96">
        <v>4.5129999999999999</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10340.574643</v>
      </c>
      <c r="D809" s="10" t="str">
        <f t="shared" si="178"/>
        <v>N/A</v>
      </c>
      <c r="E809" s="40">
        <v>7600.4895390000001</v>
      </c>
      <c r="F809" s="10" t="str">
        <f t="shared" si="179"/>
        <v>N/A</v>
      </c>
      <c r="G809" s="40">
        <v>7527.3818983000001</v>
      </c>
      <c r="H809" s="10" t="str">
        <f t="shared" si="180"/>
        <v>N/A</v>
      </c>
      <c r="I809" s="96">
        <v>-26.5</v>
      </c>
      <c r="J809" s="96">
        <v>-0.96199999999999997</v>
      </c>
      <c r="K809" s="11" t="s">
        <v>117</v>
      </c>
      <c r="L809" s="21" t="str">
        <f t="shared" si="181"/>
        <v>Yes</v>
      </c>
    </row>
    <row r="810" spans="1:12">
      <c r="A810" s="113" t="s">
        <v>792</v>
      </c>
      <c r="B810" s="57" t="s">
        <v>51</v>
      </c>
      <c r="C810" s="62">
        <v>7216.6308630000003</v>
      </c>
      <c r="D810" s="56" t="str">
        <f t="shared" si="178"/>
        <v>N/A</v>
      </c>
      <c r="E810" s="62">
        <v>4356.7799100000002</v>
      </c>
      <c r="F810" s="56" t="str">
        <f t="shared" si="179"/>
        <v>N/A</v>
      </c>
      <c r="G810" s="62">
        <v>4567.6007785000002</v>
      </c>
      <c r="H810" s="56" t="str">
        <f t="shared" si="180"/>
        <v>N/A</v>
      </c>
      <c r="I810" s="51">
        <v>-39.6</v>
      </c>
      <c r="J810" s="51">
        <v>4.8390000000000004</v>
      </c>
      <c r="K810" s="57" t="s">
        <v>117</v>
      </c>
      <c r="L810" s="21" t="str">
        <f t="shared" si="181"/>
        <v>Yes</v>
      </c>
    </row>
    <row r="811" spans="1:12">
      <c r="A811" s="113" t="s">
        <v>793</v>
      </c>
      <c r="B811" s="57" t="s">
        <v>51</v>
      </c>
      <c r="C811" s="62">
        <v>6183.7943156000001</v>
      </c>
      <c r="D811" s="56" t="str">
        <f t="shared" si="178"/>
        <v>N/A</v>
      </c>
      <c r="E811" s="62">
        <v>7477.9302325999997</v>
      </c>
      <c r="F811" s="56" t="str">
        <f t="shared" si="179"/>
        <v>N/A</v>
      </c>
      <c r="G811" s="62">
        <v>9690.1313673000004</v>
      </c>
      <c r="H811" s="56" t="str">
        <f t="shared" si="180"/>
        <v>N/A</v>
      </c>
      <c r="I811" s="51">
        <v>20.93</v>
      </c>
      <c r="J811" s="51">
        <v>29.58</v>
      </c>
      <c r="K811" s="57" t="s">
        <v>117</v>
      </c>
      <c r="L811" s="21" t="str">
        <f t="shared" si="181"/>
        <v>No</v>
      </c>
    </row>
    <row r="812" spans="1:12">
      <c r="A812" s="113" t="s">
        <v>886</v>
      </c>
      <c r="B812" s="57" t="s">
        <v>51</v>
      </c>
      <c r="C812" s="62">
        <v>4643.9401795000003</v>
      </c>
      <c r="D812" s="56" t="str">
        <f t="shared" si="178"/>
        <v>N/A</v>
      </c>
      <c r="E812" s="62">
        <v>4033.7344632999998</v>
      </c>
      <c r="F812" s="56" t="str">
        <f t="shared" si="179"/>
        <v>N/A</v>
      </c>
      <c r="G812" s="62">
        <v>13678.814428</v>
      </c>
      <c r="H812" s="56" t="str">
        <f t="shared" si="180"/>
        <v>N/A</v>
      </c>
      <c r="I812" s="51">
        <v>-13.1</v>
      </c>
      <c r="J812" s="51">
        <v>239.1</v>
      </c>
      <c r="K812" s="57" t="s">
        <v>117</v>
      </c>
      <c r="L812" s="21" t="str">
        <f t="shared" si="181"/>
        <v>No</v>
      </c>
    </row>
    <row r="813" spans="1:12">
      <c r="A813" s="113" t="s">
        <v>808</v>
      </c>
      <c r="B813" s="57" t="s">
        <v>51</v>
      </c>
      <c r="C813" s="62">
        <v>38916.425910999998</v>
      </c>
      <c r="D813" s="56" t="str">
        <f t="shared" si="178"/>
        <v>N/A</v>
      </c>
      <c r="E813" s="62">
        <v>36136.179301999997</v>
      </c>
      <c r="F813" s="56" t="str">
        <f t="shared" si="179"/>
        <v>N/A</v>
      </c>
      <c r="G813" s="62">
        <v>31389.731338000001</v>
      </c>
      <c r="H813" s="56" t="str">
        <f t="shared" si="180"/>
        <v>N/A</v>
      </c>
      <c r="I813" s="51">
        <v>-7.14</v>
      </c>
      <c r="J813" s="51">
        <v>-13.1</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2"/>
      <c r="C815" s="212"/>
      <c r="D815" s="212"/>
      <c r="E815" s="212"/>
      <c r="F815" s="212"/>
      <c r="G815" s="212"/>
      <c r="H815" s="212"/>
      <c r="I815" s="212"/>
      <c r="J815" s="212"/>
      <c r="K815" s="212"/>
      <c r="L815" s="213"/>
    </row>
    <row r="816" spans="1:12">
      <c r="A816" s="118" t="s">
        <v>414</v>
      </c>
      <c r="B816" s="114" t="s">
        <v>51</v>
      </c>
      <c r="C816" s="65">
        <v>30593959</v>
      </c>
      <c r="D816" s="103" t="str">
        <f t="shared" ref="D816:D879" si="182">IF($B816="N/A","N/A",IF(C816&gt;10,"No",IF(C816&lt;-10,"No","Yes")))</f>
        <v>N/A</v>
      </c>
      <c r="E816" s="65">
        <v>32091752</v>
      </c>
      <c r="F816" s="103" t="str">
        <f t="shared" ref="F816:F879" si="183">IF($B816="N/A","N/A",IF(E816&gt;10,"No",IF(E816&lt;-10,"No","Yes")))</f>
        <v>N/A</v>
      </c>
      <c r="G816" s="65">
        <v>36322868</v>
      </c>
      <c r="H816" s="103" t="str">
        <f t="shared" ref="H816:H879" si="184">IF($B816="N/A","N/A",IF(G816&gt;10,"No",IF(G816&lt;-10,"No","Yes")))</f>
        <v>N/A</v>
      </c>
      <c r="I816" s="104">
        <v>4.8959999999999999</v>
      </c>
      <c r="J816" s="104">
        <v>13.18</v>
      </c>
      <c r="K816" s="66" t="s">
        <v>117</v>
      </c>
      <c r="L816" s="138" t="str">
        <f t="shared" ref="L816:L847" si="185">IF(J816="Div by 0", "N/A", IF(K816="N/A","N/A", IF(J816&gt;VALUE(MID(K816,1,2)), "No", IF(J816&lt;-1*VALUE(MID(K816,1,2)), "No", "Yes"))))</f>
        <v>Yes</v>
      </c>
    </row>
    <row r="817" spans="1:12">
      <c r="A817" s="118" t="s">
        <v>102</v>
      </c>
      <c r="B817" s="70" t="s">
        <v>51</v>
      </c>
      <c r="C817" s="39">
        <v>6757</v>
      </c>
      <c r="D817" s="10" t="str">
        <f t="shared" si="182"/>
        <v>N/A</v>
      </c>
      <c r="E817" s="39">
        <v>7812</v>
      </c>
      <c r="F817" s="10" t="str">
        <f t="shared" si="183"/>
        <v>N/A</v>
      </c>
      <c r="G817" s="39">
        <v>8464</v>
      </c>
      <c r="H817" s="10" t="str">
        <f t="shared" si="184"/>
        <v>N/A</v>
      </c>
      <c r="I817" s="96">
        <v>15.61</v>
      </c>
      <c r="J817" s="96">
        <v>8.3460000000000001</v>
      </c>
      <c r="K817" s="11" t="s">
        <v>117</v>
      </c>
      <c r="L817" s="21" t="str">
        <f t="shared" si="185"/>
        <v>Yes</v>
      </c>
    </row>
    <row r="818" spans="1:12">
      <c r="A818" s="118" t="s">
        <v>415</v>
      </c>
      <c r="B818" s="70" t="s">
        <v>51</v>
      </c>
      <c r="C818" s="40">
        <v>4527.7429333</v>
      </c>
      <c r="D818" s="10" t="str">
        <f t="shared" si="182"/>
        <v>N/A</v>
      </c>
      <c r="E818" s="40">
        <v>4108.0071685000003</v>
      </c>
      <c r="F818" s="10" t="str">
        <f t="shared" si="183"/>
        <v>N/A</v>
      </c>
      <c r="G818" s="40">
        <v>4291.4541588000002</v>
      </c>
      <c r="H818" s="10" t="str">
        <f t="shared" si="184"/>
        <v>N/A</v>
      </c>
      <c r="I818" s="96">
        <v>-9.27</v>
      </c>
      <c r="J818" s="96">
        <v>4.4660000000000002</v>
      </c>
      <c r="K818" s="11" t="s">
        <v>117</v>
      </c>
      <c r="L818" s="21" t="str">
        <f t="shared" si="185"/>
        <v>Yes</v>
      </c>
    </row>
    <row r="819" spans="1:12">
      <c r="A819" s="118" t="s">
        <v>416</v>
      </c>
      <c r="B819" s="70" t="s">
        <v>51</v>
      </c>
      <c r="C819" s="39">
        <v>8.9243747224999996</v>
      </c>
      <c r="D819" s="10" t="str">
        <f t="shared" si="182"/>
        <v>N/A</v>
      </c>
      <c r="E819" s="39">
        <v>2.2611367126999999</v>
      </c>
      <c r="F819" s="10" t="str">
        <f t="shared" si="183"/>
        <v>N/A</v>
      </c>
      <c r="G819" s="39">
        <v>1.9581758034000001</v>
      </c>
      <c r="H819" s="10" t="str">
        <f t="shared" si="184"/>
        <v>N/A</v>
      </c>
      <c r="I819" s="96">
        <v>-74.7</v>
      </c>
      <c r="J819" s="96">
        <v>-13.4</v>
      </c>
      <c r="K819" s="11" t="s">
        <v>117</v>
      </c>
      <c r="L819" s="21" t="str">
        <f t="shared" si="185"/>
        <v>Yes</v>
      </c>
    </row>
    <row r="820" spans="1:12">
      <c r="A820" s="118" t="s">
        <v>417</v>
      </c>
      <c r="B820" s="70" t="s">
        <v>51</v>
      </c>
      <c r="C820" s="40">
        <v>850072</v>
      </c>
      <c r="D820" s="10" t="str">
        <f t="shared" si="182"/>
        <v>N/A</v>
      </c>
      <c r="E820" s="40">
        <v>1012166</v>
      </c>
      <c r="F820" s="10" t="str">
        <f t="shared" si="183"/>
        <v>N/A</v>
      </c>
      <c r="G820" s="40">
        <v>786503</v>
      </c>
      <c r="H820" s="10" t="str">
        <f t="shared" si="184"/>
        <v>N/A</v>
      </c>
      <c r="I820" s="96">
        <v>19.07</v>
      </c>
      <c r="J820" s="96">
        <v>-22.3</v>
      </c>
      <c r="K820" s="11" t="s">
        <v>117</v>
      </c>
      <c r="L820" s="21" t="str">
        <f t="shared" si="185"/>
        <v>No</v>
      </c>
    </row>
    <row r="821" spans="1:12">
      <c r="A821" s="118" t="s">
        <v>103</v>
      </c>
      <c r="B821" s="70" t="s">
        <v>51</v>
      </c>
      <c r="C821" s="39">
        <v>265</v>
      </c>
      <c r="D821" s="10" t="str">
        <f t="shared" si="182"/>
        <v>N/A</v>
      </c>
      <c r="E821" s="39">
        <v>295</v>
      </c>
      <c r="F821" s="10" t="str">
        <f t="shared" si="183"/>
        <v>N/A</v>
      </c>
      <c r="G821" s="39">
        <v>252</v>
      </c>
      <c r="H821" s="10" t="str">
        <f t="shared" si="184"/>
        <v>N/A</v>
      </c>
      <c r="I821" s="96">
        <v>11.32</v>
      </c>
      <c r="J821" s="96">
        <v>-14.6</v>
      </c>
      <c r="K821" s="11" t="s">
        <v>117</v>
      </c>
      <c r="L821" s="21" t="str">
        <f t="shared" si="185"/>
        <v>Yes</v>
      </c>
    </row>
    <row r="822" spans="1:12">
      <c r="A822" s="118" t="s">
        <v>418</v>
      </c>
      <c r="B822" s="70" t="s">
        <v>51</v>
      </c>
      <c r="C822" s="40">
        <v>3207.8188679</v>
      </c>
      <c r="D822" s="10" t="str">
        <f t="shared" si="182"/>
        <v>N/A</v>
      </c>
      <c r="E822" s="40">
        <v>3431.0711864</v>
      </c>
      <c r="F822" s="10" t="str">
        <f t="shared" si="183"/>
        <v>N/A</v>
      </c>
      <c r="G822" s="40">
        <v>3121.0436507999998</v>
      </c>
      <c r="H822" s="10" t="str">
        <f t="shared" si="184"/>
        <v>N/A</v>
      </c>
      <c r="I822" s="96">
        <v>6.96</v>
      </c>
      <c r="J822" s="96">
        <v>-9.0399999999999991</v>
      </c>
      <c r="K822" s="11" t="s">
        <v>117</v>
      </c>
      <c r="L822" s="21" t="str">
        <f t="shared" si="185"/>
        <v>Yes</v>
      </c>
    </row>
    <row r="823" spans="1:12">
      <c r="A823" s="118" t="s">
        <v>419</v>
      </c>
      <c r="B823" s="70" t="s">
        <v>51</v>
      </c>
      <c r="C823" s="40">
        <v>133059</v>
      </c>
      <c r="D823" s="10" t="str">
        <f t="shared" si="182"/>
        <v>N/A</v>
      </c>
      <c r="E823" s="40">
        <v>122759</v>
      </c>
      <c r="F823" s="10" t="str">
        <f t="shared" si="183"/>
        <v>N/A</v>
      </c>
      <c r="G823" s="40">
        <v>97902</v>
      </c>
      <c r="H823" s="10" t="str">
        <f t="shared" si="184"/>
        <v>N/A</v>
      </c>
      <c r="I823" s="96">
        <v>-7.74</v>
      </c>
      <c r="J823" s="96">
        <v>-20.2</v>
      </c>
      <c r="K823" s="11" t="s">
        <v>117</v>
      </c>
      <c r="L823" s="21" t="str">
        <f t="shared" si="185"/>
        <v>No</v>
      </c>
    </row>
    <row r="824" spans="1:12">
      <c r="A824" s="111" t="s">
        <v>420</v>
      </c>
      <c r="B824" s="57" t="s">
        <v>51</v>
      </c>
      <c r="C824" s="48">
        <v>24</v>
      </c>
      <c r="D824" s="56" t="str">
        <f t="shared" si="182"/>
        <v>N/A</v>
      </c>
      <c r="E824" s="48">
        <v>10</v>
      </c>
      <c r="F824" s="56" t="str">
        <f t="shared" si="183"/>
        <v>N/A</v>
      </c>
      <c r="G824" s="48">
        <v>13</v>
      </c>
      <c r="H824" s="56" t="str">
        <f t="shared" si="184"/>
        <v>N/A</v>
      </c>
      <c r="I824" s="51">
        <v>-58.3</v>
      </c>
      <c r="J824" s="51">
        <v>30</v>
      </c>
      <c r="K824" s="57" t="s">
        <v>117</v>
      </c>
      <c r="L824" s="21" t="str">
        <f t="shared" si="185"/>
        <v>No</v>
      </c>
    </row>
    <row r="825" spans="1:12">
      <c r="A825" s="111" t="s">
        <v>829</v>
      </c>
      <c r="B825" s="57" t="s">
        <v>51</v>
      </c>
      <c r="C825" s="62">
        <v>5544.125</v>
      </c>
      <c r="D825" s="56" t="str">
        <f t="shared" si="182"/>
        <v>N/A</v>
      </c>
      <c r="E825" s="62">
        <v>12275.9</v>
      </c>
      <c r="F825" s="56" t="str">
        <f t="shared" si="183"/>
        <v>N/A</v>
      </c>
      <c r="G825" s="62">
        <v>7530.9230768999996</v>
      </c>
      <c r="H825" s="56" t="str">
        <f t="shared" si="184"/>
        <v>N/A</v>
      </c>
      <c r="I825" s="51">
        <v>121.4</v>
      </c>
      <c r="J825" s="51">
        <v>-38.700000000000003</v>
      </c>
      <c r="K825" s="57" t="s">
        <v>117</v>
      </c>
      <c r="L825" s="21" t="str">
        <f t="shared" si="185"/>
        <v>No</v>
      </c>
    </row>
    <row r="826" spans="1:12">
      <c r="A826" s="111" t="s">
        <v>421</v>
      </c>
      <c r="B826" s="57" t="s">
        <v>51</v>
      </c>
      <c r="C826" s="62">
        <v>75556457</v>
      </c>
      <c r="D826" s="56" t="str">
        <f t="shared" si="182"/>
        <v>N/A</v>
      </c>
      <c r="E826" s="62">
        <v>77687631</v>
      </c>
      <c r="F826" s="56" t="str">
        <f t="shared" si="183"/>
        <v>N/A</v>
      </c>
      <c r="G826" s="62">
        <v>54354519</v>
      </c>
      <c r="H826" s="56" t="str">
        <f t="shared" si="184"/>
        <v>N/A</v>
      </c>
      <c r="I826" s="51">
        <v>2.8210000000000002</v>
      </c>
      <c r="J826" s="51">
        <v>-30</v>
      </c>
      <c r="K826" s="57" t="s">
        <v>117</v>
      </c>
      <c r="L826" s="21" t="str">
        <f t="shared" si="185"/>
        <v>No</v>
      </c>
    </row>
    <row r="827" spans="1:12">
      <c r="A827" s="111" t="s">
        <v>104</v>
      </c>
      <c r="B827" s="57" t="s">
        <v>51</v>
      </c>
      <c r="C827" s="48">
        <v>495</v>
      </c>
      <c r="D827" s="56" t="str">
        <f t="shared" si="182"/>
        <v>N/A</v>
      </c>
      <c r="E827" s="48">
        <v>463</v>
      </c>
      <c r="F827" s="56" t="str">
        <f t="shared" si="183"/>
        <v>N/A</v>
      </c>
      <c r="G827" s="48">
        <v>442</v>
      </c>
      <c r="H827" s="56" t="str">
        <f t="shared" si="184"/>
        <v>N/A</v>
      </c>
      <c r="I827" s="51">
        <v>-6.46</v>
      </c>
      <c r="J827" s="51">
        <v>-4.54</v>
      </c>
      <c r="K827" s="57" t="s">
        <v>117</v>
      </c>
      <c r="L827" s="21" t="str">
        <f t="shared" si="185"/>
        <v>Yes</v>
      </c>
    </row>
    <row r="828" spans="1:12">
      <c r="A828" s="111" t="s">
        <v>422</v>
      </c>
      <c r="B828" s="57" t="s">
        <v>51</v>
      </c>
      <c r="C828" s="62">
        <v>152639.30707000001</v>
      </c>
      <c r="D828" s="56" t="str">
        <f t="shared" si="182"/>
        <v>N/A</v>
      </c>
      <c r="E828" s="62">
        <v>167791.85961000001</v>
      </c>
      <c r="F828" s="56" t="str">
        <f t="shared" si="183"/>
        <v>N/A</v>
      </c>
      <c r="G828" s="62">
        <v>122974.02489</v>
      </c>
      <c r="H828" s="56" t="str">
        <f t="shared" si="184"/>
        <v>N/A</v>
      </c>
      <c r="I828" s="51">
        <v>9.9269999999999996</v>
      </c>
      <c r="J828" s="51">
        <v>-26.7</v>
      </c>
      <c r="K828" s="57" t="s">
        <v>117</v>
      </c>
      <c r="L828" s="21" t="str">
        <f t="shared" si="185"/>
        <v>No</v>
      </c>
    </row>
    <row r="829" spans="1:12">
      <c r="A829" s="111" t="s">
        <v>423</v>
      </c>
      <c r="B829" s="57" t="s">
        <v>51</v>
      </c>
      <c r="C829" s="62">
        <v>627026117</v>
      </c>
      <c r="D829" s="56" t="str">
        <f t="shared" si="182"/>
        <v>N/A</v>
      </c>
      <c r="E829" s="62">
        <v>638558432</v>
      </c>
      <c r="F829" s="56" t="str">
        <f t="shared" si="183"/>
        <v>N/A</v>
      </c>
      <c r="G829" s="62">
        <v>655158993</v>
      </c>
      <c r="H829" s="56" t="str">
        <f t="shared" si="184"/>
        <v>N/A</v>
      </c>
      <c r="I829" s="51">
        <v>1.839</v>
      </c>
      <c r="J829" s="51">
        <v>2.6</v>
      </c>
      <c r="K829" s="57" t="s">
        <v>117</v>
      </c>
      <c r="L829" s="21" t="str">
        <f t="shared" si="185"/>
        <v>Yes</v>
      </c>
    </row>
    <row r="830" spans="1:12">
      <c r="A830" s="111" t="s">
        <v>424</v>
      </c>
      <c r="B830" s="57" t="s">
        <v>51</v>
      </c>
      <c r="C830" s="48">
        <v>21645</v>
      </c>
      <c r="D830" s="56" t="str">
        <f t="shared" si="182"/>
        <v>N/A</v>
      </c>
      <c r="E830" s="48">
        <v>21418</v>
      </c>
      <c r="F830" s="56" t="str">
        <f t="shared" si="183"/>
        <v>N/A</v>
      </c>
      <c r="G830" s="48">
        <v>21385</v>
      </c>
      <c r="H830" s="56" t="str">
        <f t="shared" si="184"/>
        <v>N/A</v>
      </c>
      <c r="I830" s="51">
        <v>-1.05</v>
      </c>
      <c r="J830" s="51">
        <v>-0.154</v>
      </c>
      <c r="K830" s="57" t="s">
        <v>117</v>
      </c>
      <c r="L830" s="21" t="str">
        <f t="shared" si="185"/>
        <v>Yes</v>
      </c>
    </row>
    <row r="831" spans="1:12">
      <c r="A831" s="111" t="s">
        <v>425</v>
      </c>
      <c r="B831" s="57" t="s">
        <v>51</v>
      </c>
      <c r="C831" s="62">
        <v>28968.635574</v>
      </c>
      <c r="D831" s="56" t="str">
        <f t="shared" si="182"/>
        <v>N/A</v>
      </c>
      <c r="E831" s="62">
        <v>29814.101783999999</v>
      </c>
      <c r="F831" s="56" t="str">
        <f t="shared" si="183"/>
        <v>N/A</v>
      </c>
      <c r="G831" s="62">
        <v>30636.380313000001</v>
      </c>
      <c r="H831" s="56" t="str">
        <f t="shared" si="184"/>
        <v>N/A</v>
      </c>
      <c r="I831" s="51">
        <v>2.919</v>
      </c>
      <c r="J831" s="51">
        <v>2.758</v>
      </c>
      <c r="K831" s="57" t="s">
        <v>117</v>
      </c>
      <c r="L831" s="21" t="str">
        <f t="shared" si="185"/>
        <v>Yes</v>
      </c>
    </row>
    <row r="832" spans="1:12">
      <c r="A832" s="111" t="s">
        <v>426</v>
      </c>
      <c r="B832" s="57" t="s">
        <v>51</v>
      </c>
      <c r="C832" s="62">
        <v>15228884</v>
      </c>
      <c r="D832" s="56" t="str">
        <f t="shared" si="182"/>
        <v>N/A</v>
      </c>
      <c r="E832" s="62">
        <v>13265458</v>
      </c>
      <c r="F832" s="56" t="str">
        <f t="shared" si="183"/>
        <v>N/A</v>
      </c>
      <c r="G832" s="62">
        <v>12726674</v>
      </c>
      <c r="H832" s="56" t="str">
        <f t="shared" si="184"/>
        <v>N/A</v>
      </c>
      <c r="I832" s="51">
        <v>-12.9</v>
      </c>
      <c r="J832" s="51">
        <v>-4.0599999999999996</v>
      </c>
      <c r="K832" s="57" t="s">
        <v>117</v>
      </c>
      <c r="L832" s="21" t="str">
        <f t="shared" si="185"/>
        <v>Yes</v>
      </c>
    </row>
    <row r="833" spans="1:12">
      <c r="A833" s="111" t="s">
        <v>105</v>
      </c>
      <c r="B833" s="57" t="s">
        <v>51</v>
      </c>
      <c r="C833" s="48">
        <v>75276</v>
      </c>
      <c r="D833" s="56" t="str">
        <f t="shared" si="182"/>
        <v>N/A</v>
      </c>
      <c r="E833" s="48">
        <v>72827</v>
      </c>
      <c r="F833" s="56" t="str">
        <f t="shared" si="183"/>
        <v>N/A</v>
      </c>
      <c r="G833" s="48">
        <v>69797</v>
      </c>
      <c r="H833" s="56" t="str">
        <f t="shared" si="184"/>
        <v>N/A</v>
      </c>
      <c r="I833" s="51">
        <v>-3.25</v>
      </c>
      <c r="J833" s="51">
        <v>-4.16</v>
      </c>
      <c r="K833" s="57" t="s">
        <v>117</v>
      </c>
      <c r="L833" s="21" t="str">
        <f t="shared" si="185"/>
        <v>Yes</v>
      </c>
    </row>
    <row r="834" spans="1:12">
      <c r="A834" s="111" t="s">
        <v>427</v>
      </c>
      <c r="B834" s="57" t="s">
        <v>51</v>
      </c>
      <c r="C834" s="62">
        <v>202.30729582000001</v>
      </c>
      <c r="D834" s="56" t="str">
        <f t="shared" si="182"/>
        <v>N/A</v>
      </c>
      <c r="E834" s="62">
        <v>182.15027394000001</v>
      </c>
      <c r="F834" s="56" t="str">
        <f t="shared" si="183"/>
        <v>N/A</v>
      </c>
      <c r="G834" s="62">
        <v>182.33840996000001</v>
      </c>
      <c r="H834" s="56" t="str">
        <f t="shared" si="184"/>
        <v>N/A</v>
      </c>
      <c r="I834" s="51">
        <v>-9.9600000000000009</v>
      </c>
      <c r="J834" s="51">
        <v>0.1033</v>
      </c>
      <c r="K834" s="57" t="s">
        <v>117</v>
      </c>
      <c r="L834" s="21" t="str">
        <f t="shared" si="185"/>
        <v>Yes</v>
      </c>
    </row>
    <row r="835" spans="1:12">
      <c r="A835" s="111" t="s">
        <v>428</v>
      </c>
      <c r="B835" s="57" t="s">
        <v>51</v>
      </c>
      <c r="C835" s="62">
        <v>3533095</v>
      </c>
      <c r="D835" s="56" t="str">
        <f t="shared" si="182"/>
        <v>N/A</v>
      </c>
      <c r="E835" s="62">
        <v>3454320</v>
      </c>
      <c r="F835" s="56" t="str">
        <f t="shared" si="183"/>
        <v>N/A</v>
      </c>
      <c r="G835" s="62">
        <v>3526559</v>
      </c>
      <c r="H835" s="56" t="str">
        <f t="shared" si="184"/>
        <v>N/A</v>
      </c>
      <c r="I835" s="51">
        <v>-2.23</v>
      </c>
      <c r="J835" s="51">
        <v>2.0910000000000002</v>
      </c>
      <c r="K835" s="57" t="s">
        <v>117</v>
      </c>
      <c r="L835" s="21" t="str">
        <f t="shared" si="185"/>
        <v>Yes</v>
      </c>
    </row>
    <row r="836" spans="1:12">
      <c r="A836" s="111" t="s">
        <v>106</v>
      </c>
      <c r="B836" s="57" t="s">
        <v>51</v>
      </c>
      <c r="C836" s="48">
        <v>14462</v>
      </c>
      <c r="D836" s="56" t="str">
        <f t="shared" si="182"/>
        <v>N/A</v>
      </c>
      <c r="E836" s="48">
        <v>14132</v>
      </c>
      <c r="F836" s="56" t="str">
        <f t="shared" si="183"/>
        <v>N/A</v>
      </c>
      <c r="G836" s="48">
        <v>14174</v>
      </c>
      <c r="H836" s="56" t="str">
        <f t="shared" si="184"/>
        <v>N/A</v>
      </c>
      <c r="I836" s="51">
        <v>-2.2799999999999998</v>
      </c>
      <c r="J836" s="51">
        <v>0.29720000000000002</v>
      </c>
      <c r="K836" s="57" t="s">
        <v>117</v>
      </c>
      <c r="L836" s="21" t="str">
        <f t="shared" si="185"/>
        <v>Yes</v>
      </c>
    </row>
    <row r="837" spans="1:12">
      <c r="A837" s="111" t="s">
        <v>429</v>
      </c>
      <c r="B837" s="57" t="s">
        <v>51</v>
      </c>
      <c r="C837" s="62">
        <v>244.30196376999999</v>
      </c>
      <c r="D837" s="56" t="str">
        <f t="shared" si="182"/>
        <v>N/A</v>
      </c>
      <c r="E837" s="62">
        <v>244.43249363000001</v>
      </c>
      <c r="F837" s="56" t="str">
        <f t="shared" si="183"/>
        <v>N/A</v>
      </c>
      <c r="G837" s="62">
        <v>248.80478341</v>
      </c>
      <c r="H837" s="56" t="str">
        <f t="shared" si="184"/>
        <v>N/A</v>
      </c>
      <c r="I837" s="51">
        <v>5.3400000000000003E-2</v>
      </c>
      <c r="J837" s="51">
        <v>1.7889999999999999</v>
      </c>
      <c r="K837" s="57" t="s">
        <v>117</v>
      </c>
      <c r="L837" s="21" t="str">
        <f t="shared" si="185"/>
        <v>Yes</v>
      </c>
    </row>
    <row r="838" spans="1:12">
      <c r="A838" s="111" t="s">
        <v>430</v>
      </c>
      <c r="B838" s="57" t="s">
        <v>51</v>
      </c>
      <c r="C838" s="62">
        <v>970812</v>
      </c>
      <c r="D838" s="56" t="str">
        <f t="shared" si="182"/>
        <v>N/A</v>
      </c>
      <c r="E838" s="62">
        <v>943857</v>
      </c>
      <c r="F838" s="56" t="str">
        <f t="shared" si="183"/>
        <v>N/A</v>
      </c>
      <c r="G838" s="62">
        <v>1369443</v>
      </c>
      <c r="H838" s="56" t="str">
        <f t="shared" si="184"/>
        <v>N/A</v>
      </c>
      <c r="I838" s="51">
        <v>-2.78</v>
      </c>
      <c r="J838" s="51">
        <v>45.09</v>
      </c>
      <c r="K838" s="57" t="s">
        <v>117</v>
      </c>
      <c r="L838" s="21" t="str">
        <f t="shared" si="185"/>
        <v>No</v>
      </c>
    </row>
    <row r="839" spans="1:12">
      <c r="A839" s="118" t="s">
        <v>107</v>
      </c>
      <c r="B839" s="70" t="s">
        <v>51</v>
      </c>
      <c r="C839" s="39">
        <v>25569</v>
      </c>
      <c r="D839" s="10" t="str">
        <f t="shared" si="182"/>
        <v>N/A</v>
      </c>
      <c r="E839" s="39">
        <v>26309</v>
      </c>
      <c r="F839" s="10" t="str">
        <f t="shared" si="183"/>
        <v>N/A</v>
      </c>
      <c r="G839" s="39">
        <v>30782</v>
      </c>
      <c r="H839" s="10" t="str">
        <f t="shared" si="184"/>
        <v>N/A</v>
      </c>
      <c r="I839" s="96">
        <v>2.8940000000000001</v>
      </c>
      <c r="J839" s="96">
        <v>17</v>
      </c>
      <c r="K839" s="11" t="s">
        <v>117</v>
      </c>
      <c r="L839" s="21" t="str">
        <f t="shared" si="185"/>
        <v>No</v>
      </c>
    </row>
    <row r="840" spans="1:12">
      <c r="A840" s="118" t="s">
        <v>431</v>
      </c>
      <c r="B840" s="70" t="s">
        <v>51</v>
      </c>
      <c r="C840" s="40">
        <v>37.968321013999997</v>
      </c>
      <c r="D840" s="10" t="str">
        <f t="shared" si="182"/>
        <v>N/A</v>
      </c>
      <c r="E840" s="40">
        <v>35.875821962000003</v>
      </c>
      <c r="F840" s="10" t="str">
        <f t="shared" si="183"/>
        <v>N/A</v>
      </c>
      <c r="G840" s="40">
        <v>44.4884348</v>
      </c>
      <c r="H840" s="10" t="str">
        <f t="shared" si="184"/>
        <v>N/A</v>
      </c>
      <c r="I840" s="96">
        <v>-5.51</v>
      </c>
      <c r="J840" s="96">
        <v>24.01</v>
      </c>
      <c r="K840" s="11" t="s">
        <v>117</v>
      </c>
      <c r="L840" s="21" t="str">
        <f t="shared" si="185"/>
        <v>No</v>
      </c>
    </row>
    <row r="841" spans="1:12">
      <c r="A841" s="118" t="s">
        <v>432</v>
      </c>
      <c r="B841" s="70" t="s">
        <v>51</v>
      </c>
      <c r="C841" s="40">
        <v>19013267</v>
      </c>
      <c r="D841" s="10" t="str">
        <f t="shared" si="182"/>
        <v>N/A</v>
      </c>
      <c r="E841" s="40">
        <v>18576433</v>
      </c>
      <c r="F841" s="10" t="str">
        <f t="shared" si="183"/>
        <v>N/A</v>
      </c>
      <c r="G841" s="40">
        <v>18010749</v>
      </c>
      <c r="H841" s="10" t="str">
        <f t="shared" si="184"/>
        <v>N/A</v>
      </c>
      <c r="I841" s="96">
        <v>-2.2999999999999998</v>
      </c>
      <c r="J841" s="96">
        <v>-3.05</v>
      </c>
      <c r="K841" s="11" t="s">
        <v>117</v>
      </c>
      <c r="L841" s="21" t="str">
        <f t="shared" si="185"/>
        <v>Yes</v>
      </c>
    </row>
    <row r="842" spans="1:12">
      <c r="A842" s="118" t="s">
        <v>433</v>
      </c>
      <c r="B842" s="70" t="s">
        <v>51</v>
      </c>
      <c r="C842" s="39">
        <v>50059</v>
      </c>
      <c r="D842" s="10" t="str">
        <f t="shared" si="182"/>
        <v>N/A</v>
      </c>
      <c r="E842" s="39">
        <v>47348</v>
      </c>
      <c r="F842" s="10" t="str">
        <f t="shared" si="183"/>
        <v>N/A</v>
      </c>
      <c r="G842" s="39">
        <v>42467</v>
      </c>
      <c r="H842" s="10" t="str">
        <f t="shared" si="184"/>
        <v>N/A</v>
      </c>
      <c r="I842" s="96">
        <v>-5.42</v>
      </c>
      <c r="J842" s="96">
        <v>-10.3</v>
      </c>
      <c r="K842" s="11" t="s">
        <v>117</v>
      </c>
      <c r="L842" s="21" t="str">
        <f t="shared" si="185"/>
        <v>Yes</v>
      </c>
    </row>
    <row r="843" spans="1:12">
      <c r="A843" s="118" t="s">
        <v>434</v>
      </c>
      <c r="B843" s="70" t="s">
        <v>51</v>
      </c>
      <c r="C843" s="40">
        <v>379.81715575999999</v>
      </c>
      <c r="D843" s="10" t="str">
        <f t="shared" si="182"/>
        <v>N/A</v>
      </c>
      <c r="E843" s="40">
        <v>392.33828249999999</v>
      </c>
      <c r="F843" s="10" t="str">
        <f t="shared" si="183"/>
        <v>N/A</v>
      </c>
      <c r="G843" s="40">
        <v>424.11163963000001</v>
      </c>
      <c r="H843" s="10" t="str">
        <f t="shared" si="184"/>
        <v>N/A</v>
      </c>
      <c r="I843" s="96">
        <v>3.2970000000000002</v>
      </c>
      <c r="J843" s="96">
        <v>8.0980000000000008</v>
      </c>
      <c r="K843" s="11" t="s">
        <v>117</v>
      </c>
      <c r="L843" s="21" t="str">
        <f t="shared" si="185"/>
        <v>Yes</v>
      </c>
    </row>
    <row r="844" spans="1:12">
      <c r="A844" s="118" t="s">
        <v>435</v>
      </c>
      <c r="B844" s="70" t="s">
        <v>51</v>
      </c>
      <c r="C844" s="40">
        <v>11588021</v>
      </c>
      <c r="D844" s="10" t="str">
        <f t="shared" si="182"/>
        <v>N/A</v>
      </c>
      <c r="E844" s="40">
        <v>12373911</v>
      </c>
      <c r="F844" s="10" t="str">
        <f t="shared" si="183"/>
        <v>N/A</v>
      </c>
      <c r="G844" s="40">
        <v>11270147</v>
      </c>
      <c r="H844" s="10" t="str">
        <f t="shared" si="184"/>
        <v>N/A</v>
      </c>
      <c r="I844" s="96">
        <v>6.782</v>
      </c>
      <c r="J844" s="96">
        <v>-8.92</v>
      </c>
      <c r="K844" s="11" t="s">
        <v>117</v>
      </c>
      <c r="L844" s="21" t="str">
        <f t="shared" si="185"/>
        <v>Yes</v>
      </c>
    </row>
    <row r="845" spans="1:12">
      <c r="A845" s="118" t="s">
        <v>108</v>
      </c>
      <c r="B845" s="70" t="s">
        <v>51</v>
      </c>
      <c r="C845" s="39">
        <v>26998</v>
      </c>
      <c r="D845" s="10" t="str">
        <f t="shared" si="182"/>
        <v>N/A</v>
      </c>
      <c r="E845" s="39">
        <v>28239</v>
      </c>
      <c r="F845" s="10" t="str">
        <f t="shared" si="183"/>
        <v>N/A</v>
      </c>
      <c r="G845" s="39">
        <v>27041</v>
      </c>
      <c r="H845" s="10" t="str">
        <f t="shared" si="184"/>
        <v>N/A</v>
      </c>
      <c r="I845" s="96">
        <v>4.5970000000000004</v>
      </c>
      <c r="J845" s="96">
        <v>-4.24</v>
      </c>
      <c r="K845" s="11" t="s">
        <v>117</v>
      </c>
      <c r="L845" s="21" t="str">
        <f t="shared" si="185"/>
        <v>Yes</v>
      </c>
    </row>
    <row r="846" spans="1:12">
      <c r="A846" s="118" t="s">
        <v>436</v>
      </c>
      <c r="B846" s="70" t="s">
        <v>51</v>
      </c>
      <c r="C846" s="40">
        <v>429.21775687000002</v>
      </c>
      <c r="D846" s="10" t="str">
        <f t="shared" si="182"/>
        <v>N/A</v>
      </c>
      <c r="E846" s="40">
        <v>438.18516944999999</v>
      </c>
      <c r="F846" s="10" t="str">
        <f t="shared" si="183"/>
        <v>N/A</v>
      </c>
      <c r="G846" s="40">
        <v>416.77996375999999</v>
      </c>
      <c r="H846" s="10" t="str">
        <f t="shared" si="184"/>
        <v>N/A</v>
      </c>
      <c r="I846" s="96">
        <v>2.089</v>
      </c>
      <c r="J846" s="96">
        <v>-4.88</v>
      </c>
      <c r="K846" s="11" t="s">
        <v>117</v>
      </c>
      <c r="L846" s="21" t="str">
        <f t="shared" si="185"/>
        <v>Yes</v>
      </c>
    </row>
    <row r="847" spans="1:12">
      <c r="A847" s="118" t="s">
        <v>437</v>
      </c>
      <c r="B847" s="70" t="s">
        <v>51</v>
      </c>
      <c r="C847" s="40">
        <v>24315247</v>
      </c>
      <c r="D847" s="10" t="str">
        <f t="shared" si="182"/>
        <v>N/A</v>
      </c>
      <c r="E847" s="40">
        <v>23864127</v>
      </c>
      <c r="F847" s="10" t="str">
        <f t="shared" si="183"/>
        <v>N/A</v>
      </c>
      <c r="G847" s="40">
        <v>22510414</v>
      </c>
      <c r="H847" s="10" t="str">
        <f t="shared" si="184"/>
        <v>N/A</v>
      </c>
      <c r="I847" s="96">
        <v>-1.86</v>
      </c>
      <c r="J847" s="96">
        <v>-5.67</v>
      </c>
      <c r="K847" s="11" t="s">
        <v>117</v>
      </c>
      <c r="L847" s="21" t="str">
        <f t="shared" si="185"/>
        <v>Yes</v>
      </c>
    </row>
    <row r="848" spans="1:12">
      <c r="A848" s="118" t="s">
        <v>438</v>
      </c>
      <c r="B848" s="70" t="s">
        <v>51</v>
      </c>
      <c r="C848" s="39">
        <v>8343</v>
      </c>
      <c r="D848" s="10" t="str">
        <f t="shared" si="182"/>
        <v>N/A</v>
      </c>
      <c r="E848" s="39">
        <v>8271</v>
      </c>
      <c r="F848" s="10" t="str">
        <f t="shared" si="183"/>
        <v>N/A</v>
      </c>
      <c r="G848" s="39">
        <v>7982</v>
      </c>
      <c r="H848" s="10" t="str">
        <f t="shared" si="184"/>
        <v>N/A</v>
      </c>
      <c r="I848" s="96">
        <v>-0.86299999999999999</v>
      </c>
      <c r="J848" s="96">
        <v>-3.49</v>
      </c>
      <c r="K848" s="11" t="s">
        <v>117</v>
      </c>
      <c r="L848" s="21" t="str">
        <f t="shared" ref="L848:L879" si="186">IF(J848="Div by 0", "N/A", IF(K848="N/A","N/A", IF(J848&gt;VALUE(MID(K848,1,2)), "No", IF(J848&lt;-1*VALUE(MID(K848,1,2)), "No", "Yes"))))</f>
        <v>Yes</v>
      </c>
    </row>
    <row r="849" spans="1:12">
      <c r="A849" s="118" t="s">
        <v>439</v>
      </c>
      <c r="B849" s="70" t="s">
        <v>51</v>
      </c>
      <c r="C849" s="40">
        <v>2914.4488793</v>
      </c>
      <c r="D849" s="10" t="str">
        <f t="shared" si="182"/>
        <v>N/A</v>
      </c>
      <c r="E849" s="40">
        <v>2885.2771127999999</v>
      </c>
      <c r="F849" s="10" t="str">
        <f t="shared" si="183"/>
        <v>N/A</v>
      </c>
      <c r="G849" s="40">
        <v>2820.1470809000002</v>
      </c>
      <c r="H849" s="10" t="str">
        <f t="shared" si="184"/>
        <v>N/A</v>
      </c>
      <c r="I849" s="96">
        <v>-1</v>
      </c>
      <c r="J849" s="96">
        <v>-2.2599999999999998</v>
      </c>
      <c r="K849" s="11" t="s">
        <v>117</v>
      </c>
      <c r="L849" s="21" t="str">
        <f t="shared" si="186"/>
        <v>Yes</v>
      </c>
    </row>
    <row r="850" spans="1:12">
      <c r="A850" s="118" t="s">
        <v>440</v>
      </c>
      <c r="B850" s="70" t="s">
        <v>51</v>
      </c>
      <c r="C850" s="40">
        <v>6882080</v>
      </c>
      <c r="D850" s="10" t="str">
        <f t="shared" si="182"/>
        <v>N/A</v>
      </c>
      <c r="E850" s="40">
        <v>6555590</v>
      </c>
      <c r="F850" s="10" t="str">
        <f t="shared" si="183"/>
        <v>N/A</v>
      </c>
      <c r="G850" s="40">
        <v>11175329</v>
      </c>
      <c r="H850" s="10" t="str">
        <f t="shared" si="184"/>
        <v>N/A</v>
      </c>
      <c r="I850" s="96">
        <v>-4.74</v>
      </c>
      <c r="J850" s="96">
        <v>70.47</v>
      </c>
      <c r="K850" s="11" t="s">
        <v>117</v>
      </c>
      <c r="L850" s="21" t="str">
        <f t="shared" si="186"/>
        <v>No</v>
      </c>
    </row>
    <row r="851" spans="1:12">
      <c r="A851" s="118" t="s">
        <v>109</v>
      </c>
      <c r="B851" s="70" t="s">
        <v>51</v>
      </c>
      <c r="C851" s="39">
        <v>36491</v>
      </c>
      <c r="D851" s="10" t="str">
        <f t="shared" si="182"/>
        <v>N/A</v>
      </c>
      <c r="E851" s="39">
        <v>47203</v>
      </c>
      <c r="F851" s="10" t="str">
        <f t="shared" si="183"/>
        <v>N/A</v>
      </c>
      <c r="G851" s="39">
        <v>62029</v>
      </c>
      <c r="H851" s="10" t="str">
        <f t="shared" si="184"/>
        <v>N/A</v>
      </c>
      <c r="I851" s="96">
        <v>29.36</v>
      </c>
      <c r="J851" s="96">
        <v>31.41</v>
      </c>
      <c r="K851" s="11" t="s">
        <v>117</v>
      </c>
      <c r="L851" s="21" t="str">
        <f t="shared" si="186"/>
        <v>No</v>
      </c>
    </row>
    <row r="852" spans="1:12">
      <c r="A852" s="118" t="s">
        <v>441</v>
      </c>
      <c r="B852" s="70" t="s">
        <v>51</v>
      </c>
      <c r="C852" s="40">
        <v>188.59664026999999</v>
      </c>
      <c r="D852" s="10" t="str">
        <f t="shared" si="182"/>
        <v>N/A</v>
      </c>
      <c r="E852" s="40">
        <v>138.88079148</v>
      </c>
      <c r="F852" s="10" t="str">
        <f t="shared" si="183"/>
        <v>N/A</v>
      </c>
      <c r="G852" s="40">
        <v>180.16297216000001</v>
      </c>
      <c r="H852" s="10" t="str">
        <f t="shared" si="184"/>
        <v>N/A</v>
      </c>
      <c r="I852" s="96">
        <v>-26.4</v>
      </c>
      <c r="J852" s="96">
        <v>29.72</v>
      </c>
      <c r="K852" s="11" t="s">
        <v>117</v>
      </c>
      <c r="L852" s="21" t="str">
        <f t="shared" si="186"/>
        <v>No</v>
      </c>
    </row>
    <row r="853" spans="1:12">
      <c r="A853" s="118" t="s">
        <v>442</v>
      </c>
      <c r="B853" s="70" t="s">
        <v>51</v>
      </c>
      <c r="C853" s="40">
        <v>313835531</v>
      </c>
      <c r="D853" s="10" t="str">
        <f t="shared" si="182"/>
        <v>N/A</v>
      </c>
      <c r="E853" s="40">
        <v>26432336</v>
      </c>
      <c r="F853" s="10" t="str">
        <f t="shared" si="183"/>
        <v>N/A</v>
      </c>
      <c r="G853" s="40">
        <v>26031340</v>
      </c>
      <c r="H853" s="10" t="str">
        <f t="shared" si="184"/>
        <v>N/A</v>
      </c>
      <c r="I853" s="96">
        <v>-91.6</v>
      </c>
      <c r="J853" s="96">
        <v>-1.52</v>
      </c>
      <c r="K853" s="11" t="s">
        <v>117</v>
      </c>
      <c r="L853" s="21" t="str">
        <f t="shared" si="186"/>
        <v>Yes</v>
      </c>
    </row>
    <row r="854" spans="1:12">
      <c r="A854" s="118" t="s">
        <v>110</v>
      </c>
      <c r="B854" s="70" t="s">
        <v>51</v>
      </c>
      <c r="C854" s="39">
        <v>87930</v>
      </c>
      <c r="D854" s="10" t="str">
        <f t="shared" si="182"/>
        <v>N/A</v>
      </c>
      <c r="E854" s="39">
        <v>66922</v>
      </c>
      <c r="F854" s="10" t="str">
        <f t="shared" si="183"/>
        <v>N/A</v>
      </c>
      <c r="G854" s="39">
        <v>65687</v>
      </c>
      <c r="H854" s="10" t="str">
        <f t="shared" si="184"/>
        <v>N/A</v>
      </c>
      <c r="I854" s="96">
        <v>-23.9</v>
      </c>
      <c r="J854" s="96">
        <v>-1.85</v>
      </c>
      <c r="K854" s="11" t="s">
        <v>117</v>
      </c>
      <c r="L854" s="21" t="str">
        <f t="shared" si="186"/>
        <v>Yes</v>
      </c>
    </row>
    <row r="855" spans="1:12">
      <c r="A855" s="118" t="s">
        <v>443</v>
      </c>
      <c r="B855" s="70" t="s">
        <v>51</v>
      </c>
      <c r="C855" s="40">
        <v>3569.1519503999998</v>
      </c>
      <c r="D855" s="10" t="str">
        <f t="shared" si="182"/>
        <v>N/A</v>
      </c>
      <c r="E855" s="40">
        <v>394.97229611</v>
      </c>
      <c r="F855" s="10" t="str">
        <f t="shared" si="183"/>
        <v>N/A</v>
      </c>
      <c r="G855" s="40">
        <v>396.29363497000003</v>
      </c>
      <c r="H855" s="10" t="str">
        <f t="shared" si="184"/>
        <v>N/A</v>
      </c>
      <c r="I855" s="96">
        <v>-88.9</v>
      </c>
      <c r="J855" s="96">
        <v>0.33450000000000002</v>
      </c>
      <c r="K855" s="11" t="s">
        <v>117</v>
      </c>
      <c r="L855" s="21" t="str">
        <f t="shared" si="186"/>
        <v>Yes</v>
      </c>
    </row>
    <row r="856" spans="1:12">
      <c r="A856" s="118" t="s">
        <v>444</v>
      </c>
      <c r="B856" s="70" t="s">
        <v>51</v>
      </c>
      <c r="C856" s="40">
        <v>76003106</v>
      </c>
      <c r="D856" s="10" t="str">
        <f t="shared" si="182"/>
        <v>N/A</v>
      </c>
      <c r="E856" s="40">
        <v>76625206</v>
      </c>
      <c r="F856" s="10" t="str">
        <f t="shared" si="183"/>
        <v>N/A</v>
      </c>
      <c r="G856" s="40">
        <v>73729802</v>
      </c>
      <c r="H856" s="10" t="str">
        <f t="shared" si="184"/>
        <v>N/A</v>
      </c>
      <c r="I856" s="96">
        <v>0.81850000000000001</v>
      </c>
      <c r="J856" s="96">
        <v>-3.78</v>
      </c>
      <c r="K856" s="11" t="s">
        <v>117</v>
      </c>
      <c r="L856" s="21" t="str">
        <f t="shared" si="186"/>
        <v>Yes</v>
      </c>
    </row>
    <row r="857" spans="1:12">
      <c r="A857" s="126" t="s">
        <v>706</v>
      </c>
      <c r="B857" s="39" t="s">
        <v>51</v>
      </c>
      <c r="C857" s="39">
        <v>34867</v>
      </c>
      <c r="D857" s="10" t="str">
        <f t="shared" si="182"/>
        <v>N/A</v>
      </c>
      <c r="E857" s="39">
        <v>31819</v>
      </c>
      <c r="F857" s="10" t="str">
        <f t="shared" si="183"/>
        <v>N/A</v>
      </c>
      <c r="G857" s="39">
        <v>19426</v>
      </c>
      <c r="H857" s="10" t="str">
        <f t="shared" si="184"/>
        <v>N/A</v>
      </c>
      <c r="I857" s="96">
        <v>-8.74</v>
      </c>
      <c r="J857" s="96">
        <v>-38.9</v>
      </c>
      <c r="K857" s="49" t="s">
        <v>117</v>
      </c>
      <c r="L857" s="21" t="str">
        <f t="shared" si="186"/>
        <v>No</v>
      </c>
    </row>
    <row r="858" spans="1:12">
      <c r="A858" s="118" t="s">
        <v>445</v>
      </c>
      <c r="B858" s="70" t="s">
        <v>51</v>
      </c>
      <c r="C858" s="40">
        <v>2179.8005564</v>
      </c>
      <c r="D858" s="10" t="str">
        <f t="shared" si="182"/>
        <v>N/A</v>
      </c>
      <c r="E858" s="40">
        <v>2408.1588359000002</v>
      </c>
      <c r="F858" s="10" t="str">
        <f t="shared" si="183"/>
        <v>N/A</v>
      </c>
      <c r="G858" s="40">
        <v>3795.4186141999999</v>
      </c>
      <c r="H858" s="10" t="str">
        <f t="shared" si="184"/>
        <v>N/A</v>
      </c>
      <c r="I858" s="96">
        <v>10.48</v>
      </c>
      <c r="J858" s="96">
        <v>57.61</v>
      </c>
      <c r="K858" s="11" t="s">
        <v>117</v>
      </c>
      <c r="L858" s="21" t="str">
        <f t="shared" si="186"/>
        <v>No</v>
      </c>
    </row>
    <row r="859" spans="1:12">
      <c r="A859" s="118" t="s">
        <v>446</v>
      </c>
      <c r="B859" s="70" t="s">
        <v>51</v>
      </c>
      <c r="C859" s="40">
        <v>2347322</v>
      </c>
      <c r="D859" s="10" t="str">
        <f t="shared" si="182"/>
        <v>N/A</v>
      </c>
      <c r="E859" s="40">
        <v>2142328</v>
      </c>
      <c r="F859" s="10" t="str">
        <f t="shared" si="183"/>
        <v>N/A</v>
      </c>
      <c r="G859" s="40">
        <v>2661928</v>
      </c>
      <c r="H859" s="10" t="str">
        <f t="shared" si="184"/>
        <v>N/A</v>
      </c>
      <c r="I859" s="96">
        <v>-8.73</v>
      </c>
      <c r="J859" s="96">
        <v>24.25</v>
      </c>
      <c r="K859" s="11" t="s">
        <v>117</v>
      </c>
      <c r="L859" s="21" t="str">
        <f t="shared" si="186"/>
        <v>No</v>
      </c>
    </row>
    <row r="860" spans="1:12">
      <c r="A860" s="118" t="s">
        <v>40</v>
      </c>
      <c r="B860" s="70" t="s">
        <v>51</v>
      </c>
      <c r="C860" s="39">
        <v>8270</v>
      </c>
      <c r="D860" s="10" t="str">
        <f t="shared" si="182"/>
        <v>N/A</v>
      </c>
      <c r="E860" s="39">
        <v>6109</v>
      </c>
      <c r="F860" s="10" t="str">
        <f t="shared" si="183"/>
        <v>N/A</v>
      </c>
      <c r="G860" s="39">
        <v>6358</v>
      </c>
      <c r="H860" s="10" t="str">
        <f t="shared" si="184"/>
        <v>N/A</v>
      </c>
      <c r="I860" s="96">
        <v>-26.1</v>
      </c>
      <c r="J860" s="96">
        <v>4.0759999999999996</v>
      </c>
      <c r="K860" s="11" t="s">
        <v>117</v>
      </c>
      <c r="L860" s="21" t="str">
        <f t="shared" si="186"/>
        <v>Yes</v>
      </c>
    </row>
    <row r="861" spans="1:12">
      <c r="A861" s="118" t="s">
        <v>447</v>
      </c>
      <c r="B861" s="70" t="s">
        <v>51</v>
      </c>
      <c r="C861" s="40">
        <v>283.83579201999999</v>
      </c>
      <c r="D861" s="10" t="str">
        <f t="shared" si="182"/>
        <v>N/A</v>
      </c>
      <c r="E861" s="40">
        <v>350.68390899000002</v>
      </c>
      <c r="F861" s="10" t="str">
        <f t="shared" si="183"/>
        <v>N/A</v>
      </c>
      <c r="G861" s="40">
        <v>418.67379678999998</v>
      </c>
      <c r="H861" s="10" t="str">
        <f t="shared" si="184"/>
        <v>N/A</v>
      </c>
      <c r="I861" s="96">
        <v>23.55</v>
      </c>
      <c r="J861" s="96">
        <v>19.39</v>
      </c>
      <c r="K861" s="11" t="s">
        <v>117</v>
      </c>
      <c r="L861" s="21" t="str">
        <f t="shared" si="186"/>
        <v>No</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2355916</v>
      </c>
      <c r="D865" s="10" t="str">
        <f t="shared" si="182"/>
        <v>N/A</v>
      </c>
      <c r="E865" s="40">
        <v>2294806</v>
      </c>
      <c r="F865" s="10" t="str">
        <f t="shared" si="183"/>
        <v>N/A</v>
      </c>
      <c r="G865" s="40">
        <v>2402582</v>
      </c>
      <c r="H865" s="10" t="str">
        <f t="shared" si="184"/>
        <v>N/A</v>
      </c>
      <c r="I865" s="96">
        <v>-2.59</v>
      </c>
      <c r="J865" s="96">
        <v>4.6970000000000001</v>
      </c>
      <c r="K865" s="11" t="s">
        <v>117</v>
      </c>
      <c r="L865" s="21" t="str">
        <f t="shared" si="186"/>
        <v>Yes</v>
      </c>
    </row>
    <row r="866" spans="1:12">
      <c r="A866" s="118" t="s">
        <v>452</v>
      </c>
      <c r="B866" s="70" t="s">
        <v>51</v>
      </c>
      <c r="C866" s="39">
        <v>1290</v>
      </c>
      <c r="D866" s="10" t="str">
        <f t="shared" si="182"/>
        <v>N/A</v>
      </c>
      <c r="E866" s="39">
        <v>1281</v>
      </c>
      <c r="F866" s="10" t="str">
        <f t="shared" si="183"/>
        <v>N/A</v>
      </c>
      <c r="G866" s="39">
        <v>1354</v>
      </c>
      <c r="H866" s="10" t="str">
        <f t="shared" si="184"/>
        <v>N/A</v>
      </c>
      <c r="I866" s="96">
        <v>-0.69799999999999995</v>
      </c>
      <c r="J866" s="96">
        <v>5.6989999999999998</v>
      </c>
      <c r="K866" s="11" t="s">
        <v>117</v>
      </c>
      <c r="L866" s="21" t="str">
        <f t="shared" si="186"/>
        <v>Yes</v>
      </c>
    </row>
    <row r="867" spans="1:12">
      <c r="A867" s="118" t="s">
        <v>453</v>
      </c>
      <c r="B867" s="70" t="s">
        <v>51</v>
      </c>
      <c r="C867" s="40">
        <v>1826.2914728999999</v>
      </c>
      <c r="D867" s="10" t="str">
        <f t="shared" si="182"/>
        <v>N/A</v>
      </c>
      <c r="E867" s="40">
        <v>1791.4176425000001</v>
      </c>
      <c r="F867" s="10" t="str">
        <f t="shared" si="183"/>
        <v>N/A</v>
      </c>
      <c r="G867" s="40">
        <v>1774.4327917000001</v>
      </c>
      <c r="H867" s="10" t="str">
        <f t="shared" si="184"/>
        <v>N/A</v>
      </c>
      <c r="I867" s="96">
        <v>-1.91</v>
      </c>
      <c r="J867" s="96">
        <v>-0.94799999999999995</v>
      </c>
      <c r="K867" s="11" t="s">
        <v>117</v>
      </c>
      <c r="L867" s="21" t="str">
        <f t="shared" si="186"/>
        <v>Yes</v>
      </c>
    </row>
    <row r="868" spans="1:12">
      <c r="A868" s="118" t="s">
        <v>454</v>
      </c>
      <c r="B868" s="70" t="s">
        <v>51</v>
      </c>
      <c r="C868" s="40">
        <v>28645</v>
      </c>
      <c r="D868" s="10" t="str">
        <f t="shared" si="182"/>
        <v>N/A</v>
      </c>
      <c r="E868" s="40">
        <v>29565</v>
      </c>
      <c r="F868" s="10" t="str">
        <f t="shared" si="183"/>
        <v>N/A</v>
      </c>
      <c r="G868" s="40">
        <v>5644</v>
      </c>
      <c r="H868" s="10" t="str">
        <f t="shared" si="184"/>
        <v>N/A</v>
      </c>
      <c r="I868" s="96">
        <v>3.2120000000000002</v>
      </c>
      <c r="J868" s="96">
        <v>-80.900000000000006</v>
      </c>
      <c r="K868" s="11" t="s">
        <v>117</v>
      </c>
      <c r="L868" s="21" t="str">
        <f t="shared" si="186"/>
        <v>No</v>
      </c>
    </row>
    <row r="869" spans="1:12">
      <c r="A869" s="118" t="s">
        <v>455</v>
      </c>
      <c r="B869" s="70" t="s">
        <v>51</v>
      </c>
      <c r="C869" s="39">
        <v>106</v>
      </c>
      <c r="D869" s="10" t="str">
        <f t="shared" si="182"/>
        <v>N/A</v>
      </c>
      <c r="E869" s="39">
        <v>104</v>
      </c>
      <c r="F869" s="10" t="str">
        <f t="shared" si="183"/>
        <v>N/A</v>
      </c>
      <c r="G869" s="39">
        <v>38</v>
      </c>
      <c r="H869" s="10" t="str">
        <f t="shared" si="184"/>
        <v>N/A</v>
      </c>
      <c r="I869" s="96">
        <v>-1.89</v>
      </c>
      <c r="J869" s="96">
        <v>-63.5</v>
      </c>
      <c r="K869" s="11" t="s">
        <v>117</v>
      </c>
      <c r="L869" s="21" t="str">
        <f t="shared" si="186"/>
        <v>No</v>
      </c>
    </row>
    <row r="870" spans="1:12">
      <c r="A870" s="118" t="s">
        <v>456</v>
      </c>
      <c r="B870" s="70" t="s">
        <v>51</v>
      </c>
      <c r="C870" s="40">
        <v>270.23584906000002</v>
      </c>
      <c r="D870" s="10" t="str">
        <f t="shared" si="182"/>
        <v>N/A</v>
      </c>
      <c r="E870" s="40">
        <v>284.27884614999999</v>
      </c>
      <c r="F870" s="10" t="str">
        <f t="shared" si="183"/>
        <v>N/A</v>
      </c>
      <c r="G870" s="40">
        <v>148.52631579000001</v>
      </c>
      <c r="H870" s="10" t="str">
        <f t="shared" si="184"/>
        <v>N/A</v>
      </c>
      <c r="I870" s="96">
        <v>5.1970000000000001</v>
      </c>
      <c r="J870" s="96">
        <v>-47.8</v>
      </c>
      <c r="K870" s="11" t="s">
        <v>117</v>
      </c>
      <c r="L870" s="21" t="str">
        <f t="shared" si="186"/>
        <v>No</v>
      </c>
    </row>
    <row r="871" spans="1:12">
      <c r="A871" s="118" t="s">
        <v>457</v>
      </c>
      <c r="B871" s="70" t="s">
        <v>51</v>
      </c>
      <c r="C871" s="40">
        <v>162186</v>
      </c>
      <c r="D871" s="10" t="str">
        <f t="shared" si="182"/>
        <v>N/A</v>
      </c>
      <c r="E871" s="40">
        <v>130952</v>
      </c>
      <c r="F871" s="10" t="str">
        <f t="shared" si="183"/>
        <v>N/A</v>
      </c>
      <c r="G871" s="40">
        <v>116951</v>
      </c>
      <c r="H871" s="10" t="str">
        <f t="shared" si="184"/>
        <v>N/A</v>
      </c>
      <c r="I871" s="96">
        <v>-19.3</v>
      </c>
      <c r="J871" s="96">
        <v>-10.7</v>
      </c>
      <c r="K871" s="11" t="s">
        <v>117</v>
      </c>
      <c r="L871" s="21" t="str">
        <f t="shared" si="186"/>
        <v>Yes</v>
      </c>
    </row>
    <row r="872" spans="1:12">
      <c r="A872" s="118" t="s">
        <v>707</v>
      </c>
      <c r="B872" s="70" t="s">
        <v>51</v>
      </c>
      <c r="C872" s="39">
        <v>876</v>
      </c>
      <c r="D872" s="10" t="str">
        <f t="shared" si="182"/>
        <v>N/A</v>
      </c>
      <c r="E872" s="39">
        <v>920</v>
      </c>
      <c r="F872" s="10" t="str">
        <f t="shared" si="183"/>
        <v>N/A</v>
      </c>
      <c r="G872" s="39">
        <v>1114</v>
      </c>
      <c r="H872" s="10" t="str">
        <f t="shared" si="184"/>
        <v>N/A</v>
      </c>
      <c r="I872" s="96">
        <v>5.0229999999999997</v>
      </c>
      <c r="J872" s="96">
        <v>21.09</v>
      </c>
      <c r="K872" s="11" t="s">
        <v>117</v>
      </c>
      <c r="L872" s="21" t="str">
        <f t="shared" si="186"/>
        <v>No</v>
      </c>
    </row>
    <row r="873" spans="1:12">
      <c r="A873" s="118" t="s">
        <v>458</v>
      </c>
      <c r="B873" s="70" t="s">
        <v>51</v>
      </c>
      <c r="C873" s="40">
        <v>185.14383562</v>
      </c>
      <c r="D873" s="10" t="str">
        <f t="shared" si="182"/>
        <v>N/A</v>
      </c>
      <c r="E873" s="40">
        <v>142.33913043000001</v>
      </c>
      <c r="F873" s="10" t="str">
        <f t="shared" si="183"/>
        <v>N/A</v>
      </c>
      <c r="G873" s="40">
        <v>104.98294434</v>
      </c>
      <c r="H873" s="10" t="str">
        <f t="shared" si="184"/>
        <v>N/A</v>
      </c>
      <c r="I873" s="96">
        <v>-23.1</v>
      </c>
      <c r="J873" s="96">
        <v>-26.2</v>
      </c>
      <c r="K873" s="11" t="s">
        <v>117</v>
      </c>
      <c r="L873" s="21" t="str">
        <f t="shared" si="186"/>
        <v>No</v>
      </c>
    </row>
    <row r="874" spans="1:12">
      <c r="A874" s="118" t="s">
        <v>459</v>
      </c>
      <c r="B874" s="70" t="s">
        <v>51</v>
      </c>
      <c r="C874" s="40">
        <v>12518406</v>
      </c>
      <c r="D874" s="10" t="str">
        <f t="shared" si="182"/>
        <v>N/A</v>
      </c>
      <c r="E874" s="40">
        <v>13792977</v>
      </c>
      <c r="F874" s="10" t="str">
        <f t="shared" si="183"/>
        <v>N/A</v>
      </c>
      <c r="G874" s="40">
        <v>18493447</v>
      </c>
      <c r="H874" s="10" t="str">
        <f t="shared" si="184"/>
        <v>N/A</v>
      </c>
      <c r="I874" s="96">
        <v>10.18</v>
      </c>
      <c r="J874" s="96">
        <v>34.08</v>
      </c>
      <c r="K874" s="11" t="s">
        <v>117</v>
      </c>
      <c r="L874" s="21" t="str">
        <f t="shared" si="186"/>
        <v>No</v>
      </c>
    </row>
    <row r="875" spans="1:12">
      <c r="A875" s="118" t="s">
        <v>146</v>
      </c>
      <c r="B875" s="70" t="s">
        <v>51</v>
      </c>
      <c r="C875" s="39">
        <v>1895</v>
      </c>
      <c r="D875" s="10" t="str">
        <f t="shared" si="182"/>
        <v>N/A</v>
      </c>
      <c r="E875" s="39">
        <v>1657</v>
      </c>
      <c r="F875" s="10" t="str">
        <f t="shared" si="183"/>
        <v>N/A</v>
      </c>
      <c r="G875" s="39">
        <v>1702</v>
      </c>
      <c r="H875" s="10" t="str">
        <f t="shared" si="184"/>
        <v>N/A</v>
      </c>
      <c r="I875" s="96">
        <v>-12.6</v>
      </c>
      <c r="J875" s="96">
        <v>2.7160000000000002</v>
      </c>
      <c r="K875" s="11" t="s">
        <v>117</v>
      </c>
      <c r="L875" s="21" t="str">
        <f t="shared" si="186"/>
        <v>Yes</v>
      </c>
    </row>
    <row r="876" spans="1:12">
      <c r="A876" s="118" t="s">
        <v>460</v>
      </c>
      <c r="B876" s="70" t="s">
        <v>51</v>
      </c>
      <c r="C876" s="40">
        <v>6606.0189974000004</v>
      </c>
      <c r="D876" s="10" t="str">
        <f t="shared" si="182"/>
        <v>N/A</v>
      </c>
      <c r="E876" s="40">
        <v>8324.0657814999995</v>
      </c>
      <c r="F876" s="10" t="str">
        <f t="shared" si="183"/>
        <v>N/A</v>
      </c>
      <c r="G876" s="40">
        <v>10865.715040999999</v>
      </c>
      <c r="H876" s="10" t="str">
        <f t="shared" si="184"/>
        <v>N/A</v>
      </c>
      <c r="I876" s="96">
        <v>26.01</v>
      </c>
      <c r="J876" s="96">
        <v>30.53</v>
      </c>
      <c r="K876" s="11" t="s">
        <v>117</v>
      </c>
      <c r="L876" s="21" t="str">
        <f t="shared" si="186"/>
        <v>No</v>
      </c>
    </row>
    <row r="877" spans="1:12">
      <c r="A877" s="118" t="s">
        <v>461</v>
      </c>
      <c r="B877" s="70" t="s">
        <v>51</v>
      </c>
      <c r="C877" s="40">
        <v>12092801</v>
      </c>
      <c r="D877" s="10" t="str">
        <f t="shared" si="182"/>
        <v>N/A</v>
      </c>
      <c r="E877" s="40">
        <v>12071109</v>
      </c>
      <c r="F877" s="10" t="str">
        <f t="shared" si="183"/>
        <v>N/A</v>
      </c>
      <c r="G877" s="40">
        <v>15310494</v>
      </c>
      <c r="H877" s="10" t="str">
        <f t="shared" si="184"/>
        <v>N/A</v>
      </c>
      <c r="I877" s="96">
        <v>-0.17899999999999999</v>
      </c>
      <c r="J877" s="96">
        <v>26.84</v>
      </c>
      <c r="K877" s="11" t="s">
        <v>117</v>
      </c>
      <c r="L877" s="21" t="str">
        <f t="shared" si="186"/>
        <v>No</v>
      </c>
    </row>
    <row r="878" spans="1:12">
      <c r="A878" s="118" t="s">
        <v>462</v>
      </c>
      <c r="B878" s="70" t="s">
        <v>51</v>
      </c>
      <c r="C878" s="39">
        <v>26889</v>
      </c>
      <c r="D878" s="10" t="str">
        <f t="shared" si="182"/>
        <v>N/A</v>
      </c>
      <c r="E878" s="39">
        <v>29909</v>
      </c>
      <c r="F878" s="10" t="str">
        <f t="shared" si="183"/>
        <v>N/A</v>
      </c>
      <c r="G878" s="39">
        <v>36612</v>
      </c>
      <c r="H878" s="10" t="str">
        <f t="shared" si="184"/>
        <v>N/A</v>
      </c>
      <c r="I878" s="96">
        <v>11.23</v>
      </c>
      <c r="J878" s="96">
        <v>22.41</v>
      </c>
      <c r="K878" s="11" t="s">
        <v>117</v>
      </c>
      <c r="L878" s="21" t="str">
        <f t="shared" si="186"/>
        <v>No</v>
      </c>
    </row>
    <row r="879" spans="1:12">
      <c r="A879" s="118" t="s">
        <v>463</v>
      </c>
      <c r="B879" s="70" t="s">
        <v>51</v>
      </c>
      <c r="C879" s="40">
        <v>449.73041019999999</v>
      </c>
      <c r="D879" s="10" t="str">
        <f t="shared" si="182"/>
        <v>N/A</v>
      </c>
      <c r="E879" s="40">
        <v>403.59453675999998</v>
      </c>
      <c r="F879" s="10" t="str">
        <f t="shared" si="183"/>
        <v>N/A</v>
      </c>
      <c r="G879" s="40">
        <v>418.18239921000003</v>
      </c>
      <c r="H879" s="10" t="str">
        <f t="shared" si="184"/>
        <v>N/A</v>
      </c>
      <c r="I879" s="96">
        <v>-10.3</v>
      </c>
      <c r="J879" s="96">
        <v>3.6139999999999999</v>
      </c>
      <c r="K879" s="11" t="s">
        <v>117</v>
      </c>
      <c r="L879" s="21" t="str">
        <f t="shared" si="186"/>
        <v>Yes</v>
      </c>
    </row>
    <row r="880" spans="1:12">
      <c r="A880" s="118" t="s">
        <v>464</v>
      </c>
      <c r="B880" s="70" t="s">
        <v>51</v>
      </c>
      <c r="C880" s="40">
        <v>60021096</v>
      </c>
      <c r="D880" s="10" t="str">
        <f t="shared" ref="D880:D888" si="187">IF($B880="N/A","N/A",IF(C880&gt;10,"No",IF(C880&lt;-10,"No","Yes")))</f>
        <v>N/A</v>
      </c>
      <c r="E880" s="40">
        <v>69151971</v>
      </c>
      <c r="F880" s="10" t="str">
        <f t="shared" ref="F880:F888" si="188">IF($B880="N/A","N/A",IF(E880&gt;10,"No",IF(E880&lt;-10,"No","Yes")))</f>
        <v>N/A</v>
      </c>
      <c r="G880" s="40">
        <v>76267742</v>
      </c>
      <c r="H880" s="10" t="str">
        <f t="shared" ref="H880:H888" si="189">IF($B880="N/A","N/A",IF(G880&gt;10,"No",IF(G880&lt;-10,"No","Yes")))</f>
        <v>N/A</v>
      </c>
      <c r="I880" s="96">
        <v>15.21</v>
      </c>
      <c r="J880" s="96">
        <v>10.29</v>
      </c>
      <c r="K880" s="11" t="s">
        <v>117</v>
      </c>
      <c r="L880" s="21" t="str">
        <f t="shared" ref="L880:L888" si="190">IF(J880="Div by 0", "N/A", IF(K880="N/A","N/A", IF(J880&gt;VALUE(MID(K880,1,2)), "No", IF(J880&lt;-1*VALUE(MID(K880,1,2)), "No", "Yes"))))</f>
        <v>Yes</v>
      </c>
    </row>
    <row r="881" spans="1:12">
      <c r="A881" s="118" t="s">
        <v>147</v>
      </c>
      <c r="B881" s="70" t="s">
        <v>51</v>
      </c>
      <c r="C881" s="39">
        <v>1206</v>
      </c>
      <c r="D881" s="10" t="str">
        <f t="shared" si="187"/>
        <v>N/A</v>
      </c>
      <c r="E881" s="39">
        <v>1334</v>
      </c>
      <c r="F881" s="10" t="str">
        <f t="shared" si="188"/>
        <v>N/A</v>
      </c>
      <c r="G881" s="39">
        <v>1470</v>
      </c>
      <c r="H881" s="10" t="str">
        <f t="shared" si="189"/>
        <v>N/A</v>
      </c>
      <c r="I881" s="96">
        <v>10.61</v>
      </c>
      <c r="J881" s="96">
        <v>10.19</v>
      </c>
      <c r="K881" s="11" t="s">
        <v>117</v>
      </c>
      <c r="L881" s="21" t="str">
        <f t="shared" si="190"/>
        <v>Yes</v>
      </c>
    </row>
    <row r="882" spans="1:12">
      <c r="A882" s="118" t="s">
        <v>465</v>
      </c>
      <c r="B882" s="70" t="s">
        <v>51</v>
      </c>
      <c r="C882" s="40">
        <v>49768.736318000003</v>
      </c>
      <c r="D882" s="10" t="str">
        <f t="shared" si="187"/>
        <v>N/A</v>
      </c>
      <c r="E882" s="40">
        <v>51838.059220000003</v>
      </c>
      <c r="F882" s="10" t="str">
        <f t="shared" si="188"/>
        <v>N/A</v>
      </c>
      <c r="G882" s="40">
        <v>51882.817687000002</v>
      </c>
      <c r="H882" s="10" t="str">
        <f t="shared" si="189"/>
        <v>N/A</v>
      </c>
      <c r="I882" s="96">
        <v>4.1580000000000004</v>
      </c>
      <c r="J882" s="96">
        <v>8.6300000000000002E-2</v>
      </c>
      <c r="K882" s="11" t="s">
        <v>117</v>
      </c>
      <c r="L882" s="21" t="str">
        <f t="shared" si="190"/>
        <v>Yes</v>
      </c>
    </row>
    <row r="883" spans="1:12">
      <c r="A883" s="118" t="s">
        <v>466</v>
      </c>
      <c r="B883" s="70" t="s">
        <v>51</v>
      </c>
      <c r="C883" s="40">
        <v>11178765</v>
      </c>
      <c r="D883" s="10" t="str">
        <f t="shared" si="187"/>
        <v>N/A</v>
      </c>
      <c r="E883" s="40">
        <v>12703842</v>
      </c>
      <c r="F883" s="10" t="str">
        <f t="shared" si="188"/>
        <v>N/A</v>
      </c>
      <c r="G883" s="40">
        <v>15515165</v>
      </c>
      <c r="H883" s="10" t="str">
        <f t="shared" si="189"/>
        <v>N/A</v>
      </c>
      <c r="I883" s="96">
        <v>13.64</v>
      </c>
      <c r="J883" s="96">
        <v>22.13</v>
      </c>
      <c r="K883" s="11" t="s">
        <v>117</v>
      </c>
      <c r="L883" s="21" t="str">
        <f t="shared" si="190"/>
        <v>No</v>
      </c>
    </row>
    <row r="884" spans="1:12">
      <c r="A884" s="118" t="s">
        <v>467</v>
      </c>
      <c r="B884" s="70" t="s">
        <v>51</v>
      </c>
      <c r="C884" s="39">
        <v>12453</v>
      </c>
      <c r="D884" s="10" t="str">
        <f t="shared" si="187"/>
        <v>N/A</v>
      </c>
      <c r="E884" s="39">
        <v>15225</v>
      </c>
      <c r="F884" s="10" t="str">
        <f t="shared" si="188"/>
        <v>N/A</v>
      </c>
      <c r="G884" s="39">
        <v>18106</v>
      </c>
      <c r="H884" s="10" t="str">
        <f t="shared" si="189"/>
        <v>N/A</v>
      </c>
      <c r="I884" s="96">
        <v>22.26</v>
      </c>
      <c r="J884" s="96">
        <v>18.920000000000002</v>
      </c>
      <c r="K884" s="11" t="s">
        <v>117</v>
      </c>
      <c r="L884" s="21" t="str">
        <f t="shared" si="190"/>
        <v>No</v>
      </c>
    </row>
    <row r="885" spans="1:12">
      <c r="A885" s="118" t="s">
        <v>468</v>
      </c>
      <c r="B885" s="70" t="s">
        <v>51</v>
      </c>
      <c r="C885" s="40">
        <v>897.67646349999995</v>
      </c>
      <c r="D885" s="10" t="str">
        <f t="shared" si="187"/>
        <v>N/A</v>
      </c>
      <c r="E885" s="40">
        <v>834.40669950999995</v>
      </c>
      <c r="F885" s="10" t="str">
        <f t="shared" si="188"/>
        <v>N/A</v>
      </c>
      <c r="G885" s="40">
        <v>856.90737877000004</v>
      </c>
      <c r="H885" s="10" t="str">
        <f t="shared" si="189"/>
        <v>N/A</v>
      </c>
      <c r="I885" s="96">
        <v>-7.05</v>
      </c>
      <c r="J885" s="96">
        <v>2.6970000000000001</v>
      </c>
      <c r="K885" s="11" t="s">
        <v>117</v>
      </c>
      <c r="L885" s="21" t="str">
        <f t="shared" si="190"/>
        <v>Yes</v>
      </c>
    </row>
    <row r="886" spans="1:12">
      <c r="A886" s="118" t="s">
        <v>469</v>
      </c>
      <c r="B886" s="70" t="s">
        <v>51</v>
      </c>
      <c r="C886" s="40">
        <v>14452666</v>
      </c>
      <c r="D886" s="10" t="str">
        <f t="shared" si="187"/>
        <v>N/A</v>
      </c>
      <c r="E886" s="40">
        <v>16101919</v>
      </c>
      <c r="F886" s="10" t="str">
        <f t="shared" si="188"/>
        <v>N/A</v>
      </c>
      <c r="G886" s="40">
        <v>17401851</v>
      </c>
      <c r="H886" s="10" t="str">
        <f t="shared" si="189"/>
        <v>N/A</v>
      </c>
      <c r="I886" s="96">
        <v>11.41</v>
      </c>
      <c r="J886" s="96">
        <v>8.0730000000000004</v>
      </c>
      <c r="K886" s="11" t="s">
        <v>117</v>
      </c>
      <c r="L886" s="21" t="str">
        <f t="shared" si="190"/>
        <v>Yes</v>
      </c>
    </row>
    <row r="887" spans="1:12">
      <c r="A887" s="118" t="s">
        <v>148</v>
      </c>
      <c r="B887" s="70" t="s">
        <v>51</v>
      </c>
      <c r="C887" s="39">
        <v>2251</v>
      </c>
      <c r="D887" s="10" t="str">
        <f t="shared" si="187"/>
        <v>N/A</v>
      </c>
      <c r="E887" s="39">
        <v>2268</v>
      </c>
      <c r="F887" s="10" t="str">
        <f t="shared" si="188"/>
        <v>N/A</v>
      </c>
      <c r="G887" s="39">
        <v>2302</v>
      </c>
      <c r="H887" s="10" t="str">
        <f t="shared" si="189"/>
        <v>N/A</v>
      </c>
      <c r="I887" s="96">
        <v>0.75519999999999998</v>
      </c>
      <c r="J887" s="96">
        <v>1.4990000000000001</v>
      </c>
      <c r="K887" s="11" t="s">
        <v>117</v>
      </c>
      <c r="L887" s="21" t="str">
        <f t="shared" si="190"/>
        <v>Yes</v>
      </c>
    </row>
    <row r="888" spans="1:12">
      <c r="A888" s="118" t="s">
        <v>470</v>
      </c>
      <c r="B888" s="101" t="s">
        <v>51</v>
      </c>
      <c r="C888" s="44">
        <v>6420.5535318000002</v>
      </c>
      <c r="D888" s="52" t="str">
        <f t="shared" si="187"/>
        <v>N/A</v>
      </c>
      <c r="E888" s="44">
        <v>7099.6115520000003</v>
      </c>
      <c r="F888" s="52" t="str">
        <f t="shared" si="188"/>
        <v>N/A</v>
      </c>
      <c r="G888" s="44">
        <v>7559.4487402000004</v>
      </c>
      <c r="H888" s="52" t="str">
        <f t="shared" si="189"/>
        <v>N/A</v>
      </c>
      <c r="I888" s="102">
        <v>10.58</v>
      </c>
      <c r="J888" s="102">
        <v>6.4770000000000003</v>
      </c>
      <c r="K888" s="53" t="s">
        <v>117</v>
      </c>
      <c r="L888" s="43" t="str">
        <f t="shared" si="190"/>
        <v>Yes</v>
      </c>
    </row>
    <row r="889" spans="1:12">
      <c r="A889" s="218" t="s">
        <v>484</v>
      </c>
      <c r="B889" s="212"/>
      <c r="C889" s="212"/>
      <c r="D889" s="212"/>
      <c r="E889" s="212"/>
      <c r="F889" s="212"/>
      <c r="G889" s="212"/>
      <c r="H889" s="212"/>
      <c r="I889" s="212"/>
      <c r="J889" s="212"/>
      <c r="K889" s="212"/>
      <c r="L889" s="213"/>
    </row>
    <row r="890" spans="1:12">
      <c r="A890" s="118" t="s">
        <v>642</v>
      </c>
      <c r="B890" s="114" t="s">
        <v>51</v>
      </c>
      <c r="C890" s="65">
        <v>312.07816756</v>
      </c>
      <c r="D890" s="103" t="str">
        <f t="shared" ref="D890:D901" si="191">IF($B890="N/A","N/A",IF(C890&gt;10,"No",IF(C890&lt;-10,"No","Yes")))</f>
        <v>N/A</v>
      </c>
      <c r="E890" s="65">
        <v>335.16190078</v>
      </c>
      <c r="F890" s="103" t="str">
        <f t="shared" ref="F890:F901" si="192">IF($B890="N/A","N/A",IF(E890&gt;10,"No",IF(E890&lt;-10,"No","Yes")))</f>
        <v>N/A</v>
      </c>
      <c r="G890" s="65">
        <v>381.47461062999997</v>
      </c>
      <c r="H890" s="103" t="str">
        <f t="shared" ref="H890:H901" si="193">IF($B890="N/A","N/A",IF(G890&gt;10,"No",IF(G890&lt;-10,"No","Yes")))</f>
        <v>N/A</v>
      </c>
      <c r="I890" s="104">
        <v>7.3970000000000002</v>
      </c>
      <c r="J890" s="104">
        <v>13.82</v>
      </c>
      <c r="K890" s="66" t="s">
        <v>117</v>
      </c>
      <c r="L890" s="138" t="str">
        <f t="shared" ref="L890:L901" si="194">IF(J890="Div by 0", "N/A", IF(K890="N/A","N/A", IF(J890&gt;VALUE(MID(K890,1,2)), "No", IF(J890&lt;-1*VALUE(MID(K890,1,2)), "No", "Yes"))))</f>
        <v>Yes</v>
      </c>
    </row>
    <row r="891" spans="1:12">
      <c r="A891" s="153" t="s">
        <v>592</v>
      </c>
      <c r="B891" s="70" t="s">
        <v>51</v>
      </c>
      <c r="C891" s="40">
        <v>147.51488877</v>
      </c>
      <c r="D891" s="10" t="str">
        <f t="shared" si="191"/>
        <v>N/A</v>
      </c>
      <c r="E891" s="40">
        <v>192.75547795</v>
      </c>
      <c r="F891" s="10" t="str">
        <f t="shared" si="192"/>
        <v>N/A</v>
      </c>
      <c r="G891" s="40">
        <v>207.17665242000001</v>
      </c>
      <c r="H891" s="10" t="str">
        <f t="shared" si="193"/>
        <v>N/A</v>
      </c>
      <c r="I891" s="96">
        <v>30.67</v>
      </c>
      <c r="J891" s="96">
        <v>7.4820000000000002</v>
      </c>
      <c r="K891" s="11" t="s">
        <v>117</v>
      </c>
      <c r="L891" s="21" t="str">
        <f t="shared" si="194"/>
        <v>Yes</v>
      </c>
    </row>
    <row r="892" spans="1:12">
      <c r="A892" s="153" t="s">
        <v>595</v>
      </c>
      <c r="B892" s="70" t="s">
        <v>51</v>
      </c>
      <c r="C892" s="40">
        <v>408.02434841000002</v>
      </c>
      <c r="D892" s="10" t="str">
        <f t="shared" si="191"/>
        <v>N/A</v>
      </c>
      <c r="E892" s="40">
        <v>406.32127047</v>
      </c>
      <c r="F892" s="10" t="str">
        <f t="shared" si="192"/>
        <v>N/A</v>
      </c>
      <c r="G892" s="40">
        <v>473.21126430999999</v>
      </c>
      <c r="H892" s="10" t="str">
        <f t="shared" si="193"/>
        <v>N/A</v>
      </c>
      <c r="I892" s="96">
        <v>-0.41699999999999998</v>
      </c>
      <c r="J892" s="96">
        <v>16.46</v>
      </c>
      <c r="K892" s="11" t="s">
        <v>117</v>
      </c>
      <c r="L892" s="21" t="str">
        <f t="shared" si="194"/>
        <v>No</v>
      </c>
    </row>
    <row r="893" spans="1:12">
      <c r="A893" s="118" t="s">
        <v>636</v>
      </c>
      <c r="B893" s="70" t="s">
        <v>51</v>
      </c>
      <c r="C893" s="40">
        <v>7176.8252017000004</v>
      </c>
      <c r="D893" s="10" t="str">
        <f t="shared" si="191"/>
        <v>N/A</v>
      </c>
      <c r="E893" s="40">
        <v>7492.2296397</v>
      </c>
      <c r="F893" s="10" t="str">
        <f t="shared" si="192"/>
        <v>N/A</v>
      </c>
      <c r="G893" s="40">
        <v>7460.8307025000004</v>
      </c>
      <c r="H893" s="10" t="str">
        <f t="shared" si="193"/>
        <v>N/A</v>
      </c>
      <c r="I893" s="96">
        <v>4.3949999999999996</v>
      </c>
      <c r="J893" s="96">
        <v>-0.41899999999999998</v>
      </c>
      <c r="K893" s="11" t="s">
        <v>117</v>
      </c>
      <c r="L893" s="21" t="str">
        <f t="shared" si="194"/>
        <v>Yes</v>
      </c>
    </row>
    <row r="894" spans="1:12">
      <c r="A894" s="153" t="s">
        <v>592</v>
      </c>
      <c r="B894" s="70" t="s">
        <v>51</v>
      </c>
      <c r="C894" s="40">
        <v>13921.477475</v>
      </c>
      <c r="D894" s="10" t="str">
        <f t="shared" si="191"/>
        <v>N/A</v>
      </c>
      <c r="E894" s="40">
        <v>15053.622571</v>
      </c>
      <c r="F894" s="10" t="str">
        <f t="shared" si="192"/>
        <v>N/A</v>
      </c>
      <c r="G894" s="40">
        <v>15804.118125000001</v>
      </c>
      <c r="H894" s="10" t="str">
        <f t="shared" si="193"/>
        <v>N/A</v>
      </c>
      <c r="I894" s="96">
        <v>8.1319999999999997</v>
      </c>
      <c r="J894" s="96">
        <v>4.9850000000000003</v>
      </c>
      <c r="K894" s="11" t="s">
        <v>117</v>
      </c>
      <c r="L894" s="21" t="str">
        <f t="shared" si="194"/>
        <v>Yes</v>
      </c>
    </row>
    <row r="895" spans="1:12">
      <c r="A895" s="153" t="s">
        <v>595</v>
      </c>
      <c r="B895" s="70" t="s">
        <v>51</v>
      </c>
      <c r="C895" s="40">
        <v>3001.5474860999998</v>
      </c>
      <c r="D895" s="10" t="str">
        <f t="shared" si="191"/>
        <v>N/A</v>
      </c>
      <c r="E895" s="40">
        <v>3077.7471175000001</v>
      </c>
      <c r="F895" s="10" t="str">
        <f t="shared" si="192"/>
        <v>N/A</v>
      </c>
      <c r="G895" s="40">
        <v>2726.0595600000001</v>
      </c>
      <c r="H895" s="10" t="str">
        <f t="shared" si="193"/>
        <v>N/A</v>
      </c>
      <c r="I895" s="96">
        <v>2.5390000000000001</v>
      </c>
      <c r="J895" s="96">
        <v>-11.4</v>
      </c>
      <c r="K895" s="11" t="s">
        <v>117</v>
      </c>
      <c r="L895" s="21" t="str">
        <f t="shared" si="194"/>
        <v>Yes</v>
      </c>
    </row>
    <row r="896" spans="1:12">
      <c r="A896" s="118" t="s">
        <v>248</v>
      </c>
      <c r="B896" s="70" t="s">
        <v>51</v>
      </c>
      <c r="C896" s="40">
        <v>3201.3253801999999</v>
      </c>
      <c r="D896" s="10" t="str">
        <f t="shared" si="191"/>
        <v>N/A</v>
      </c>
      <c r="E896" s="40">
        <v>276.05572846000001</v>
      </c>
      <c r="F896" s="10" t="str">
        <f t="shared" si="192"/>
        <v>N/A</v>
      </c>
      <c r="G896" s="40">
        <v>273.38962579999998</v>
      </c>
      <c r="H896" s="10" t="str">
        <f t="shared" si="193"/>
        <v>N/A</v>
      </c>
      <c r="I896" s="96">
        <v>-91.4</v>
      </c>
      <c r="J896" s="96">
        <v>-0.96599999999999997</v>
      </c>
      <c r="K896" s="11" t="s">
        <v>117</v>
      </c>
      <c r="L896" s="21" t="str">
        <f t="shared" si="194"/>
        <v>Yes</v>
      </c>
    </row>
    <row r="897" spans="1:12">
      <c r="A897" s="153" t="s">
        <v>592</v>
      </c>
      <c r="B897" s="70" t="s">
        <v>51</v>
      </c>
      <c r="C897" s="40">
        <v>3028.6998913000002</v>
      </c>
      <c r="D897" s="10" t="str">
        <f t="shared" si="191"/>
        <v>N/A</v>
      </c>
      <c r="E897" s="40">
        <v>219.90840985</v>
      </c>
      <c r="F897" s="10" t="str">
        <f t="shared" si="192"/>
        <v>N/A</v>
      </c>
      <c r="G897" s="40">
        <v>218.94401432999999</v>
      </c>
      <c r="H897" s="10" t="str">
        <f t="shared" si="193"/>
        <v>N/A</v>
      </c>
      <c r="I897" s="96">
        <v>-92.7</v>
      </c>
      <c r="J897" s="96">
        <v>-0.439</v>
      </c>
      <c r="K897" s="11" t="s">
        <v>117</v>
      </c>
      <c r="L897" s="21" t="str">
        <f t="shared" si="194"/>
        <v>Yes</v>
      </c>
    </row>
    <row r="898" spans="1:12">
      <c r="A898" s="153" t="s">
        <v>595</v>
      </c>
      <c r="B898" s="70" t="s">
        <v>51</v>
      </c>
      <c r="C898" s="40">
        <v>3332.0602656999999</v>
      </c>
      <c r="D898" s="10" t="str">
        <f t="shared" si="191"/>
        <v>N/A</v>
      </c>
      <c r="E898" s="40">
        <v>293.26587669000003</v>
      </c>
      <c r="F898" s="10" t="str">
        <f t="shared" si="192"/>
        <v>N/A</v>
      </c>
      <c r="G898" s="40">
        <v>288.14913364</v>
      </c>
      <c r="H898" s="10" t="str">
        <f t="shared" si="193"/>
        <v>N/A</v>
      </c>
      <c r="I898" s="96">
        <v>-91.2</v>
      </c>
      <c r="J898" s="96">
        <v>-1.74</v>
      </c>
      <c r="K898" s="11" t="s">
        <v>117</v>
      </c>
      <c r="L898" s="21" t="str">
        <f t="shared" si="194"/>
        <v>Yes</v>
      </c>
    </row>
    <row r="899" spans="1:12">
      <c r="A899" s="118" t="s">
        <v>709</v>
      </c>
      <c r="B899" s="70" t="s">
        <v>51</v>
      </c>
      <c r="C899" s="40">
        <v>2786.5688289</v>
      </c>
      <c r="D899" s="10" t="str">
        <f t="shared" si="191"/>
        <v>N/A</v>
      </c>
      <c r="E899" s="40">
        <v>2973.5957702000001</v>
      </c>
      <c r="F899" s="10" t="str">
        <f t="shared" si="192"/>
        <v>N/A</v>
      </c>
      <c r="G899" s="40">
        <v>3189.6138609999998</v>
      </c>
      <c r="H899" s="10" t="str">
        <f t="shared" si="193"/>
        <v>N/A</v>
      </c>
      <c r="I899" s="96">
        <v>6.7119999999999997</v>
      </c>
      <c r="J899" s="96">
        <v>7.2649999999999997</v>
      </c>
      <c r="K899" s="11" t="s">
        <v>117</v>
      </c>
      <c r="L899" s="21" t="str">
        <f t="shared" si="194"/>
        <v>Yes</v>
      </c>
    </row>
    <row r="900" spans="1:12">
      <c r="A900" s="153" t="s">
        <v>592</v>
      </c>
      <c r="B900" s="70" t="s">
        <v>51</v>
      </c>
      <c r="C900" s="40">
        <v>1511.4353406</v>
      </c>
      <c r="D900" s="10" t="str">
        <f t="shared" si="191"/>
        <v>N/A</v>
      </c>
      <c r="E900" s="40">
        <v>1561.7309749999999</v>
      </c>
      <c r="F900" s="10" t="str">
        <f t="shared" si="192"/>
        <v>N/A</v>
      </c>
      <c r="G900" s="40">
        <v>1727.4922868000001</v>
      </c>
      <c r="H900" s="10" t="str">
        <f t="shared" si="193"/>
        <v>N/A</v>
      </c>
      <c r="I900" s="96">
        <v>3.3279999999999998</v>
      </c>
      <c r="J900" s="96">
        <v>10.61</v>
      </c>
      <c r="K900" s="11" t="s">
        <v>117</v>
      </c>
      <c r="L900" s="21" t="str">
        <f t="shared" si="194"/>
        <v>Yes</v>
      </c>
    </row>
    <row r="901" spans="1:12">
      <c r="A901" s="153" t="s">
        <v>595</v>
      </c>
      <c r="B901" s="101" t="s">
        <v>51</v>
      </c>
      <c r="C901" s="44">
        <v>3598.9425424999999</v>
      </c>
      <c r="D901" s="52" t="str">
        <f t="shared" si="191"/>
        <v>N/A</v>
      </c>
      <c r="E901" s="44">
        <v>3823.1552743000002</v>
      </c>
      <c r="F901" s="52" t="str">
        <f t="shared" si="192"/>
        <v>N/A</v>
      </c>
      <c r="G901" s="44">
        <v>4039.9619404</v>
      </c>
      <c r="H901" s="52" t="str">
        <f t="shared" si="193"/>
        <v>N/A</v>
      </c>
      <c r="I901" s="102">
        <v>6.23</v>
      </c>
      <c r="J901" s="102">
        <v>5.6710000000000003</v>
      </c>
      <c r="K901" s="53" t="s">
        <v>117</v>
      </c>
      <c r="L901" s="43" t="str">
        <f t="shared" si="194"/>
        <v>Yes</v>
      </c>
    </row>
    <row r="902" spans="1:12">
      <c r="A902" s="218" t="s">
        <v>485</v>
      </c>
      <c r="B902" s="212"/>
      <c r="C902" s="212"/>
      <c r="D902" s="212"/>
      <c r="E902" s="212"/>
      <c r="F902" s="212"/>
      <c r="G902" s="212"/>
      <c r="H902" s="212"/>
      <c r="I902" s="212"/>
      <c r="J902" s="212"/>
      <c r="K902" s="212"/>
      <c r="L902" s="213"/>
    </row>
    <row r="903" spans="1:12">
      <c r="A903" s="118" t="s">
        <v>486</v>
      </c>
      <c r="B903" s="114" t="s">
        <v>51</v>
      </c>
      <c r="C903" s="68">
        <v>6.8925769894000002</v>
      </c>
      <c r="D903" s="103" t="str">
        <f t="shared" ref="D903:D920" si="195">IF($B903="N/A","N/A",IF(C903&gt;10,"No",IF(C903&lt;-10,"No","Yes")))</f>
        <v>N/A</v>
      </c>
      <c r="E903" s="68">
        <v>8.1587467362999995</v>
      </c>
      <c r="F903" s="103" t="str">
        <f t="shared" ref="F903:F920" si="196">IF($B903="N/A","N/A",IF(E903&gt;10,"No",IF(E903&lt;-10,"No","Yes")))</f>
        <v>N/A</v>
      </c>
      <c r="G903" s="68">
        <v>8.8891689509000003</v>
      </c>
      <c r="H903" s="103" t="str">
        <f t="shared" ref="H903:H920" si="197">IF($B903="N/A","N/A",IF(G903&gt;10,"No",IF(G903&lt;-10,"No","Yes")))</f>
        <v>N/A</v>
      </c>
      <c r="I903" s="104">
        <v>18.37</v>
      </c>
      <c r="J903" s="104">
        <v>8.9529999999999994</v>
      </c>
      <c r="K903" s="66" t="s">
        <v>117</v>
      </c>
      <c r="L903" s="138" t="str">
        <f t="shared" ref="L903:L920" si="198">IF(J903="Div by 0", "N/A", IF(K903="N/A","N/A", IF(J903&gt;VALUE(MID(K903,1,2)), "No", IF(J903&lt;-1*VALUE(MID(K903,1,2)), "No", "Yes"))))</f>
        <v>Yes</v>
      </c>
    </row>
    <row r="904" spans="1:12">
      <c r="A904" s="153" t="s">
        <v>592</v>
      </c>
      <c r="B904" s="70" t="s">
        <v>51</v>
      </c>
      <c r="C904" s="41">
        <v>5.5816296768000004</v>
      </c>
      <c r="D904" s="10" t="str">
        <f t="shared" si="195"/>
        <v>N/A</v>
      </c>
      <c r="E904" s="41">
        <v>7.2720103643999998</v>
      </c>
      <c r="F904" s="10" t="str">
        <f t="shared" si="196"/>
        <v>N/A</v>
      </c>
      <c r="G904" s="41">
        <v>8.2071874277999992</v>
      </c>
      <c r="H904" s="10" t="str">
        <f t="shared" si="197"/>
        <v>N/A</v>
      </c>
      <c r="I904" s="96">
        <v>30.28</v>
      </c>
      <c r="J904" s="96">
        <v>12.86</v>
      </c>
      <c r="K904" s="11" t="s">
        <v>117</v>
      </c>
      <c r="L904" s="21" t="str">
        <f t="shared" si="198"/>
        <v>Yes</v>
      </c>
    </row>
    <row r="905" spans="1:12">
      <c r="A905" s="153" t="s">
        <v>595</v>
      </c>
      <c r="B905" s="70" t="s">
        <v>51</v>
      </c>
      <c r="C905" s="41">
        <v>7.5702034639000004</v>
      </c>
      <c r="D905" s="10" t="str">
        <f t="shared" si="195"/>
        <v>N/A</v>
      </c>
      <c r="E905" s="41">
        <v>8.5186244970999994</v>
      </c>
      <c r="F905" s="10" t="str">
        <f t="shared" si="196"/>
        <v>N/A</v>
      </c>
      <c r="G905" s="41">
        <v>9.1910660033999996</v>
      </c>
      <c r="H905" s="10" t="str">
        <f t="shared" si="197"/>
        <v>N/A</v>
      </c>
      <c r="I905" s="96">
        <v>12.53</v>
      </c>
      <c r="J905" s="96">
        <v>7.8940000000000001</v>
      </c>
      <c r="K905" s="11" t="s">
        <v>117</v>
      </c>
      <c r="L905" s="21" t="str">
        <f t="shared" si="198"/>
        <v>Yes</v>
      </c>
    </row>
    <row r="906" spans="1:12">
      <c r="A906" s="118" t="s">
        <v>487</v>
      </c>
      <c r="B906" s="70" t="s">
        <v>51</v>
      </c>
      <c r="C906" s="41">
        <v>22.698479083999999</v>
      </c>
      <c r="D906" s="10" t="str">
        <f t="shared" si="195"/>
        <v>N/A</v>
      </c>
      <c r="E906" s="41">
        <v>22.968146214000001</v>
      </c>
      <c r="F906" s="10" t="str">
        <f t="shared" si="196"/>
        <v>N/A</v>
      </c>
      <c r="G906" s="41">
        <v>23.023199639000001</v>
      </c>
      <c r="H906" s="10" t="str">
        <f t="shared" si="197"/>
        <v>N/A</v>
      </c>
      <c r="I906" s="96">
        <v>1.1879999999999999</v>
      </c>
      <c r="J906" s="96">
        <v>0.2397</v>
      </c>
      <c r="K906" s="11" t="s">
        <v>117</v>
      </c>
      <c r="L906" s="21" t="str">
        <f t="shared" si="198"/>
        <v>Yes</v>
      </c>
    </row>
    <row r="907" spans="1:12">
      <c r="A907" s="153" t="s">
        <v>592</v>
      </c>
      <c r="B907" s="70" t="s">
        <v>51</v>
      </c>
      <c r="C907" s="41">
        <v>47.776628748999997</v>
      </c>
      <c r="D907" s="10" t="str">
        <f t="shared" si="195"/>
        <v>N/A</v>
      </c>
      <c r="E907" s="41">
        <v>50.208415479000003</v>
      </c>
      <c r="F907" s="10" t="str">
        <f t="shared" si="196"/>
        <v>N/A</v>
      </c>
      <c r="G907" s="41">
        <v>51.328865264999997</v>
      </c>
      <c r="H907" s="10" t="str">
        <f t="shared" si="197"/>
        <v>N/A</v>
      </c>
      <c r="I907" s="96">
        <v>5.09</v>
      </c>
      <c r="J907" s="96">
        <v>2.2320000000000002</v>
      </c>
      <c r="K907" s="11" t="s">
        <v>117</v>
      </c>
      <c r="L907" s="21" t="str">
        <f t="shared" si="198"/>
        <v>Yes</v>
      </c>
    </row>
    <row r="908" spans="1:12">
      <c r="A908" s="153" t="s">
        <v>595</v>
      </c>
      <c r="B908" s="70" t="s">
        <v>51</v>
      </c>
      <c r="C908" s="41">
        <v>7.1010593576999996</v>
      </c>
      <c r="D908" s="10" t="str">
        <f t="shared" si="195"/>
        <v>N/A</v>
      </c>
      <c r="E908" s="41">
        <v>6.9953375637999997</v>
      </c>
      <c r="F908" s="10" t="str">
        <f t="shared" si="196"/>
        <v>N/A</v>
      </c>
      <c r="G908" s="41">
        <v>6.9258504991000001</v>
      </c>
      <c r="H908" s="10" t="str">
        <f t="shared" si="197"/>
        <v>N/A</v>
      </c>
      <c r="I908" s="96">
        <v>-1.49</v>
      </c>
      <c r="J908" s="96">
        <v>-0.99299999999999999</v>
      </c>
      <c r="K908" s="11" t="s">
        <v>117</v>
      </c>
      <c r="L908" s="21" t="str">
        <f t="shared" si="198"/>
        <v>Yes</v>
      </c>
    </row>
    <row r="909" spans="1:12">
      <c r="A909" s="118" t="s">
        <v>488</v>
      </c>
      <c r="B909" s="70" t="s">
        <v>51</v>
      </c>
      <c r="C909" s="41">
        <v>89.694286618000007</v>
      </c>
      <c r="D909" s="10" t="str">
        <f t="shared" si="195"/>
        <v>N/A</v>
      </c>
      <c r="E909" s="41">
        <v>69.892428198000005</v>
      </c>
      <c r="F909" s="10" t="str">
        <f t="shared" si="196"/>
        <v>N/A</v>
      </c>
      <c r="G909" s="41">
        <v>68.986630539000004</v>
      </c>
      <c r="H909" s="10" t="str">
        <f t="shared" si="197"/>
        <v>N/A</v>
      </c>
      <c r="I909" s="96">
        <v>-22.1</v>
      </c>
      <c r="J909" s="96">
        <v>-1.3</v>
      </c>
      <c r="K909" s="11" t="s">
        <v>117</v>
      </c>
      <c r="L909" s="21" t="str">
        <f t="shared" si="198"/>
        <v>Yes</v>
      </c>
    </row>
    <row r="910" spans="1:12">
      <c r="A910" s="153" t="s">
        <v>592</v>
      </c>
      <c r="B910" s="70" t="s">
        <v>51</v>
      </c>
      <c r="C910" s="41">
        <v>89.215920240000003</v>
      </c>
      <c r="D910" s="10" t="str">
        <f t="shared" si="195"/>
        <v>N/A</v>
      </c>
      <c r="E910" s="41">
        <v>73.452374246999995</v>
      </c>
      <c r="F910" s="10" t="str">
        <f t="shared" si="196"/>
        <v>N/A</v>
      </c>
      <c r="G910" s="41">
        <v>72.457822972000002</v>
      </c>
      <c r="H910" s="10" t="str">
        <f t="shared" si="197"/>
        <v>N/A</v>
      </c>
      <c r="I910" s="96">
        <v>-17.7</v>
      </c>
      <c r="J910" s="96">
        <v>-1.35</v>
      </c>
      <c r="K910" s="11" t="s">
        <v>117</v>
      </c>
      <c r="L910" s="21" t="str">
        <f t="shared" si="198"/>
        <v>Yes</v>
      </c>
    </row>
    <row r="911" spans="1:12">
      <c r="A911" s="153" t="s">
        <v>595</v>
      </c>
      <c r="B911" s="70" t="s">
        <v>51</v>
      </c>
      <c r="C911" s="41">
        <v>90.127795527000004</v>
      </c>
      <c r="D911" s="10" t="str">
        <f t="shared" si="195"/>
        <v>N/A</v>
      </c>
      <c r="E911" s="41">
        <v>67.756812710999995</v>
      </c>
      <c r="F911" s="10" t="str">
        <f t="shared" si="196"/>
        <v>N/A</v>
      </c>
      <c r="G911" s="41">
        <v>66.954896004000005</v>
      </c>
      <c r="H911" s="10" t="str">
        <f t="shared" si="197"/>
        <v>N/A</v>
      </c>
      <c r="I911" s="96">
        <v>-24.8</v>
      </c>
      <c r="J911" s="96">
        <v>-1.18</v>
      </c>
      <c r="K911" s="11" t="s">
        <v>117</v>
      </c>
      <c r="L911" s="21" t="str">
        <f t="shared" si="198"/>
        <v>Yes</v>
      </c>
    </row>
    <row r="912" spans="1:12">
      <c r="A912" s="118" t="s">
        <v>710</v>
      </c>
      <c r="B912" s="70" t="s">
        <v>51</v>
      </c>
      <c r="C912" s="41">
        <v>89.989085308</v>
      </c>
      <c r="D912" s="10" t="str">
        <f t="shared" si="195"/>
        <v>N/A</v>
      </c>
      <c r="E912" s="41">
        <v>91.062140991999996</v>
      </c>
      <c r="F912" s="10" t="str">
        <f t="shared" si="196"/>
        <v>N/A</v>
      </c>
      <c r="G912" s="41">
        <v>90.673934275999997</v>
      </c>
      <c r="H912" s="10" t="str">
        <f t="shared" si="197"/>
        <v>N/A</v>
      </c>
      <c r="I912" s="96">
        <v>1.1919999999999999</v>
      </c>
      <c r="J912" s="96">
        <v>-0.42599999999999999</v>
      </c>
      <c r="K912" s="11" t="s">
        <v>117</v>
      </c>
      <c r="L912" s="21" t="str">
        <f t="shared" si="198"/>
        <v>Yes</v>
      </c>
    </row>
    <row r="913" spans="1:12">
      <c r="A913" s="153" t="s">
        <v>592</v>
      </c>
      <c r="B913" s="70" t="s">
        <v>51</v>
      </c>
      <c r="C913" s="41">
        <v>85.453291968000002</v>
      </c>
      <c r="D913" s="10" t="str">
        <f t="shared" si="195"/>
        <v>N/A</v>
      </c>
      <c r="E913" s="41">
        <v>88.055539909000004</v>
      </c>
      <c r="F913" s="10" t="str">
        <f t="shared" si="196"/>
        <v>N/A</v>
      </c>
      <c r="G913" s="41">
        <v>87.361335797999999</v>
      </c>
      <c r="H913" s="10" t="str">
        <f t="shared" si="197"/>
        <v>N/A</v>
      </c>
      <c r="I913" s="96">
        <v>3.0449999999999999</v>
      </c>
      <c r="J913" s="96">
        <v>-0.78800000000000003</v>
      </c>
      <c r="K913" s="11" t="s">
        <v>117</v>
      </c>
      <c r="L913" s="21" t="str">
        <f t="shared" si="198"/>
        <v>Yes</v>
      </c>
    </row>
    <row r="914" spans="1:12">
      <c r="A914" s="153" t="s">
        <v>595</v>
      </c>
      <c r="B914" s="70" t="s">
        <v>51</v>
      </c>
      <c r="C914" s="41">
        <v>92.877080880999998</v>
      </c>
      <c r="D914" s="10" t="str">
        <f t="shared" si="195"/>
        <v>N/A</v>
      </c>
      <c r="E914" s="41">
        <v>92.907037416999998</v>
      </c>
      <c r="F914" s="10" t="str">
        <f t="shared" si="196"/>
        <v>N/A</v>
      </c>
      <c r="G914" s="41">
        <v>92.610089139999999</v>
      </c>
      <c r="H914" s="10" t="str">
        <f t="shared" si="197"/>
        <v>N/A</v>
      </c>
      <c r="I914" s="96">
        <v>3.2300000000000002E-2</v>
      </c>
      <c r="J914" s="96">
        <v>-0.32</v>
      </c>
      <c r="K914" s="11" t="s">
        <v>117</v>
      </c>
      <c r="L914" s="21" t="str">
        <f t="shared" si="198"/>
        <v>Yes</v>
      </c>
    </row>
    <row r="915" spans="1:12">
      <c r="A915" s="118" t="s">
        <v>489</v>
      </c>
      <c r="B915" s="70" t="s">
        <v>51</v>
      </c>
      <c r="C915" s="39">
        <v>8.9243747224999996</v>
      </c>
      <c r="D915" s="10" t="str">
        <f t="shared" si="195"/>
        <v>N/A</v>
      </c>
      <c r="E915" s="39">
        <v>2.2611367126999999</v>
      </c>
      <c r="F915" s="10" t="str">
        <f t="shared" si="196"/>
        <v>N/A</v>
      </c>
      <c r="G915" s="39">
        <v>1.9581758034000001</v>
      </c>
      <c r="H915" s="10" t="str">
        <f t="shared" si="197"/>
        <v>N/A</v>
      </c>
      <c r="I915" s="96">
        <v>-74.7</v>
      </c>
      <c r="J915" s="96">
        <v>-13.4</v>
      </c>
      <c r="K915" s="11" t="s">
        <v>117</v>
      </c>
      <c r="L915" s="21" t="str">
        <f t="shared" si="198"/>
        <v>Yes</v>
      </c>
    </row>
    <row r="916" spans="1:12">
      <c r="A916" s="153" t="s">
        <v>592</v>
      </c>
      <c r="B916" s="70" t="s">
        <v>51</v>
      </c>
      <c r="C916" s="39">
        <v>7.8095011875999996</v>
      </c>
      <c r="D916" s="10" t="str">
        <f t="shared" si="195"/>
        <v>N/A</v>
      </c>
      <c r="E916" s="39">
        <v>1.056158017</v>
      </c>
      <c r="F916" s="10" t="str">
        <f t="shared" si="196"/>
        <v>N/A</v>
      </c>
      <c r="G916" s="39">
        <v>0.66807462159999997</v>
      </c>
      <c r="H916" s="10" t="str">
        <f t="shared" si="197"/>
        <v>N/A</v>
      </c>
      <c r="I916" s="96">
        <v>-86.5</v>
      </c>
      <c r="J916" s="96">
        <v>-36.700000000000003</v>
      </c>
      <c r="K916" s="11" t="s">
        <v>117</v>
      </c>
      <c r="L916" s="21" t="str">
        <f t="shared" si="198"/>
        <v>No</v>
      </c>
    </row>
    <row r="917" spans="1:12">
      <c r="A917" s="153" t="s">
        <v>595</v>
      </c>
      <c r="B917" s="70" t="s">
        <v>51</v>
      </c>
      <c r="C917" s="39">
        <v>9.5528653931999994</v>
      </c>
      <c r="D917" s="10" t="str">
        <f t="shared" si="195"/>
        <v>N/A</v>
      </c>
      <c r="E917" s="39">
        <v>2.7950997826999999</v>
      </c>
      <c r="F917" s="10" t="str">
        <f t="shared" si="196"/>
        <v>N/A</v>
      </c>
      <c r="G917" s="39">
        <v>2.5830003632</v>
      </c>
      <c r="H917" s="10" t="str">
        <f t="shared" si="197"/>
        <v>N/A</v>
      </c>
      <c r="I917" s="96">
        <v>-70.7</v>
      </c>
      <c r="J917" s="96">
        <v>-7.59</v>
      </c>
      <c r="K917" s="11" t="s">
        <v>117</v>
      </c>
      <c r="L917" s="21" t="str">
        <f t="shared" si="198"/>
        <v>Yes</v>
      </c>
    </row>
    <row r="918" spans="1:12">
      <c r="A918" s="118" t="s">
        <v>490</v>
      </c>
      <c r="B918" s="70" t="s">
        <v>51</v>
      </c>
      <c r="C918" s="39">
        <v>236.23809095999999</v>
      </c>
      <c r="D918" s="10" t="str">
        <f t="shared" si="195"/>
        <v>N/A</v>
      </c>
      <c r="E918" s="39">
        <v>238.03423971999999</v>
      </c>
      <c r="F918" s="10" t="str">
        <f t="shared" si="196"/>
        <v>N/A</v>
      </c>
      <c r="G918" s="39">
        <v>232.14031566</v>
      </c>
      <c r="H918" s="10" t="str">
        <f t="shared" si="197"/>
        <v>N/A</v>
      </c>
      <c r="I918" s="96">
        <v>0.76029999999999998</v>
      </c>
      <c r="J918" s="96">
        <v>-2.48</v>
      </c>
      <c r="K918" s="11" t="s">
        <v>117</v>
      </c>
      <c r="L918" s="21" t="str">
        <f t="shared" si="198"/>
        <v>Yes</v>
      </c>
    </row>
    <row r="919" spans="1:12">
      <c r="A919" s="153" t="s">
        <v>592</v>
      </c>
      <c r="B919" s="70" t="s">
        <v>51</v>
      </c>
      <c r="C919" s="39">
        <v>239.08241758</v>
      </c>
      <c r="D919" s="10" t="str">
        <f t="shared" si="195"/>
        <v>N/A</v>
      </c>
      <c r="E919" s="39">
        <v>240.61552700999999</v>
      </c>
      <c r="F919" s="10" t="str">
        <f t="shared" si="196"/>
        <v>N/A</v>
      </c>
      <c r="G919" s="39">
        <v>235.63850743</v>
      </c>
      <c r="H919" s="10" t="str">
        <f t="shared" si="197"/>
        <v>N/A</v>
      </c>
      <c r="I919" s="96">
        <v>0.64119999999999999</v>
      </c>
      <c r="J919" s="96">
        <v>-2.0699999999999998</v>
      </c>
      <c r="K919" s="11" t="s">
        <v>117</v>
      </c>
      <c r="L919" s="21" t="str">
        <f t="shared" si="198"/>
        <v>Yes</v>
      </c>
    </row>
    <row r="920" spans="1:12">
      <c r="A920" s="153" t="s">
        <v>595</v>
      </c>
      <c r="B920" s="101" t="s">
        <v>51</v>
      </c>
      <c r="C920" s="67">
        <v>224.70187071000001</v>
      </c>
      <c r="D920" s="52" t="str">
        <f t="shared" si="195"/>
        <v>N/A</v>
      </c>
      <c r="E920" s="67">
        <v>227.4639076</v>
      </c>
      <c r="F920" s="52" t="str">
        <f t="shared" si="196"/>
        <v>N/A</v>
      </c>
      <c r="G920" s="67">
        <v>217.43311641</v>
      </c>
      <c r="H920" s="52" t="str">
        <f t="shared" si="197"/>
        <v>N/A</v>
      </c>
      <c r="I920" s="102">
        <v>1.2290000000000001</v>
      </c>
      <c r="J920" s="102">
        <v>-4.41</v>
      </c>
      <c r="K920" s="53" t="s">
        <v>117</v>
      </c>
      <c r="L920" s="43" t="str">
        <f t="shared" si="198"/>
        <v>Yes</v>
      </c>
    </row>
    <row r="921" spans="1:12">
      <c r="A921" s="218" t="s">
        <v>491</v>
      </c>
      <c r="B921" s="212"/>
      <c r="C921" s="212"/>
      <c r="D921" s="212"/>
      <c r="E921" s="212"/>
      <c r="F921" s="212"/>
      <c r="G921" s="212"/>
      <c r="H921" s="212"/>
      <c r="I921" s="212"/>
      <c r="J921" s="212"/>
      <c r="K921" s="212"/>
      <c r="L921" s="213"/>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145</v>
      </c>
      <c r="F925" s="10" t="str">
        <f t="shared" si="200"/>
        <v>N/A</v>
      </c>
      <c r="G925" s="39">
        <v>132</v>
      </c>
      <c r="H925" s="10" t="str">
        <f t="shared" si="201"/>
        <v>N/A</v>
      </c>
      <c r="I925" s="96" t="s">
        <v>51</v>
      </c>
      <c r="J925" s="96">
        <v>-8.9700000000000006</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v>
      </c>
      <c r="F927" s="10" t="str">
        <f t="shared" si="200"/>
        <v>N/A</v>
      </c>
      <c r="G927" s="39">
        <v>2</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344438</v>
      </c>
      <c r="F928" s="103" t="str">
        <f t="shared" si="200"/>
        <v>N/A</v>
      </c>
      <c r="G928" s="65">
        <v>410348</v>
      </c>
      <c r="H928" s="103" t="str">
        <f t="shared" si="201"/>
        <v>N/A</v>
      </c>
      <c r="I928" s="104" t="s">
        <v>51</v>
      </c>
      <c r="J928" s="104">
        <v>19.14</v>
      </c>
      <c r="K928" s="63" t="s">
        <v>51</v>
      </c>
      <c r="L928" s="138" t="str">
        <f t="shared" si="202"/>
        <v>N/A</v>
      </c>
    </row>
    <row r="929" spans="1:12">
      <c r="A929" s="153" t="s">
        <v>642</v>
      </c>
      <c r="B929" s="114" t="s">
        <v>51</v>
      </c>
      <c r="C929" s="65" t="s">
        <v>51</v>
      </c>
      <c r="D929" s="103" t="str">
        <f t="shared" si="199"/>
        <v>N/A</v>
      </c>
      <c r="E929" s="65">
        <v>298840</v>
      </c>
      <c r="F929" s="103" t="str">
        <f t="shared" si="200"/>
        <v>N/A</v>
      </c>
      <c r="G929" s="65">
        <v>365831</v>
      </c>
      <c r="H929" s="103" t="str">
        <f t="shared" si="201"/>
        <v>N/A</v>
      </c>
      <c r="I929" s="104" t="s">
        <v>51</v>
      </c>
      <c r="J929" s="104">
        <v>22.42</v>
      </c>
      <c r="K929" s="63" t="s">
        <v>51</v>
      </c>
      <c r="L929" s="138" t="str">
        <f t="shared" si="202"/>
        <v>N/A</v>
      </c>
    </row>
    <row r="930" spans="1:12">
      <c r="A930" s="153" t="s">
        <v>636</v>
      </c>
      <c r="B930" s="114" t="s">
        <v>51</v>
      </c>
      <c r="C930" s="65" t="s">
        <v>51</v>
      </c>
      <c r="D930" s="103" t="str">
        <f t="shared" si="199"/>
        <v>N/A</v>
      </c>
      <c r="E930" s="65">
        <v>343595</v>
      </c>
      <c r="F930" s="103" t="str">
        <f t="shared" si="200"/>
        <v>N/A</v>
      </c>
      <c r="G930" s="65">
        <v>276964</v>
      </c>
      <c r="H930" s="103" t="str">
        <f t="shared" si="201"/>
        <v>N/A</v>
      </c>
      <c r="I930" s="104" t="s">
        <v>51</v>
      </c>
      <c r="J930" s="104">
        <v>-19.399999999999999</v>
      </c>
      <c r="K930" s="63" t="s">
        <v>51</v>
      </c>
      <c r="L930" s="138" t="str">
        <f t="shared" si="202"/>
        <v>N/A</v>
      </c>
    </row>
    <row r="931" spans="1:12">
      <c r="A931" s="153" t="s">
        <v>248</v>
      </c>
      <c r="B931" s="114" t="s">
        <v>51</v>
      </c>
      <c r="C931" s="65" t="s">
        <v>51</v>
      </c>
      <c r="D931" s="103" t="str">
        <f t="shared" si="199"/>
        <v>N/A</v>
      </c>
      <c r="E931" s="65">
        <v>78477</v>
      </c>
      <c r="F931" s="103" t="str">
        <f t="shared" si="200"/>
        <v>N/A</v>
      </c>
      <c r="G931" s="65">
        <v>117689</v>
      </c>
      <c r="H931" s="103" t="str">
        <f t="shared" si="201"/>
        <v>N/A</v>
      </c>
      <c r="I931" s="104" t="s">
        <v>51</v>
      </c>
      <c r="J931" s="104">
        <v>49.97</v>
      </c>
      <c r="K931" s="63" t="s">
        <v>51</v>
      </c>
      <c r="L931" s="138" t="str">
        <f t="shared" si="202"/>
        <v>N/A</v>
      </c>
    </row>
    <row r="932" spans="1:12">
      <c r="A932" s="153" t="s">
        <v>637</v>
      </c>
      <c r="B932" s="114" t="s">
        <v>51</v>
      </c>
      <c r="C932" s="65" t="s">
        <v>51</v>
      </c>
      <c r="D932" s="103" t="str">
        <f t="shared" si="199"/>
        <v>N/A</v>
      </c>
      <c r="E932" s="65">
        <v>269748</v>
      </c>
      <c r="F932" s="103" t="str">
        <f t="shared" si="200"/>
        <v>N/A</v>
      </c>
      <c r="G932" s="65">
        <v>233075</v>
      </c>
      <c r="H932" s="103" t="str">
        <f t="shared" si="201"/>
        <v>N/A</v>
      </c>
      <c r="I932" s="104" t="s">
        <v>51</v>
      </c>
      <c r="J932" s="104">
        <v>-13.6</v>
      </c>
      <c r="K932" s="63" t="s">
        <v>51</v>
      </c>
      <c r="L932" s="138" t="str">
        <f t="shared" si="202"/>
        <v>N/A</v>
      </c>
    </row>
    <row r="933" spans="1:12">
      <c r="A933" s="218" t="s">
        <v>3</v>
      </c>
      <c r="B933" s="212"/>
      <c r="C933" s="212"/>
      <c r="D933" s="212"/>
      <c r="E933" s="212"/>
      <c r="F933" s="212"/>
      <c r="G933" s="212"/>
      <c r="H933" s="212"/>
      <c r="I933" s="212"/>
      <c r="J933" s="212"/>
      <c r="K933" s="212"/>
      <c r="L933" s="213"/>
    </row>
    <row r="934" spans="1:12">
      <c r="A934" s="118" t="s">
        <v>643</v>
      </c>
      <c r="B934" s="114" t="s">
        <v>51</v>
      </c>
      <c r="C934" s="65">
        <v>276581</v>
      </c>
      <c r="D934" s="103" t="str">
        <f t="shared" ref="D934:D948" si="203">IF($B934="N/A","N/A",IF(C934&gt;10,"No",IF(C934&lt;-10,"No","Yes")))</f>
        <v>N/A</v>
      </c>
      <c r="E934" s="65">
        <v>80313</v>
      </c>
      <c r="F934" s="103" t="str">
        <f t="shared" ref="F934:F948" si="204">IF($B934="N/A","N/A",IF(E934&gt;10,"No",IF(E934&lt;-10,"No","Yes")))</f>
        <v>N/A</v>
      </c>
      <c r="G934" s="65">
        <v>144881</v>
      </c>
      <c r="H934" s="103" t="str">
        <f t="shared" ref="H934:H948" si="205">IF($B934="N/A","N/A",IF(G934&gt;10,"No",IF(G934&lt;-10,"No","Yes")))</f>
        <v>N/A</v>
      </c>
      <c r="I934" s="104">
        <v>-71</v>
      </c>
      <c r="J934" s="104">
        <v>80.400000000000006</v>
      </c>
      <c r="K934" s="66" t="s">
        <v>117</v>
      </c>
      <c r="L934" s="138" t="str">
        <f t="shared" ref="L934:L948" si="206">IF(J934="Div by 0", "N/A", IF(K934="N/A","N/A", IF(J934&gt;VALUE(MID(K934,1,2)), "No", IF(J934&lt;-1*VALUE(MID(K934,1,2)), "No", "Yes"))))</f>
        <v>No</v>
      </c>
    </row>
    <row r="935" spans="1:12">
      <c r="A935" s="118" t="s">
        <v>644</v>
      </c>
      <c r="B935" s="70" t="s">
        <v>51</v>
      </c>
      <c r="C935" s="39">
        <v>1112</v>
      </c>
      <c r="D935" s="10" t="str">
        <f t="shared" si="203"/>
        <v>N/A</v>
      </c>
      <c r="E935" s="39">
        <v>431</v>
      </c>
      <c r="F935" s="10" t="str">
        <f t="shared" si="204"/>
        <v>N/A</v>
      </c>
      <c r="G935" s="39">
        <v>685</v>
      </c>
      <c r="H935" s="10" t="str">
        <f t="shared" si="205"/>
        <v>N/A</v>
      </c>
      <c r="I935" s="96">
        <v>-61.2</v>
      </c>
      <c r="J935" s="96">
        <v>58.93</v>
      </c>
      <c r="K935" s="11" t="s">
        <v>117</v>
      </c>
      <c r="L935" s="21" t="str">
        <f t="shared" si="206"/>
        <v>No</v>
      </c>
    </row>
    <row r="936" spans="1:12">
      <c r="A936" s="118" t="s">
        <v>645</v>
      </c>
      <c r="B936" s="70" t="s">
        <v>51</v>
      </c>
      <c r="C936" s="40">
        <v>248.72392085999999</v>
      </c>
      <c r="D936" s="10" t="str">
        <f t="shared" si="203"/>
        <v>N/A</v>
      </c>
      <c r="E936" s="40">
        <v>186.34106729000001</v>
      </c>
      <c r="F936" s="10" t="str">
        <f t="shared" si="204"/>
        <v>N/A</v>
      </c>
      <c r="G936" s="40">
        <v>211.50510949</v>
      </c>
      <c r="H936" s="10" t="str">
        <f t="shared" si="205"/>
        <v>N/A</v>
      </c>
      <c r="I936" s="96">
        <v>-25.1</v>
      </c>
      <c r="J936" s="96">
        <v>13.5</v>
      </c>
      <c r="K936" s="11" t="s">
        <v>117</v>
      </c>
      <c r="L936" s="21" t="str">
        <f t="shared" si="206"/>
        <v>Yes</v>
      </c>
    </row>
    <row r="937" spans="1:12">
      <c r="A937" s="118" t="s">
        <v>646</v>
      </c>
      <c r="B937" s="70" t="s">
        <v>51</v>
      </c>
      <c r="C937" s="40">
        <v>2079539</v>
      </c>
      <c r="D937" s="10" t="str">
        <f t="shared" si="203"/>
        <v>N/A</v>
      </c>
      <c r="E937" s="40">
        <v>2240663</v>
      </c>
      <c r="F937" s="10" t="str">
        <f t="shared" si="204"/>
        <v>N/A</v>
      </c>
      <c r="G937" s="40">
        <v>2598522</v>
      </c>
      <c r="H937" s="10" t="str">
        <f t="shared" si="205"/>
        <v>N/A</v>
      </c>
      <c r="I937" s="96">
        <v>7.7480000000000002</v>
      </c>
      <c r="J937" s="96">
        <v>15.97</v>
      </c>
      <c r="K937" s="11" t="s">
        <v>117</v>
      </c>
      <c r="L937" s="21" t="str">
        <f t="shared" si="206"/>
        <v>No</v>
      </c>
    </row>
    <row r="938" spans="1:12">
      <c r="A938" s="118" t="s">
        <v>647</v>
      </c>
      <c r="B938" s="70" t="s">
        <v>51</v>
      </c>
      <c r="C938" s="39">
        <v>10670</v>
      </c>
      <c r="D938" s="10" t="str">
        <f t="shared" si="203"/>
        <v>N/A</v>
      </c>
      <c r="E938" s="39">
        <v>11944</v>
      </c>
      <c r="F938" s="10" t="str">
        <f t="shared" si="204"/>
        <v>N/A</v>
      </c>
      <c r="G938" s="39">
        <v>13336</v>
      </c>
      <c r="H938" s="10" t="str">
        <f t="shared" si="205"/>
        <v>N/A</v>
      </c>
      <c r="I938" s="96">
        <v>11.94</v>
      </c>
      <c r="J938" s="96">
        <v>11.65</v>
      </c>
      <c r="K938" s="11" t="s">
        <v>117</v>
      </c>
      <c r="L938" s="21" t="str">
        <f t="shared" si="206"/>
        <v>Yes</v>
      </c>
    </row>
    <row r="939" spans="1:12">
      <c r="A939" s="118" t="s">
        <v>648</v>
      </c>
      <c r="B939" s="70" t="s">
        <v>51</v>
      </c>
      <c r="C939" s="40">
        <v>194.89587628999999</v>
      </c>
      <c r="D939" s="10" t="str">
        <f t="shared" si="203"/>
        <v>N/A</v>
      </c>
      <c r="E939" s="40">
        <v>187.59737106</v>
      </c>
      <c r="F939" s="10" t="str">
        <f t="shared" si="204"/>
        <v>N/A</v>
      </c>
      <c r="G939" s="40">
        <v>194.85017995999999</v>
      </c>
      <c r="H939" s="10" t="str">
        <f t="shared" si="205"/>
        <v>N/A</v>
      </c>
      <c r="I939" s="96">
        <v>-3.74</v>
      </c>
      <c r="J939" s="96">
        <v>3.8660000000000001</v>
      </c>
      <c r="K939" s="11" t="s">
        <v>117</v>
      </c>
      <c r="L939" s="21" t="str">
        <f t="shared" si="206"/>
        <v>Yes</v>
      </c>
    </row>
    <row r="940" spans="1:12">
      <c r="A940" s="118" t="s">
        <v>658</v>
      </c>
      <c r="B940" s="70" t="s">
        <v>51</v>
      </c>
      <c r="C940" s="40">
        <v>1742819</v>
      </c>
      <c r="D940" s="10" t="str">
        <f t="shared" si="203"/>
        <v>N/A</v>
      </c>
      <c r="E940" s="40">
        <v>2018924</v>
      </c>
      <c r="F940" s="10" t="str">
        <f t="shared" si="204"/>
        <v>N/A</v>
      </c>
      <c r="G940" s="40">
        <v>1965486</v>
      </c>
      <c r="H940" s="10" t="str">
        <f t="shared" si="205"/>
        <v>N/A</v>
      </c>
      <c r="I940" s="96">
        <v>15.84</v>
      </c>
      <c r="J940" s="96">
        <v>-2.65</v>
      </c>
      <c r="K940" s="11" t="s">
        <v>117</v>
      </c>
      <c r="L940" s="21" t="str">
        <f t="shared" si="206"/>
        <v>Yes</v>
      </c>
    </row>
    <row r="941" spans="1:12">
      <c r="A941" s="118" t="s">
        <v>660</v>
      </c>
      <c r="B941" s="70" t="s">
        <v>51</v>
      </c>
      <c r="C941" s="39">
        <v>10531</v>
      </c>
      <c r="D941" s="10" t="str">
        <f t="shared" si="203"/>
        <v>N/A</v>
      </c>
      <c r="E941" s="39">
        <v>12048</v>
      </c>
      <c r="F941" s="10" t="str">
        <f t="shared" si="204"/>
        <v>N/A</v>
      </c>
      <c r="G941" s="39">
        <v>11864</v>
      </c>
      <c r="H941" s="10" t="str">
        <f t="shared" si="205"/>
        <v>N/A</v>
      </c>
      <c r="I941" s="96">
        <v>14.41</v>
      </c>
      <c r="J941" s="96">
        <v>-1.53</v>
      </c>
      <c r="K941" s="11" t="s">
        <v>117</v>
      </c>
      <c r="L941" s="21" t="str">
        <f t="shared" si="206"/>
        <v>Yes</v>
      </c>
    </row>
    <row r="942" spans="1:12">
      <c r="A942" s="118" t="s">
        <v>659</v>
      </c>
      <c r="B942" s="70" t="s">
        <v>51</v>
      </c>
      <c r="C942" s="40">
        <v>165.49416009999999</v>
      </c>
      <c r="D942" s="10" t="str">
        <f t="shared" si="203"/>
        <v>N/A</v>
      </c>
      <c r="E942" s="40">
        <v>167.57337317</v>
      </c>
      <c r="F942" s="10" t="str">
        <f t="shared" si="204"/>
        <v>N/A</v>
      </c>
      <c r="G942" s="40">
        <v>165.66807148000001</v>
      </c>
      <c r="H942" s="10" t="str">
        <f t="shared" si="205"/>
        <v>N/A</v>
      </c>
      <c r="I942" s="96">
        <v>1.256</v>
      </c>
      <c r="J942" s="96">
        <v>-1.1399999999999999</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137921239</v>
      </c>
      <c r="D946" s="10" t="str">
        <f t="shared" si="203"/>
        <v>N/A</v>
      </c>
      <c r="E946" s="40">
        <v>177929045</v>
      </c>
      <c r="F946" s="10" t="str">
        <f t="shared" si="204"/>
        <v>N/A</v>
      </c>
      <c r="G946" s="40">
        <v>235865192</v>
      </c>
      <c r="H946" s="10" t="str">
        <f t="shared" si="205"/>
        <v>N/A</v>
      </c>
      <c r="I946" s="96">
        <v>29.01</v>
      </c>
      <c r="J946" s="96">
        <v>32.56</v>
      </c>
      <c r="K946" s="11" t="s">
        <v>117</v>
      </c>
      <c r="L946" s="21" t="str">
        <f t="shared" si="206"/>
        <v>No</v>
      </c>
    </row>
    <row r="947" spans="1:12">
      <c r="A947" s="118" t="s">
        <v>652</v>
      </c>
      <c r="B947" s="70" t="s">
        <v>51</v>
      </c>
      <c r="C947" s="39">
        <v>10157</v>
      </c>
      <c r="D947" s="10" t="str">
        <f t="shared" si="203"/>
        <v>N/A</v>
      </c>
      <c r="E947" s="39">
        <v>28072</v>
      </c>
      <c r="F947" s="10" t="str">
        <f t="shared" si="204"/>
        <v>N/A</v>
      </c>
      <c r="G947" s="39">
        <v>31813</v>
      </c>
      <c r="H947" s="10" t="str">
        <f t="shared" si="205"/>
        <v>N/A</v>
      </c>
      <c r="I947" s="96">
        <v>176.4</v>
      </c>
      <c r="J947" s="96">
        <v>13.33</v>
      </c>
      <c r="K947" s="11" t="s">
        <v>117</v>
      </c>
      <c r="L947" s="21" t="str">
        <f t="shared" si="206"/>
        <v>Yes</v>
      </c>
    </row>
    <row r="948" spans="1:12">
      <c r="A948" s="118" t="s">
        <v>653</v>
      </c>
      <c r="B948" s="101" t="s">
        <v>51</v>
      </c>
      <c r="C948" s="44">
        <v>13578.934626</v>
      </c>
      <c r="D948" s="52" t="str">
        <f t="shared" si="203"/>
        <v>N/A</v>
      </c>
      <c r="E948" s="44">
        <v>6338.310238</v>
      </c>
      <c r="F948" s="52" t="str">
        <f t="shared" si="204"/>
        <v>N/A</v>
      </c>
      <c r="G948" s="44">
        <v>7414.1134756000001</v>
      </c>
      <c r="H948" s="52" t="str">
        <f t="shared" si="205"/>
        <v>N/A</v>
      </c>
      <c r="I948" s="102">
        <v>-53.3</v>
      </c>
      <c r="J948" s="102">
        <v>16.97</v>
      </c>
      <c r="K948" s="53" t="s">
        <v>117</v>
      </c>
      <c r="L948" s="43" t="str">
        <f t="shared" si="206"/>
        <v>No</v>
      </c>
    </row>
    <row r="949" spans="1:12">
      <c r="A949" s="218" t="s">
        <v>167</v>
      </c>
      <c r="B949" s="212"/>
      <c r="C949" s="212"/>
      <c r="D949" s="212"/>
      <c r="E949" s="212"/>
      <c r="F949" s="212"/>
      <c r="G949" s="212"/>
      <c r="H949" s="212"/>
      <c r="I949" s="212"/>
      <c r="J949" s="212"/>
      <c r="K949" s="212"/>
      <c r="L949" s="213"/>
    </row>
    <row r="950" spans="1:12">
      <c r="A950" s="111" t="s">
        <v>838</v>
      </c>
      <c r="B950" s="70" t="s">
        <v>51</v>
      </c>
      <c r="C950" s="40">
        <v>163617210</v>
      </c>
      <c r="D950" s="10" t="str">
        <f t="shared" ref="D950:D965" si="207">IF($B950="N/A","N/A",IF(C950&gt;10,"No",IF(C950&lt;-10,"No","Yes")))</f>
        <v>N/A</v>
      </c>
      <c r="E950" s="40">
        <v>189348981</v>
      </c>
      <c r="F950" s="10" t="str">
        <f t="shared" ref="F950:F965" si="208">IF($B950="N/A","N/A",IF(E950&gt;10,"No",IF(E950&lt;-10,"No","Yes")))</f>
        <v>N/A</v>
      </c>
      <c r="G950" s="40">
        <v>228239872</v>
      </c>
      <c r="H950" s="10" t="str">
        <f t="shared" ref="H950:H965" si="209">IF($B950="N/A","N/A",IF(G950&gt;10,"No",IF(G950&lt;-10,"No","Yes")))</f>
        <v>N/A</v>
      </c>
      <c r="I950" s="96">
        <v>15.73</v>
      </c>
      <c r="J950" s="96">
        <v>20.54</v>
      </c>
      <c r="K950" s="11" t="s">
        <v>117</v>
      </c>
      <c r="L950" s="21" t="str">
        <f t="shared" ref="L950:L965" si="210">IF(J950="Div by 0", "N/A", IF(K950="N/A","N/A", IF(J950&gt;VALUE(MID(K950,1,2)), "No", IF(J950&lt;-1*VALUE(MID(K950,1,2)), "No", "Yes"))))</f>
        <v>No</v>
      </c>
    </row>
    <row r="951" spans="1:12">
      <c r="A951" s="111" t="s">
        <v>492</v>
      </c>
      <c r="B951" s="70" t="s">
        <v>51</v>
      </c>
      <c r="C951" s="39">
        <v>13541</v>
      </c>
      <c r="D951" s="10" t="str">
        <f t="shared" si="207"/>
        <v>N/A</v>
      </c>
      <c r="E951" s="39">
        <v>27147</v>
      </c>
      <c r="F951" s="10" t="str">
        <f t="shared" si="208"/>
        <v>N/A</v>
      </c>
      <c r="G951" s="39">
        <v>32285</v>
      </c>
      <c r="H951" s="10" t="str">
        <f t="shared" si="209"/>
        <v>N/A</v>
      </c>
      <c r="I951" s="96">
        <v>100.5</v>
      </c>
      <c r="J951" s="96">
        <v>18.93</v>
      </c>
      <c r="K951" s="11" t="s">
        <v>117</v>
      </c>
      <c r="L951" s="21" t="str">
        <f t="shared" si="210"/>
        <v>No</v>
      </c>
    </row>
    <row r="952" spans="1:12">
      <c r="A952" s="111" t="s">
        <v>844</v>
      </c>
      <c r="B952" s="70" t="s">
        <v>51</v>
      </c>
      <c r="C952" s="40">
        <v>12083.096522</v>
      </c>
      <c r="D952" s="10" t="str">
        <f t="shared" si="207"/>
        <v>N/A</v>
      </c>
      <c r="E952" s="40">
        <v>6974.9504918000002</v>
      </c>
      <c r="F952" s="10" t="str">
        <f t="shared" si="208"/>
        <v>N/A</v>
      </c>
      <c r="G952" s="40">
        <v>7069.532972</v>
      </c>
      <c r="H952" s="10" t="str">
        <f t="shared" si="209"/>
        <v>N/A</v>
      </c>
      <c r="I952" s="96">
        <v>-42.3</v>
      </c>
      <c r="J952" s="96">
        <v>1.3560000000000001</v>
      </c>
      <c r="K952" s="11" t="s">
        <v>117</v>
      </c>
      <c r="L952" s="21" t="str">
        <f t="shared" si="210"/>
        <v>Yes</v>
      </c>
    </row>
    <row r="953" spans="1:12">
      <c r="A953" s="153" t="s">
        <v>592</v>
      </c>
      <c r="B953" s="70" t="s">
        <v>51</v>
      </c>
      <c r="C953" s="40">
        <v>4953.8409220000003</v>
      </c>
      <c r="D953" s="10" t="str">
        <f t="shared" si="207"/>
        <v>N/A</v>
      </c>
      <c r="E953" s="40">
        <v>1910.1673381999999</v>
      </c>
      <c r="F953" s="10" t="str">
        <f t="shared" si="208"/>
        <v>N/A</v>
      </c>
      <c r="G953" s="40">
        <v>2301.5701177999999</v>
      </c>
      <c r="H953" s="10" t="str">
        <f t="shared" si="209"/>
        <v>N/A</v>
      </c>
      <c r="I953" s="96">
        <v>-61.4</v>
      </c>
      <c r="J953" s="96">
        <v>20.49</v>
      </c>
      <c r="K953" s="11" t="s">
        <v>117</v>
      </c>
      <c r="L953" s="21" t="str">
        <f t="shared" si="210"/>
        <v>No</v>
      </c>
    </row>
    <row r="954" spans="1:12">
      <c r="A954" s="153" t="s">
        <v>595</v>
      </c>
      <c r="B954" s="70" t="s">
        <v>51</v>
      </c>
      <c r="C954" s="40">
        <v>16685.289895999998</v>
      </c>
      <c r="D954" s="10" t="str">
        <f t="shared" si="207"/>
        <v>N/A</v>
      </c>
      <c r="E954" s="40">
        <v>14135.921579</v>
      </c>
      <c r="F954" s="10" t="str">
        <f t="shared" si="208"/>
        <v>N/A</v>
      </c>
      <c r="G954" s="40">
        <v>14793.675998000001</v>
      </c>
      <c r="H954" s="10" t="str">
        <f t="shared" si="209"/>
        <v>N/A</v>
      </c>
      <c r="I954" s="96">
        <v>-15.3</v>
      </c>
      <c r="J954" s="96">
        <v>4.6529999999999996</v>
      </c>
      <c r="K954" s="11" t="s">
        <v>117</v>
      </c>
      <c r="L954" s="21" t="str">
        <f t="shared" si="210"/>
        <v>Yes</v>
      </c>
    </row>
    <row r="955" spans="1:12">
      <c r="A955" s="118" t="s">
        <v>493</v>
      </c>
      <c r="B955" s="70" t="s">
        <v>51</v>
      </c>
      <c r="C955" s="21">
        <v>13.812695724999999</v>
      </c>
      <c r="D955" s="10" t="str">
        <f t="shared" si="207"/>
        <v>N/A</v>
      </c>
      <c r="E955" s="21">
        <v>28.351958225000001</v>
      </c>
      <c r="F955" s="10" t="str">
        <f t="shared" si="208"/>
        <v>N/A</v>
      </c>
      <c r="G955" s="21">
        <v>33.906760347000002</v>
      </c>
      <c r="H955" s="10" t="str">
        <f t="shared" si="209"/>
        <v>N/A</v>
      </c>
      <c r="I955" s="96">
        <v>105.3</v>
      </c>
      <c r="J955" s="96">
        <v>19.59</v>
      </c>
      <c r="K955" s="11" t="s">
        <v>117</v>
      </c>
      <c r="L955" s="21" t="str">
        <f t="shared" si="210"/>
        <v>No</v>
      </c>
    </row>
    <row r="956" spans="1:12">
      <c r="A956" s="153" t="s">
        <v>592</v>
      </c>
      <c r="B956" s="70" t="s">
        <v>51</v>
      </c>
      <c r="C956" s="21">
        <v>14.034948161000001</v>
      </c>
      <c r="D956" s="10" t="str">
        <f t="shared" si="207"/>
        <v>N/A</v>
      </c>
      <c r="E956" s="21">
        <v>44.736100940999997</v>
      </c>
      <c r="F956" s="10" t="str">
        <f t="shared" si="208"/>
        <v>N/A</v>
      </c>
      <c r="G956" s="21">
        <v>57.617864570999998</v>
      </c>
      <c r="H956" s="10" t="str">
        <f t="shared" si="209"/>
        <v>N/A</v>
      </c>
      <c r="I956" s="96">
        <v>218.7</v>
      </c>
      <c r="J956" s="96">
        <v>28.8</v>
      </c>
      <c r="K956" s="11" t="s">
        <v>117</v>
      </c>
      <c r="L956" s="21" t="str">
        <f t="shared" si="210"/>
        <v>No</v>
      </c>
    </row>
    <row r="957" spans="1:12">
      <c r="A957" s="153" t="s">
        <v>595</v>
      </c>
      <c r="B957" s="70" t="s">
        <v>51</v>
      </c>
      <c r="C957" s="21">
        <v>13.845636454999999</v>
      </c>
      <c r="D957" s="10" t="str">
        <f t="shared" si="207"/>
        <v>N/A</v>
      </c>
      <c r="E957" s="21">
        <v>18.930837724</v>
      </c>
      <c r="F957" s="10" t="str">
        <f t="shared" si="208"/>
        <v>N/A</v>
      </c>
      <c r="G957" s="21">
        <v>20.572229827000001</v>
      </c>
      <c r="H957" s="10" t="str">
        <f t="shared" si="209"/>
        <v>N/A</v>
      </c>
      <c r="I957" s="96">
        <v>36.729999999999997</v>
      </c>
      <c r="J957" s="96">
        <v>8.67</v>
      </c>
      <c r="K957" s="11" t="s">
        <v>117</v>
      </c>
      <c r="L957" s="21" t="str">
        <f t="shared" si="210"/>
        <v>Yes</v>
      </c>
    </row>
    <row r="958" spans="1:12" ht="12.75" customHeight="1">
      <c r="A958" s="111" t="s">
        <v>840</v>
      </c>
      <c r="B958" s="70" t="s">
        <v>51</v>
      </c>
      <c r="C958" s="40">
        <v>137921239</v>
      </c>
      <c r="D958" s="10" t="str">
        <f t="shared" si="207"/>
        <v>N/A</v>
      </c>
      <c r="E958" s="40">
        <v>170063287</v>
      </c>
      <c r="F958" s="10" t="str">
        <f t="shared" si="208"/>
        <v>N/A</v>
      </c>
      <c r="G958" s="40">
        <v>218604470</v>
      </c>
      <c r="H958" s="10" t="str">
        <f t="shared" si="209"/>
        <v>N/A</v>
      </c>
      <c r="I958" s="96">
        <v>23.3</v>
      </c>
      <c r="J958" s="96">
        <v>28.54</v>
      </c>
      <c r="K958" s="11" t="s">
        <v>117</v>
      </c>
      <c r="L958" s="21" t="str">
        <f t="shared" si="210"/>
        <v>No</v>
      </c>
    </row>
    <row r="959" spans="1:12" ht="13.5" customHeight="1">
      <c r="A959" s="190" t="s">
        <v>967</v>
      </c>
      <c r="B959" s="70" t="s">
        <v>51</v>
      </c>
      <c r="C959" s="39">
        <v>10157</v>
      </c>
      <c r="D959" s="10" t="str">
        <f t="shared" si="207"/>
        <v>N/A</v>
      </c>
      <c r="E959" s="39">
        <v>24167</v>
      </c>
      <c r="F959" s="10" t="str">
        <f t="shared" si="208"/>
        <v>N/A</v>
      </c>
      <c r="G959" s="39">
        <v>29591</v>
      </c>
      <c r="H959" s="10" t="str">
        <f t="shared" si="209"/>
        <v>N/A</v>
      </c>
      <c r="I959" s="96">
        <v>137.9</v>
      </c>
      <c r="J959" s="96">
        <v>22.44</v>
      </c>
      <c r="K959" s="11" t="s">
        <v>117</v>
      </c>
      <c r="L959" s="21" t="str">
        <f t="shared" si="210"/>
        <v>No</v>
      </c>
    </row>
    <row r="960" spans="1:12" ht="25.5">
      <c r="A960" s="111" t="s">
        <v>845</v>
      </c>
      <c r="B960" s="70" t="s">
        <v>51</v>
      </c>
      <c r="C960" s="40">
        <v>13578.934626</v>
      </c>
      <c r="D960" s="10" t="str">
        <f t="shared" si="207"/>
        <v>N/A</v>
      </c>
      <c r="E960" s="40">
        <v>7037.0044688999997</v>
      </c>
      <c r="F960" s="10" t="str">
        <f t="shared" si="208"/>
        <v>N/A</v>
      </c>
      <c r="G960" s="40">
        <v>7387.5323577999998</v>
      </c>
      <c r="H960" s="10" t="str">
        <f t="shared" si="209"/>
        <v>N/A</v>
      </c>
      <c r="I960" s="96">
        <v>-48.2</v>
      </c>
      <c r="J960" s="96">
        <v>4.9809999999999999</v>
      </c>
      <c r="K960" s="11" t="s">
        <v>117</v>
      </c>
      <c r="L960" s="21" t="str">
        <f t="shared" si="210"/>
        <v>Yes</v>
      </c>
    </row>
    <row r="961" spans="1:12">
      <c r="A961" s="153" t="s">
        <v>654</v>
      </c>
      <c r="B961" s="70" t="s">
        <v>51</v>
      </c>
      <c r="C961" s="40">
        <v>3935.6305548999999</v>
      </c>
      <c r="D961" s="10" t="str">
        <f t="shared" si="207"/>
        <v>N/A</v>
      </c>
      <c r="E961" s="40">
        <v>1599.5751734</v>
      </c>
      <c r="F961" s="10" t="str">
        <f t="shared" si="208"/>
        <v>N/A</v>
      </c>
      <c r="G961" s="40">
        <v>2266.3822762</v>
      </c>
      <c r="H961" s="10" t="str">
        <f t="shared" si="209"/>
        <v>N/A</v>
      </c>
      <c r="I961" s="96">
        <v>-59.4</v>
      </c>
      <c r="J961" s="96">
        <v>41.69</v>
      </c>
      <c r="K961" s="11" t="s">
        <v>117</v>
      </c>
      <c r="L961" s="21" t="str">
        <f t="shared" si="210"/>
        <v>No</v>
      </c>
    </row>
    <row r="962" spans="1:12">
      <c r="A962" s="153" t="s">
        <v>655</v>
      </c>
      <c r="B962" s="70" t="s">
        <v>51</v>
      </c>
      <c r="C962" s="40">
        <v>20276.477977999999</v>
      </c>
      <c r="D962" s="10" t="str">
        <f t="shared" si="207"/>
        <v>N/A</v>
      </c>
      <c r="E962" s="40">
        <v>15923.469042999999</v>
      </c>
      <c r="F962" s="10" t="str">
        <f t="shared" si="208"/>
        <v>N/A</v>
      </c>
      <c r="G962" s="40">
        <v>16810.959688999999</v>
      </c>
      <c r="H962" s="10" t="str">
        <f t="shared" si="209"/>
        <v>N/A</v>
      </c>
      <c r="I962" s="96">
        <v>-21.5</v>
      </c>
      <c r="J962" s="96">
        <v>5.5730000000000004</v>
      </c>
      <c r="K962" s="11" t="s">
        <v>117</v>
      </c>
      <c r="L962" s="21" t="str">
        <f t="shared" si="210"/>
        <v>Yes</v>
      </c>
    </row>
    <row r="963" spans="1:12" ht="25.5">
      <c r="A963" s="118" t="s">
        <v>494</v>
      </c>
      <c r="B963" s="70" t="s">
        <v>51</v>
      </c>
      <c r="C963" s="21">
        <v>10.360796875</v>
      </c>
      <c r="D963" s="10" t="str">
        <f t="shared" si="207"/>
        <v>N/A</v>
      </c>
      <c r="E963" s="21">
        <v>25.239686683999999</v>
      </c>
      <c r="F963" s="10" t="str">
        <f t="shared" si="208"/>
        <v>N/A</v>
      </c>
      <c r="G963" s="21">
        <v>31.077433652</v>
      </c>
      <c r="H963" s="10" t="str">
        <f t="shared" si="209"/>
        <v>N/A</v>
      </c>
      <c r="I963" s="96">
        <v>143.6</v>
      </c>
      <c r="J963" s="96">
        <v>23.13</v>
      </c>
      <c r="K963" s="11" t="s">
        <v>117</v>
      </c>
      <c r="L963" s="21" t="str">
        <f t="shared" si="210"/>
        <v>No</v>
      </c>
    </row>
    <row r="964" spans="1:12">
      <c r="A964" s="153" t="s">
        <v>592</v>
      </c>
      <c r="B964" s="70" t="s">
        <v>51</v>
      </c>
      <c r="C964" s="21">
        <v>11.038633893</v>
      </c>
      <c r="D964" s="10" t="str">
        <f t="shared" si="207"/>
        <v>N/A</v>
      </c>
      <c r="E964" s="21">
        <v>42.223849489999999</v>
      </c>
      <c r="F964" s="10" t="str">
        <f t="shared" si="208"/>
        <v>N/A</v>
      </c>
      <c r="G964" s="21">
        <v>55.384793158999997</v>
      </c>
      <c r="H964" s="10" t="str">
        <f t="shared" si="209"/>
        <v>N/A</v>
      </c>
      <c r="I964" s="96">
        <v>282.5</v>
      </c>
      <c r="J964" s="96">
        <v>31.17</v>
      </c>
      <c r="K964" s="11" t="s">
        <v>117</v>
      </c>
      <c r="L964" s="21" t="str">
        <f t="shared" si="210"/>
        <v>No</v>
      </c>
    </row>
    <row r="965" spans="1:12">
      <c r="A965" s="153" t="s">
        <v>595</v>
      </c>
      <c r="B965" s="70" t="s">
        <v>51</v>
      </c>
      <c r="C965" s="21">
        <v>10.079031444</v>
      </c>
      <c r="D965" s="10" t="str">
        <f t="shared" si="207"/>
        <v>N/A</v>
      </c>
      <c r="E965" s="21">
        <v>15.441584892</v>
      </c>
      <c r="F965" s="10" t="str">
        <f t="shared" si="208"/>
        <v>N/A</v>
      </c>
      <c r="G965" s="21">
        <v>17.392247855000001</v>
      </c>
      <c r="H965" s="10" t="str">
        <f t="shared" si="209"/>
        <v>N/A</v>
      </c>
      <c r="I965" s="96">
        <v>53.21</v>
      </c>
      <c r="J965" s="96">
        <v>12.63</v>
      </c>
      <c r="K965" s="11" t="s">
        <v>117</v>
      </c>
      <c r="L965" s="21" t="str">
        <f t="shared" si="210"/>
        <v>Yes</v>
      </c>
    </row>
    <row r="966" spans="1:12" ht="38.25" customHeight="1">
      <c r="A966" s="220" t="s">
        <v>965</v>
      </c>
      <c r="B966" s="200"/>
      <c r="C966" s="200"/>
      <c r="D966" s="200"/>
      <c r="E966" s="200"/>
      <c r="F966" s="200"/>
      <c r="G966" s="200"/>
      <c r="H966" s="200"/>
      <c r="I966" s="200"/>
      <c r="J966" s="200"/>
      <c r="K966" s="200"/>
      <c r="L966" s="201"/>
    </row>
    <row r="967" spans="1:12">
      <c r="A967" s="69" t="s">
        <v>38</v>
      </c>
      <c r="B967" s="114" t="s">
        <v>51</v>
      </c>
      <c r="C967" s="45">
        <v>647559</v>
      </c>
      <c r="D967" s="10" t="str">
        <f>IF($B967="N/A","N/A",IF(C967&gt;10,"No",IF(C967&lt;-10,"No","Yes")))</f>
        <v>N/A</v>
      </c>
      <c r="E967" s="45">
        <v>638701</v>
      </c>
      <c r="F967" s="10" t="str">
        <f>IF($B967="N/A","N/A",IF(E967&gt;10,"No",IF(E967&lt;-10,"No","Yes")))</f>
        <v>N/A</v>
      </c>
      <c r="G967" s="45">
        <v>640666</v>
      </c>
      <c r="H967" s="10" t="str">
        <f>IF($B967="N/A","N/A",IF(G967&gt;10,"No",IF(G967&lt;-10,"No","Yes")))</f>
        <v>N/A</v>
      </c>
      <c r="I967" s="96">
        <v>-1.37</v>
      </c>
      <c r="J967" s="96">
        <v>0.30769999999999997</v>
      </c>
      <c r="K967" s="66" t="s">
        <v>117</v>
      </c>
      <c r="L967" s="21" t="str">
        <f t="shared" ref="L967:L1007" si="211">IF(J967="Div by 0", "N/A", IF(K967="N/A","N/A", IF(J967&gt;VALUE(MID(K967,1,2)), "No", IF(J967&lt;-1*VALUE(MID(K967,1,2)), "No", "Yes"))))</f>
        <v>Yes</v>
      </c>
    </row>
    <row r="968" spans="1:12">
      <c r="A968" s="118" t="s">
        <v>39</v>
      </c>
      <c r="B968" s="70" t="s">
        <v>51</v>
      </c>
      <c r="C968" s="39">
        <v>590883</v>
      </c>
      <c r="D968" s="10" t="str">
        <f>IF($B968="N/A","N/A",IF(C968&gt;10,"No",IF(C968&lt;-10,"No","Yes")))</f>
        <v>N/A</v>
      </c>
      <c r="E968" s="39">
        <v>580815</v>
      </c>
      <c r="F968" s="10" t="str">
        <f>IF($B968="N/A","N/A",IF(E968&gt;10,"No",IF(E968&lt;-10,"No","Yes")))</f>
        <v>N/A</v>
      </c>
      <c r="G968" s="39">
        <v>585886</v>
      </c>
      <c r="H968" s="10" t="str">
        <f>IF($B968="N/A","N/A",IF(G968&gt;10,"No",IF(G968&lt;-10,"No","Yes")))</f>
        <v>N/A</v>
      </c>
      <c r="I968" s="96">
        <v>-1.7</v>
      </c>
      <c r="J968" s="96">
        <v>0.87309999999999999</v>
      </c>
      <c r="K968" s="11" t="s">
        <v>117</v>
      </c>
      <c r="L968" s="21" t="str">
        <f t="shared" si="211"/>
        <v>Yes</v>
      </c>
    </row>
    <row r="969" spans="1:12">
      <c r="A969" s="118" t="s">
        <v>495</v>
      </c>
      <c r="B969" s="21" t="s">
        <v>112</v>
      </c>
      <c r="C969" s="41">
        <v>91.247747309999994</v>
      </c>
      <c r="D969" s="10" t="str">
        <f>IF($B969="N/A","N/A",IF(C969&gt;90,"No",IF(C969&lt;65,"No","Yes")))</f>
        <v>No</v>
      </c>
      <c r="E969" s="41">
        <v>90.936917273999995</v>
      </c>
      <c r="F969" s="10" t="str">
        <f>IF($B969="N/A","N/A",IF(E969&gt;90,"No",IF(E969&lt;65,"No","Yes")))</f>
        <v>No</v>
      </c>
      <c r="G969" s="41">
        <v>91.44952284</v>
      </c>
      <c r="H969" s="10" t="str">
        <f>IF($B969="N/A","N/A",IF(G969&gt;90,"No",IF(G969&lt;65,"No","Yes")))</f>
        <v>No</v>
      </c>
      <c r="I969" s="96">
        <v>-0.34100000000000003</v>
      </c>
      <c r="J969" s="96">
        <v>0.56369999999999998</v>
      </c>
      <c r="K969" s="11" t="s">
        <v>117</v>
      </c>
      <c r="L969" s="21" t="str">
        <f t="shared" si="211"/>
        <v>Yes</v>
      </c>
    </row>
    <row r="970" spans="1:12">
      <c r="A970" s="118" t="s">
        <v>496</v>
      </c>
      <c r="B970" s="21" t="s">
        <v>111</v>
      </c>
      <c r="C970" s="41">
        <v>94.707113497999998</v>
      </c>
      <c r="D970" s="10" t="str">
        <f>IF($B970="N/A","N/A",IF(C970&gt;100,"No",IF(C970&lt;90,"No","Yes")))</f>
        <v>Yes</v>
      </c>
      <c r="E970" s="41">
        <v>92.829139072999993</v>
      </c>
      <c r="F970" s="10" t="str">
        <f>IF($B970="N/A","N/A",IF(E970&gt;100,"No",IF(E970&lt;90,"No","Yes")))</f>
        <v>Yes</v>
      </c>
      <c r="G970" s="41">
        <v>92.054526693</v>
      </c>
      <c r="H970" s="10" t="str">
        <f>IF($B970="N/A","N/A",IF(G970&gt;100,"No",IF(G970&lt;90,"No","Yes")))</f>
        <v>Yes</v>
      </c>
      <c r="I970" s="96">
        <v>-1.98</v>
      </c>
      <c r="J970" s="96">
        <v>-0.83399999999999996</v>
      </c>
      <c r="K970" s="11" t="s">
        <v>117</v>
      </c>
      <c r="L970" s="21" t="str">
        <f t="shared" si="211"/>
        <v>Yes</v>
      </c>
    </row>
    <row r="971" spans="1:12">
      <c r="A971" s="118" t="s">
        <v>497</v>
      </c>
      <c r="B971" s="21" t="s">
        <v>113</v>
      </c>
      <c r="C971" s="41">
        <v>92.333580710999996</v>
      </c>
      <c r="D971" s="10" t="str">
        <f>IF($B971="N/A","N/A",IF(C971&gt;100,"No",IF(C971&lt;85,"No","Yes")))</f>
        <v>Yes</v>
      </c>
      <c r="E971" s="41">
        <v>92.332169100000002</v>
      </c>
      <c r="F971" s="10" t="str">
        <f>IF($B971="N/A","N/A",IF(E971&gt;100,"No",IF(E971&lt;85,"No","Yes")))</f>
        <v>Yes</v>
      </c>
      <c r="G971" s="41">
        <v>91.935153932999995</v>
      </c>
      <c r="H971" s="10" t="str">
        <f>IF($B971="N/A","N/A",IF(G971&gt;100,"No",IF(G971&lt;85,"No","Yes")))</f>
        <v>Yes</v>
      </c>
      <c r="I971" s="96">
        <v>-2E-3</v>
      </c>
      <c r="J971" s="96">
        <v>-0.43</v>
      </c>
      <c r="K971" s="11" t="s">
        <v>117</v>
      </c>
      <c r="L971" s="21" t="str">
        <f t="shared" si="211"/>
        <v>Yes</v>
      </c>
    </row>
    <row r="972" spans="1:12">
      <c r="A972" s="118" t="s">
        <v>498</v>
      </c>
      <c r="B972" s="21" t="s">
        <v>114</v>
      </c>
      <c r="C972" s="41">
        <v>90.601726151999998</v>
      </c>
      <c r="D972" s="10" t="str">
        <f>IF($B972="N/A","N/A",IF(C972&gt;100,"No",IF(C972&lt;80,"No","Yes")))</f>
        <v>Yes</v>
      </c>
      <c r="E972" s="41">
        <v>90.301015835000001</v>
      </c>
      <c r="F972" s="10" t="str">
        <f>IF($B972="N/A","N/A",IF(E972&gt;100,"No",IF(E972&lt;80,"No","Yes")))</f>
        <v>Yes</v>
      </c>
      <c r="G972" s="41">
        <v>91.427660041999999</v>
      </c>
      <c r="H972" s="10" t="str">
        <f>IF($B972="N/A","N/A",IF(G972&gt;100,"No",IF(G972&lt;80,"No","Yes")))</f>
        <v>Yes</v>
      </c>
      <c r="I972" s="96">
        <v>-0.33200000000000002</v>
      </c>
      <c r="J972" s="96">
        <v>1.248</v>
      </c>
      <c r="K972" s="11" t="s">
        <v>117</v>
      </c>
      <c r="L972" s="21" t="str">
        <f t="shared" si="211"/>
        <v>Yes</v>
      </c>
    </row>
    <row r="973" spans="1:12">
      <c r="A973" s="118" t="s">
        <v>499</v>
      </c>
      <c r="B973" s="21" t="s">
        <v>114</v>
      </c>
      <c r="C973" s="41">
        <v>90.166021982999993</v>
      </c>
      <c r="D973" s="10" t="str">
        <f>IF($B973="N/A","N/A",IF(C973&gt;100,"No",IF(C973&lt;80,"No","Yes")))</f>
        <v>Yes</v>
      </c>
      <c r="E973" s="41">
        <v>89.90155695</v>
      </c>
      <c r="F973" s="10" t="str">
        <f>IF($B973="N/A","N/A",IF(E973&gt;100,"No",IF(E973&lt;80,"No","Yes")))</f>
        <v>Yes</v>
      </c>
      <c r="G973" s="41">
        <v>90.490210090000005</v>
      </c>
      <c r="H973" s="10" t="str">
        <f>IF($B973="N/A","N/A",IF(G973&gt;100,"No",IF(G973&lt;80,"No","Yes")))</f>
        <v>Yes</v>
      </c>
      <c r="I973" s="96">
        <v>-0.29299999999999998</v>
      </c>
      <c r="J973" s="96">
        <v>0.65480000000000005</v>
      </c>
      <c r="K973" s="11" t="s">
        <v>117</v>
      </c>
      <c r="L973" s="21" t="str">
        <f t="shared" si="211"/>
        <v>Yes</v>
      </c>
    </row>
    <row r="974" spans="1:12">
      <c r="A974" s="69" t="s">
        <v>500</v>
      </c>
      <c r="B974" s="70" t="s">
        <v>51</v>
      </c>
      <c r="C974" s="39">
        <v>510627.49</v>
      </c>
      <c r="D974" s="10" t="str">
        <f t="shared" ref="D974:D1005" si="212">IF($B974="N/A","N/A",IF(C974&gt;10,"No",IF(C974&lt;-10,"No","Yes")))</f>
        <v>N/A</v>
      </c>
      <c r="E974" s="39">
        <v>514141.48</v>
      </c>
      <c r="F974" s="10" t="str">
        <f t="shared" ref="F974:F1005" si="213">IF($B974="N/A","N/A",IF(E974&gt;10,"No",IF(E974&lt;-10,"No","Yes")))</f>
        <v>N/A</v>
      </c>
      <c r="G974" s="39">
        <v>516691.84</v>
      </c>
      <c r="H974" s="10" t="str">
        <f t="shared" ref="H974:H1005" si="214">IF($B974="N/A","N/A",IF(G974&gt;10,"No",IF(G974&lt;-10,"No","Yes")))</f>
        <v>N/A</v>
      </c>
      <c r="I974" s="96">
        <v>0.68820000000000003</v>
      </c>
      <c r="J974" s="96">
        <v>0.496</v>
      </c>
      <c r="K974" s="11" t="s">
        <v>117</v>
      </c>
      <c r="L974" s="21" t="str">
        <f t="shared" si="211"/>
        <v>Yes</v>
      </c>
    </row>
    <row r="975" spans="1:12">
      <c r="A975" s="69" t="s">
        <v>591</v>
      </c>
      <c r="B975" s="70" t="s">
        <v>51</v>
      </c>
      <c r="C975" s="39">
        <v>39657</v>
      </c>
      <c r="D975" s="10" t="str">
        <f t="shared" si="212"/>
        <v>N/A</v>
      </c>
      <c r="E975" s="39">
        <v>37750</v>
      </c>
      <c r="F975" s="10" t="str">
        <f t="shared" si="213"/>
        <v>N/A</v>
      </c>
      <c r="G975" s="39">
        <v>36826</v>
      </c>
      <c r="H975" s="10" t="str">
        <f t="shared" si="214"/>
        <v>N/A</v>
      </c>
      <c r="I975" s="96">
        <v>-4.8099999999999996</v>
      </c>
      <c r="J975" s="96">
        <v>-2.4500000000000002</v>
      </c>
      <c r="K975" s="11" t="s">
        <v>116</v>
      </c>
      <c r="L975" s="21" t="str">
        <f t="shared" si="211"/>
        <v>Yes</v>
      </c>
    </row>
    <row r="976" spans="1:12">
      <c r="A976" s="153" t="s">
        <v>787</v>
      </c>
      <c r="B976" s="70" t="s">
        <v>51</v>
      </c>
      <c r="C976" s="39">
        <v>14133</v>
      </c>
      <c r="D976" s="10" t="str">
        <f t="shared" si="212"/>
        <v>N/A</v>
      </c>
      <c r="E976" s="39">
        <v>13138</v>
      </c>
      <c r="F976" s="10" t="str">
        <f t="shared" si="213"/>
        <v>N/A</v>
      </c>
      <c r="G976" s="39">
        <v>12385</v>
      </c>
      <c r="H976" s="10" t="str">
        <f t="shared" si="214"/>
        <v>N/A</v>
      </c>
      <c r="I976" s="96">
        <v>-7.04</v>
      </c>
      <c r="J976" s="96">
        <v>-5.73</v>
      </c>
      <c r="K976" s="11" t="s">
        <v>116</v>
      </c>
      <c r="L976" s="21" t="str">
        <f t="shared" si="211"/>
        <v>Yes</v>
      </c>
    </row>
    <row r="977" spans="1:12">
      <c r="A977" s="153" t="s">
        <v>788</v>
      </c>
      <c r="B977" s="70" t="s">
        <v>51</v>
      </c>
      <c r="C977" s="39">
        <v>2762</v>
      </c>
      <c r="D977" s="10" t="str">
        <f t="shared" si="212"/>
        <v>N/A</v>
      </c>
      <c r="E977" s="39">
        <v>2727</v>
      </c>
      <c r="F977" s="10" t="str">
        <f t="shared" si="213"/>
        <v>N/A</v>
      </c>
      <c r="G977" s="39">
        <v>3012</v>
      </c>
      <c r="H977" s="10" t="str">
        <f t="shared" si="214"/>
        <v>N/A</v>
      </c>
      <c r="I977" s="96">
        <v>-1.27</v>
      </c>
      <c r="J977" s="96">
        <v>10.45</v>
      </c>
      <c r="K977" s="11" t="s">
        <v>116</v>
      </c>
      <c r="L977" s="21" t="str">
        <f t="shared" si="211"/>
        <v>No</v>
      </c>
    </row>
    <row r="978" spans="1:12">
      <c r="A978" s="153" t="s">
        <v>789</v>
      </c>
      <c r="B978" s="70" t="s">
        <v>51</v>
      </c>
      <c r="C978" s="39">
        <v>2040</v>
      </c>
      <c r="D978" s="10" t="str">
        <f t="shared" si="212"/>
        <v>N/A</v>
      </c>
      <c r="E978" s="39">
        <v>1598</v>
      </c>
      <c r="F978" s="10" t="str">
        <f t="shared" si="213"/>
        <v>N/A</v>
      </c>
      <c r="G978" s="39">
        <v>1893</v>
      </c>
      <c r="H978" s="10" t="str">
        <f t="shared" si="214"/>
        <v>N/A</v>
      </c>
      <c r="I978" s="96">
        <v>-21.7</v>
      </c>
      <c r="J978" s="96">
        <v>18.46</v>
      </c>
      <c r="K978" s="11" t="s">
        <v>116</v>
      </c>
      <c r="L978" s="21" t="str">
        <f t="shared" si="211"/>
        <v>No</v>
      </c>
    </row>
    <row r="979" spans="1:12">
      <c r="A979" s="153" t="s">
        <v>790</v>
      </c>
      <c r="B979" s="70" t="s">
        <v>51</v>
      </c>
      <c r="C979" s="39">
        <v>20722</v>
      </c>
      <c r="D979" s="10" t="str">
        <f t="shared" si="212"/>
        <v>N/A</v>
      </c>
      <c r="E979" s="39">
        <v>20287</v>
      </c>
      <c r="F979" s="10" t="str">
        <f t="shared" si="213"/>
        <v>N/A</v>
      </c>
      <c r="G979" s="39">
        <v>19536</v>
      </c>
      <c r="H979" s="10" t="str">
        <f t="shared" si="214"/>
        <v>N/A</v>
      </c>
      <c r="I979" s="96">
        <v>-2.1</v>
      </c>
      <c r="J979" s="96">
        <v>-3.7</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173823</v>
      </c>
      <c r="D981" s="10" t="str">
        <f t="shared" si="212"/>
        <v>N/A</v>
      </c>
      <c r="E981" s="39">
        <v>173791</v>
      </c>
      <c r="F981" s="10" t="str">
        <f t="shared" si="213"/>
        <v>N/A</v>
      </c>
      <c r="G981" s="39">
        <v>175986</v>
      </c>
      <c r="H981" s="10" t="str">
        <f t="shared" si="214"/>
        <v>N/A</v>
      </c>
      <c r="I981" s="96">
        <v>-1.7999999999999999E-2</v>
      </c>
      <c r="J981" s="96">
        <v>1.2629999999999999</v>
      </c>
      <c r="K981" s="11" t="s">
        <v>116</v>
      </c>
      <c r="L981" s="21" t="str">
        <f t="shared" si="211"/>
        <v>Yes</v>
      </c>
    </row>
    <row r="982" spans="1:12">
      <c r="A982" s="153" t="s">
        <v>792</v>
      </c>
      <c r="B982" s="70" t="s">
        <v>51</v>
      </c>
      <c r="C982" s="39">
        <v>159472</v>
      </c>
      <c r="D982" s="10" t="str">
        <f t="shared" si="212"/>
        <v>N/A</v>
      </c>
      <c r="E982" s="39">
        <v>160014</v>
      </c>
      <c r="F982" s="10" t="str">
        <f t="shared" si="213"/>
        <v>N/A</v>
      </c>
      <c r="G982" s="39">
        <v>161977</v>
      </c>
      <c r="H982" s="10" t="str">
        <f t="shared" si="214"/>
        <v>N/A</v>
      </c>
      <c r="I982" s="96">
        <v>0.33989999999999998</v>
      </c>
      <c r="J982" s="96">
        <v>1.2270000000000001</v>
      </c>
      <c r="K982" s="11" t="s">
        <v>116</v>
      </c>
      <c r="L982" s="21" t="str">
        <f t="shared" si="211"/>
        <v>Yes</v>
      </c>
    </row>
    <row r="983" spans="1:12">
      <c r="A983" s="153" t="s">
        <v>793</v>
      </c>
      <c r="B983" s="70" t="s">
        <v>51</v>
      </c>
      <c r="C983" s="39">
        <v>3938</v>
      </c>
      <c r="D983" s="10" t="str">
        <f t="shared" si="212"/>
        <v>N/A</v>
      </c>
      <c r="E983" s="39">
        <v>3777</v>
      </c>
      <c r="F983" s="10" t="str">
        <f t="shared" si="213"/>
        <v>N/A</v>
      </c>
      <c r="G983" s="39">
        <v>3710</v>
      </c>
      <c r="H983" s="10" t="str">
        <f t="shared" si="214"/>
        <v>N/A</v>
      </c>
      <c r="I983" s="96">
        <v>-4.09</v>
      </c>
      <c r="J983" s="96">
        <v>-1.77</v>
      </c>
      <c r="K983" s="11" t="s">
        <v>116</v>
      </c>
      <c r="L983" s="21" t="str">
        <f t="shared" si="211"/>
        <v>Yes</v>
      </c>
    </row>
    <row r="984" spans="1:12">
      <c r="A984" s="153" t="s">
        <v>886</v>
      </c>
      <c r="B984" s="70" t="s">
        <v>51</v>
      </c>
      <c r="C984" s="39">
        <v>2749</v>
      </c>
      <c r="D984" s="10" t="str">
        <f t="shared" si="212"/>
        <v>N/A</v>
      </c>
      <c r="E984" s="39">
        <v>2414</v>
      </c>
      <c r="F984" s="10" t="str">
        <f t="shared" si="213"/>
        <v>N/A</v>
      </c>
      <c r="G984" s="39">
        <v>2788</v>
      </c>
      <c r="H984" s="10" t="str">
        <f t="shared" si="214"/>
        <v>N/A</v>
      </c>
      <c r="I984" s="96">
        <v>-12.2</v>
      </c>
      <c r="J984" s="96">
        <v>15.49</v>
      </c>
      <c r="K984" s="11" t="s">
        <v>116</v>
      </c>
      <c r="L984" s="21" t="str">
        <f t="shared" si="211"/>
        <v>No</v>
      </c>
    </row>
    <row r="985" spans="1:12">
      <c r="A985" s="153" t="s">
        <v>808</v>
      </c>
      <c r="B985" s="70" t="s">
        <v>51</v>
      </c>
      <c r="C985" s="39">
        <v>7664</v>
      </c>
      <c r="D985" s="10" t="str">
        <f t="shared" si="212"/>
        <v>N/A</v>
      </c>
      <c r="E985" s="39">
        <v>7586</v>
      </c>
      <c r="F985" s="10" t="str">
        <f t="shared" si="213"/>
        <v>N/A</v>
      </c>
      <c r="G985" s="39">
        <v>7511</v>
      </c>
      <c r="H985" s="10" t="str">
        <f t="shared" si="214"/>
        <v>N/A</v>
      </c>
      <c r="I985" s="96">
        <v>-1.02</v>
      </c>
      <c r="J985" s="96">
        <v>-0.98899999999999999</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329635</v>
      </c>
      <c r="D987" s="10" t="str">
        <f t="shared" si="212"/>
        <v>N/A</v>
      </c>
      <c r="E987" s="39">
        <v>321312</v>
      </c>
      <c r="F987" s="10" t="str">
        <f t="shared" si="213"/>
        <v>N/A</v>
      </c>
      <c r="G987" s="39">
        <v>322899</v>
      </c>
      <c r="H987" s="10" t="str">
        <f t="shared" si="214"/>
        <v>N/A</v>
      </c>
      <c r="I987" s="96">
        <v>-2.52</v>
      </c>
      <c r="J987" s="96">
        <v>0.49390000000000001</v>
      </c>
      <c r="K987" s="11" t="s">
        <v>116</v>
      </c>
      <c r="L987" s="21" t="str">
        <f t="shared" si="211"/>
        <v>Yes</v>
      </c>
    </row>
    <row r="988" spans="1:12">
      <c r="A988" s="153" t="s">
        <v>795</v>
      </c>
      <c r="B988" s="70" t="s">
        <v>51</v>
      </c>
      <c r="C988" s="39">
        <v>94070</v>
      </c>
      <c r="D988" s="10" t="str">
        <f t="shared" si="212"/>
        <v>N/A</v>
      </c>
      <c r="E988" s="39">
        <v>89876</v>
      </c>
      <c r="F988" s="10" t="str">
        <f t="shared" si="213"/>
        <v>N/A</v>
      </c>
      <c r="G988" s="39">
        <v>90168</v>
      </c>
      <c r="H988" s="10" t="str">
        <f t="shared" si="214"/>
        <v>N/A</v>
      </c>
      <c r="I988" s="96">
        <v>-4.46</v>
      </c>
      <c r="J988" s="96">
        <v>0.32490000000000002</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6716</v>
      </c>
      <c r="D990" s="10" t="str">
        <f t="shared" si="212"/>
        <v>N/A</v>
      </c>
      <c r="E990" s="39">
        <v>5230</v>
      </c>
      <c r="F990" s="10" t="str">
        <f t="shared" si="213"/>
        <v>N/A</v>
      </c>
      <c r="G990" s="39">
        <v>4572</v>
      </c>
      <c r="H990" s="10" t="str">
        <f t="shared" si="214"/>
        <v>N/A</v>
      </c>
      <c r="I990" s="96">
        <v>-22.1</v>
      </c>
      <c r="J990" s="96">
        <v>-12.6</v>
      </c>
      <c r="K990" s="11" t="s">
        <v>116</v>
      </c>
      <c r="L990" s="21" t="str">
        <f t="shared" si="211"/>
        <v>No</v>
      </c>
    </row>
    <row r="991" spans="1:12">
      <c r="A991" s="153" t="s">
        <v>798</v>
      </c>
      <c r="B991" s="70" t="s">
        <v>51</v>
      </c>
      <c r="C991" s="39">
        <v>203951</v>
      </c>
      <c r="D991" s="10" t="str">
        <f t="shared" si="212"/>
        <v>N/A</v>
      </c>
      <c r="E991" s="39">
        <v>200072</v>
      </c>
      <c r="F991" s="10" t="str">
        <f t="shared" si="213"/>
        <v>N/A</v>
      </c>
      <c r="G991" s="39">
        <v>202115</v>
      </c>
      <c r="H991" s="10" t="str">
        <f t="shared" si="214"/>
        <v>N/A</v>
      </c>
      <c r="I991" s="96">
        <v>-1.9</v>
      </c>
      <c r="J991" s="96">
        <v>1.0209999999999999</v>
      </c>
      <c r="K991" s="11" t="s">
        <v>116</v>
      </c>
      <c r="L991" s="21" t="str">
        <f t="shared" si="211"/>
        <v>Yes</v>
      </c>
    </row>
    <row r="992" spans="1:12">
      <c r="A992" s="153" t="s">
        <v>799</v>
      </c>
      <c r="B992" s="70" t="s">
        <v>51</v>
      </c>
      <c r="C992" s="39">
        <v>15674</v>
      </c>
      <c r="D992" s="10" t="str">
        <f t="shared" si="212"/>
        <v>N/A</v>
      </c>
      <c r="E992" s="39">
        <v>16279</v>
      </c>
      <c r="F992" s="10" t="str">
        <f t="shared" si="213"/>
        <v>N/A</v>
      </c>
      <c r="G992" s="39">
        <v>16238</v>
      </c>
      <c r="H992" s="10" t="str">
        <f t="shared" si="214"/>
        <v>N/A</v>
      </c>
      <c r="I992" s="96">
        <v>3.86</v>
      </c>
      <c r="J992" s="96">
        <v>-0.252</v>
      </c>
      <c r="K992" s="11" t="s">
        <v>116</v>
      </c>
      <c r="L992" s="21" t="str">
        <f t="shared" si="211"/>
        <v>Yes</v>
      </c>
    </row>
    <row r="993" spans="1:12">
      <c r="A993" s="153" t="s">
        <v>800</v>
      </c>
      <c r="B993" s="70" t="s">
        <v>51</v>
      </c>
      <c r="C993" s="39">
        <v>9224</v>
      </c>
      <c r="D993" s="10" t="str">
        <f t="shared" si="212"/>
        <v>N/A</v>
      </c>
      <c r="E993" s="39">
        <v>9855</v>
      </c>
      <c r="F993" s="10" t="str">
        <f t="shared" si="213"/>
        <v>N/A</v>
      </c>
      <c r="G993" s="39">
        <v>9806</v>
      </c>
      <c r="H993" s="10" t="str">
        <f t="shared" si="214"/>
        <v>N/A</v>
      </c>
      <c r="I993" s="96">
        <v>6.8410000000000002</v>
      </c>
      <c r="J993" s="96">
        <v>-0.497</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104444</v>
      </c>
      <c r="D995" s="10" t="str">
        <f t="shared" si="212"/>
        <v>N/A</v>
      </c>
      <c r="E995" s="39">
        <v>105848</v>
      </c>
      <c r="F995" s="10" t="str">
        <f t="shared" si="213"/>
        <v>N/A</v>
      </c>
      <c r="G995" s="39">
        <v>104955</v>
      </c>
      <c r="H995" s="10" t="str">
        <f t="shared" si="214"/>
        <v>N/A</v>
      </c>
      <c r="I995" s="96">
        <v>1.3440000000000001</v>
      </c>
      <c r="J995" s="96">
        <v>-0.84399999999999997</v>
      </c>
      <c r="K995" s="11" t="s">
        <v>116</v>
      </c>
      <c r="L995" s="21" t="str">
        <f t="shared" si="211"/>
        <v>Yes</v>
      </c>
    </row>
    <row r="996" spans="1:12">
      <c r="A996" s="153" t="s">
        <v>802</v>
      </c>
      <c r="B996" s="70" t="s">
        <v>51</v>
      </c>
      <c r="C996" s="39">
        <v>53210</v>
      </c>
      <c r="D996" s="10" t="str">
        <f t="shared" si="212"/>
        <v>N/A</v>
      </c>
      <c r="E996" s="39">
        <v>52607</v>
      </c>
      <c r="F996" s="10" t="str">
        <f t="shared" si="213"/>
        <v>N/A</v>
      </c>
      <c r="G996" s="39">
        <v>51958</v>
      </c>
      <c r="H996" s="10" t="str">
        <f t="shared" si="214"/>
        <v>N/A</v>
      </c>
      <c r="I996" s="96">
        <v>-1.1299999999999999</v>
      </c>
      <c r="J996" s="96">
        <v>-1.23</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10602</v>
      </c>
      <c r="D998" s="10" t="str">
        <f t="shared" si="212"/>
        <v>N/A</v>
      </c>
      <c r="E998" s="39">
        <v>10888</v>
      </c>
      <c r="F998" s="10" t="str">
        <f t="shared" si="213"/>
        <v>N/A</v>
      </c>
      <c r="G998" s="39">
        <v>11162</v>
      </c>
      <c r="H998" s="10" t="str">
        <f t="shared" si="214"/>
        <v>N/A</v>
      </c>
      <c r="I998" s="96">
        <v>2.698</v>
      </c>
      <c r="J998" s="96">
        <v>2.5169999999999999</v>
      </c>
      <c r="K998" s="11" t="s">
        <v>116</v>
      </c>
      <c r="L998" s="21" t="str">
        <f t="shared" si="211"/>
        <v>Yes</v>
      </c>
    </row>
    <row r="999" spans="1:12">
      <c r="A999" s="153" t="s">
        <v>805</v>
      </c>
      <c r="B999" s="70" t="s">
        <v>51</v>
      </c>
      <c r="C999" s="39">
        <v>27517</v>
      </c>
      <c r="D999" s="10" t="str">
        <f t="shared" si="212"/>
        <v>N/A</v>
      </c>
      <c r="E999" s="39">
        <v>28884</v>
      </c>
      <c r="F999" s="10" t="str">
        <f t="shared" si="213"/>
        <v>N/A</v>
      </c>
      <c r="G999" s="39">
        <v>26435</v>
      </c>
      <c r="H999" s="10" t="str">
        <f t="shared" si="214"/>
        <v>N/A</v>
      </c>
      <c r="I999" s="96">
        <v>4.968</v>
      </c>
      <c r="J999" s="96">
        <v>-8.48</v>
      </c>
      <c r="K999" s="11" t="s">
        <v>116</v>
      </c>
      <c r="L999" s="21" t="str">
        <f t="shared" si="211"/>
        <v>Yes</v>
      </c>
    </row>
    <row r="1000" spans="1:12">
      <c r="A1000" s="153" t="s">
        <v>806</v>
      </c>
      <c r="B1000" s="70" t="s">
        <v>51</v>
      </c>
      <c r="C1000" s="39">
        <v>13115</v>
      </c>
      <c r="D1000" s="10" t="str">
        <f t="shared" si="212"/>
        <v>N/A</v>
      </c>
      <c r="E1000" s="39">
        <v>13469</v>
      </c>
      <c r="F1000" s="10" t="str">
        <f t="shared" si="213"/>
        <v>N/A</v>
      </c>
      <c r="G1000" s="39">
        <v>15400</v>
      </c>
      <c r="H1000" s="10" t="str">
        <f t="shared" si="214"/>
        <v>N/A</v>
      </c>
      <c r="I1000" s="96">
        <v>2.6989999999999998</v>
      </c>
      <c r="J1000" s="96">
        <v>14.34</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3374595752</v>
      </c>
      <c r="D1002" s="10" t="str">
        <f t="shared" si="212"/>
        <v>N/A</v>
      </c>
      <c r="E1002" s="40">
        <v>3244515865</v>
      </c>
      <c r="F1002" s="10" t="str">
        <f t="shared" si="213"/>
        <v>N/A</v>
      </c>
      <c r="G1002" s="40">
        <v>3403715665</v>
      </c>
      <c r="H1002" s="10" t="str">
        <f t="shared" si="214"/>
        <v>N/A</v>
      </c>
      <c r="I1002" s="96">
        <v>-3.85</v>
      </c>
      <c r="J1002" s="96">
        <v>4.907</v>
      </c>
      <c r="K1002" s="11" t="s">
        <v>117</v>
      </c>
      <c r="L1002" s="21" t="str">
        <f t="shared" si="211"/>
        <v>Yes</v>
      </c>
    </row>
    <row r="1003" spans="1:12">
      <c r="A1003" s="118" t="s">
        <v>501</v>
      </c>
      <c r="B1003" s="70" t="s">
        <v>51</v>
      </c>
      <c r="C1003" s="40">
        <v>5211.2560431000002</v>
      </c>
      <c r="D1003" s="10" t="str">
        <f t="shared" si="212"/>
        <v>N/A</v>
      </c>
      <c r="E1003" s="40">
        <v>5079.8665807999996</v>
      </c>
      <c r="F1003" s="10" t="str">
        <f t="shared" si="213"/>
        <v>N/A</v>
      </c>
      <c r="G1003" s="40">
        <v>5312.7771179000001</v>
      </c>
      <c r="H1003" s="10" t="str">
        <f t="shared" si="214"/>
        <v>N/A</v>
      </c>
      <c r="I1003" s="96">
        <v>-2.52</v>
      </c>
      <c r="J1003" s="96">
        <v>4.585</v>
      </c>
      <c r="K1003" s="11" t="s">
        <v>117</v>
      </c>
      <c r="L1003" s="21" t="str">
        <f t="shared" si="211"/>
        <v>Yes</v>
      </c>
    </row>
    <row r="1004" spans="1:12">
      <c r="A1004" s="118" t="s">
        <v>502</v>
      </c>
      <c r="B1004" s="101" t="s">
        <v>51</v>
      </c>
      <c r="C1004" s="44">
        <v>5711.1065169000003</v>
      </c>
      <c r="D1004" s="52" t="str">
        <f t="shared" si="212"/>
        <v>N/A</v>
      </c>
      <c r="E1004" s="44">
        <v>5586.1433760999998</v>
      </c>
      <c r="F1004" s="52" t="str">
        <f t="shared" si="213"/>
        <v>N/A</v>
      </c>
      <c r="G1004" s="44">
        <v>5809.5186862</v>
      </c>
      <c r="H1004" s="52" t="str">
        <f t="shared" si="214"/>
        <v>N/A</v>
      </c>
      <c r="I1004" s="102">
        <v>-2.19</v>
      </c>
      <c r="J1004" s="102">
        <v>3.9990000000000001</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56057764</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416</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713045</v>
      </c>
      <c r="H1007" s="10" t="str">
        <f t="shared" ref="H1007" si="217">IF($B1007="N/A","N/A",IF(G1007&gt;10,"No",IF(G1007&lt;-10,"No","Yes")))</f>
        <v>N/A</v>
      </c>
      <c r="I1007" s="96" t="s">
        <v>51</v>
      </c>
      <c r="J1007" s="96" t="s">
        <v>51</v>
      </c>
      <c r="K1007" s="11" t="s">
        <v>117</v>
      </c>
      <c r="L1007" s="21" t="str">
        <f t="shared" si="211"/>
        <v>No</v>
      </c>
    </row>
    <row r="1008" spans="1:12">
      <c r="A1008" s="218" t="s">
        <v>503</v>
      </c>
      <c r="B1008" s="212"/>
      <c r="C1008" s="212"/>
      <c r="D1008" s="212"/>
      <c r="E1008" s="212"/>
      <c r="F1008" s="212"/>
      <c r="G1008" s="212"/>
      <c r="H1008" s="212"/>
      <c r="I1008" s="212"/>
      <c r="J1008" s="212"/>
      <c r="K1008" s="212"/>
      <c r="L1008" s="213"/>
    </row>
    <row r="1009" spans="1:12">
      <c r="A1009" s="118" t="s">
        <v>592</v>
      </c>
      <c r="B1009" s="114" t="s">
        <v>51</v>
      </c>
      <c r="C1009" s="65">
        <v>18435.942985999998</v>
      </c>
      <c r="D1009" s="103" t="str">
        <f t="shared" ref="D1009:D1035" si="218">IF($B1009="N/A","N/A",IF(C1009&gt;10,"No",IF(C1009&lt;-10,"No","Yes")))</f>
        <v>N/A</v>
      </c>
      <c r="E1009" s="65">
        <v>16665.088477000001</v>
      </c>
      <c r="F1009" s="103" t="str">
        <f t="shared" ref="F1009:F1035" si="219">IF($B1009="N/A","N/A",IF(E1009&gt;10,"No",IF(E1009&lt;-10,"No","Yes")))</f>
        <v>N/A</v>
      </c>
      <c r="G1009" s="65">
        <v>17528.339134999998</v>
      </c>
      <c r="H1009" s="103" t="str">
        <f t="shared" ref="H1009:H1035" si="220">IF($B1009="N/A","N/A",IF(G1009&gt;10,"No",IF(G1009&lt;-10,"No","Yes")))</f>
        <v>N/A</v>
      </c>
      <c r="I1009" s="104">
        <v>-9.61</v>
      </c>
      <c r="J1009" s="104">
        <v>5.18</v>
      </c>
      <c r="K1009" s="66" t="s">
        <v>117</v>
      </c>
      <c r="L1009" s="138" t="str">
        <f t="shared" ref="L1009:L1035" si="221">IF(J1009="Div by 0", "N/A", IF(K1009="N/A","N/A", IF(J1009&gt;VALUE(MID(K1009,1,2)), "No", IF(J1009&lt;-1*VALUE(MID(K1009,1,2)), "No", "Yes"))))</f>
        <v>Yes</v>
      </c>
    </row>
    <row r="1010" spans="1:12">
      <c r="A1010" s="153" t="s">
        <v>787</v>
      </c>
      <c r="B1010" s="70" t="s">
        <v>51</v>
      </c>
      <c r="C1010" s="40">
        <v>5056.3890185999999</v>
      </c>
      <c r="D1010" s="10" t="str">
        <f t="shared" si="218"/>
        <v>N/A</v>
      </c>
      <c r="E1010" s="40">
        <v>2908.5098950000001</v>
      </c>
      <c r="F1010" s="10" t="str">
        <f t="shared" si="219"/>
        <v>N/A</v>
      </c>
      <c r="G1010" s="40">
        <v>2986.9690755000001</v>
      </c>
      <c r="H1010" s="10" t="str">
        <f t="shared" si="220"/>
        <v>N/A</v>
      </c>
      <c r="I1010" s="96">
        <v>-42.5</v>
      </c>
      <c r="J1010" s="96">
        <v>2.698</v>
      </c>
      <c r="K1010" s="11" t="s">
        <v>117</v>
      </c>
      <c r="L1010" s="21" t="str">
        <f t="shared" si="221"/>
        <v>Yes</v>
      </c>
    </row>
    <row r="1011" spans="1:12">
      <c r="A1011" s="153" t="s">
        <v>788</v>
      </c>
      <c r="B1011" s="70" t="s">
        <v>51</v>
      </c>
      <c r="C1011" s="40">
        <v>13036.123460999999</v>
      </c>
      <c r="D1011" s="10" t="str">
        <f t="shared" si="218"/>
        <v>N/A</v>
      </c>
      <c r="E1011" s="40">
        <v>13488.643564</v>
      </c>
      <c r="F1011" s="10" t="str">
        <f t="shared" si="219"/>
        <v>N/A</v>
      </c>
      <c r="G1011" s="40">
        <v>16319.003984000001</v>
      </c>
      <c r="H1011" s="10" t="str">
        <f t="shared" si="220"/>
        <v>N/A</v>
      </c>
      <c r="I1011" s="96">
        <v>3.4710000000000001</v>
      </c>
      <c r="J1011" s="96">
        <v>20.98</v>
      </c>
      <c r="K1011" s="11" t="s">
        <v>117</v>
      </c>
      <c r="L1011" s="21" t="str">
        <f t="shared" si="221"/>
        <v>No</v>
      </c>
    </row>
    <row r="1012" spans="1:12">
      <c r="A1012" s="153" t="s">
        <v>789</v>
      </c>
      <c r="B1012" s="70" t="s">
        <v>51</v>
      </c>
      <c r="C1012" s="40">
        <v>3354.3284314000002</v>
      </c>
      <c r="D1012" s="10" t="str">
        <f t="shared" si="218"/>
        <v>N/A</v>
      </c>
      <c r="E1012" s="40">
        <v>2508.9186482999999</v>
      </c>
      <c r="F1012" s="10" t="str">
        <f t="shared" si="219"/>
        <v>N/A</v>
      </c>
      <c r="G1012" s="40">
        <v>3387.8922345000001</v>
      </c>
      <c r="H1012" s="10" t="str">
        <f t="shared" si="220"/>
        <v>N/A</v>
      </c>
      <c r="I1012" s="96">
        <v>-25.2</v>
      </c>
      <c r="J1012" s="96">
        <v>35.03</v>
      </c>
      <c r="K1012" s="11" t="s">
        <v>117</v>
      </c>
      <c r="L1012" s="21" t="str">
        <f t="shared" si="221"/>
        <v>No</v>
      </c>
    </row>
    <row r="1013" spans="1:12">
      <c r="A1013" s="153" t="s">
        <v>790</v>
      </c>
      <c r="B1013" s="70" t="s">
        <v>51</v>
      </c>
      <c r="C1013" s="40">
        <v>29765.642409</v>
      </c>
      <c r="D1013" s="10" t="str">
        <f t="shared" si="218"/>
        <v>N/A</v>
      </c>
      <c r="E1013" s="40">
        <v>27116.000592</v>
      </c>
      <c r="F1013" s="10" t="str">
        <f t="shared" si="219"/>
        <v>N/A</v>
      </c>
      <c r="G1013" s="40">
        <v>28303.587479999998</v>
      </c>
      <c r="H1013" s="10" t="str">
        <f t="shared" si="220"/>
        <v>N/A</v>
      </c>
      <c r="I1013" s="96">
        <v>-8.9</v>
      </c>
      <c r="J1013" s="96">
        <v>4.38</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9868.4920638000003</v>
      </c>
      <c r="D1015" s="10" t="str">
        <f t="shared" si="218"/>
        <v>N/A</v>
      </c>
      <c r="E1015" s="40">
        <v>9336.2514398999992</v>
      </c>
      <c r="F1015" s="10" t="str">
        <f t="shared" si="219"/>
        <v>N/A</v>
      </c>
      <c r="G1015" s="40">
        <v>9539.9559907999992</v>
      </c>
      <c r="H1015" s="10" t="str">
        <f t="shared" si="220"/>
        <v>N/A</v>
      </c>
      <c r="I1015" s="96">
        <v>-5.39</v>
      </c>
      <c r="J1015" s="96">
        <v>2.1819999999999999</v>
      </c>
      <c r="K1015" s="11" t="s">
        <v>117</v>
      </c>
      <c r="L1015" s="21" t="str">
        <f t="shared" si="221"/>
        <v>Yes</v>
      </c>
    </row>
    <row r="1016" spans="1:12">
      <c r="A1016" s="153" t="s">
        <v>792</v>
      </c>
      <c r="B1016" s="70" t="s">
        <v>51</v>
      </c>
      <c r="C1016" s="40">
        <v>8640.9327028999996</v>
      </c>
      <c r="D1016" s="10" t="str">
        <f t="shared" si="218"/>
        <v>N/A</v>
      </c>
      <c r="E1016" s="40">
        <v>8141.5194171000003</v>
      </c>
      <c r="F1016" s="10" t="str">
        <f t="shared" si="219"/>
        <v>N/A</v>
      </c>
      <c r="G1016" s="40">
        <v>8464.9933818000009</v>
      </c>
      <c r="H1016" s="10" t="str">
        <f t="shared" si="220"/>
        <v>N/A</v>
      </c>
      <c r="I1016" s="96">
        <v>-5.78</v>
      </c>
      <c r="J1016" s="96">
        <v>3.9729999999999999</v>
      </c>
      <c r="K1016" s="11" t="s">
        <v>117</v>
      </c>
      <c r="L1016" s="21" t="str">
        <f t="shared" si="221"/>
        <v>Yes</v>
      </c>
    </row>
    <row r="1017" spans="1:12">
      <c r="A1017" s="153" t="s">
        <v>793</v>
      </c>
      <c r="B1017" s="70" t="s">
        <v>51</v>
      </c>
      <c r="C1017" s="40">
        <v>10394.406043999999</v>
      </c>
      <c r="D1017" s="10" t="str">
        <f t="shared" si="218"/>
        <v>N/A</v>
      </c>
      <c r="E1017" s="40">
        <v>12029.162563</v>
      </c>
      <c r="F1017" s="10" t="str">
        <f t="shared" si="219"/>
        <v>N/A</v>
      </c>
      <c r="G1017" s="40">
        <v>13568.038543999999</v>
      </c>
      <c r="H1017" s="10" t="str">
        <f t="shared" si="220"/>
        <v>N/A</v>
      </c>
      <c r="I1017" s="96">
        <v>15.73</v>
      </c>
      <c r="J1017" s="96">
        <v>12.79</v>
      </c>
      <c r="K1017" s="11" t="s">
        <v>117</v>
      </c>
      <c r="L1017" s="21" t="str">
        <f t="shared" si="221"/>
        <v>Yes</v>
      </c>
    </row>
    <row r="1018" spans="1:12">
      <c r="A1018" s="153" t="s">
        <v>886</v>
      </c>
      <c r="B1018" s="70" t="s">
        <v>51</v>
      </c>
      <c r="C1018" s="40">
        <v>5119.7195344000002</v>
      </c>
      <c r="D1018" s="10" t="str">
        <f t="shared" si="218"/>
        <v>N/A</v>
      </c>
      <c r="E1018" s="40">
        <v>5202.9809445000001</v>
      </c>
      <c r="F1018" s="10" t="str">
        <f t="shared" si="219"/>
        <v>N/A</v>
      </c>
      <c r="G1018" s="40">
        <v>11411.424319</v>
      </c>
      <c r="H1018" s="10" t="str">
        <f t="shared" si="220"/>
        <v>N/A</v>
      </c>
      <c r="I1018" s="96">
        <v>1.6259999999999999</v>
      </c>
      <c r="J1018" s="96">
        <v>119.3</v>
      </c>
      <c r="K1018" s="11" t="s">
        <v>117</v>
      </c>
      <c r="L1018" s="21" t="str">
        <f t="shared" si="221"/>
        <v>No</v>
      </c>
    </row>
    <row r="1019" spans="1:12">
      <c r="A1019" s="153" t="s">
        <v>808</v>
      </c>
      <c r="B1019" s="70" t="s">
        <v>51</v>
      </c>
      <c r="C1019" s="40">
        <v>36844.571502999999</v>
      </c>
      <c r="D1019" s="10" t="str">
        <f t="shared" si="218"/>
        <v>N/A</v>
      </c>
      <c r="E1019" s="40">
        <v>34511.632349</v>
      </c>
      <c r="F1019" s="10" t="str">
        <f t="shared" si="219"/>
        <v>N/A</v>
      </c>
      <c r="G1019" s="40">
        <v>30037.543335999999</v>
      </c>
      <c r="H1019" s="10" t="str">
        <f t="shared" si="220"/>
        <v>N/A</v>
      </c>
      <c r="I1019" s="96">
        <v>-6.33</v>
      </c>
      <c r="J1019" s="96">
        <v>-13</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1788.464532</v>
      </c>
      <c r="D1021" s="10" t="str">
        <f t="shared" si="218"/>
        <v>N/A</v>
      </c>
      <c r="E1021" s="40">
        <v>1935.3958551000001</v>
      </c>
      <c r="F1021" s="10" t="str">
        <f t="shared" si="219"/>
        <v>N/A</v>
      </c>
      <c r="G1021" s="40">
        <v>2112.7452887999998</v>
      </c>
      <c r="H1021" s="10" t="str">
        <f t="shared" si="220"/>
        <v>N/A</v>
      </c>
      <c r="I1021" s="96">
        <v>8.2159999999999993</v>
      </c>
      <c r="J1021" s="96">
        <v>9.1630000000000003</v>
      </c>
      <c r="K1021" s="11" t="s">
        <v>117</v>
      </c>
      <c r="L1021" s="21" t="str">
        <f t="shared" si="221"/>
        <v>Yes</v>
      </c>
    </row>
    <row r="1022" spans="1:12">
      <c r="A1022" s="153" t="s">
        <v>795</v>
      </c>
      <c r="B1022" s="70" t="s">
        <v>51</v>
      </c>
      <c r="C1022" s="40">
        <v>1615.9931753000001</v>
      </c>
      <c r="D1022" s="10" t="str">
        <f t="shared" si="218"/>
        <v>N/A</v>
      </c>
      <c r="E1022" s="40">
        <v>1776.2151409000001</v>
      </c>
      <c r="F1022" s="10" t="str">
        <f t="shared" si="219"/>
        <v>N/A</v>
      </c>
      <c r="G1022" s="40">
        <v>1946.9009848000001</v>
      </c>
      <c r="H1022" s="10" t="str">
        <f t="shared" si="220"/>
        <v>N/A</v>
      </c>
      <c r="I1022" s="96">
        <v>9.9149999999999991</v>
      </c>
      <c r="J1022" s="96">
        <v>9.61</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1602.7272186</v>
      </c>
      <c r="D1024" s="10" t="str">
        <f t="shared" si="218"/>
        <v>N/A</v>
      </c>
      <c r="E1024" s="40">
        <v>1834.6655831999999</v>
      </c>
      <c r="F1024" s="10" t="str">
        <f t="shared" si="219"/>
        <v>N/A</v>
      </c>
      <c r="G1024" s="40">
        <v>2055.4875327999998</v>
      </c>
      <c r="H1024" s="10" t="str">
        <f t="shared" si="220"/>
        <v>N/A</v>
      </c>
      <c r="I1024" s="96">
        <v>14.47</v>
      </c>
      <c r="J1024" s="96">
        <v>12.04</v>
      </c>
      <c r="K1024" s="11" t="s">
        <v>117</v>
      </c>
      <c r="L1024" s="21" t="str">
        <f t="shared" si="221"/>
        <v>Yes</v>
      </c>
    </row>
    <row r="1025" spans="1:12">
      <c r="A1025" s="153" t="s">
        <v>798</v>
      </c>
      <c r="B1025" s="70" t="s">
        <v>51</v>
      </c>
      <c r="C1025" s="40">
        <v>1520.6065083999999</v>
      </c>
      <c r="D1025" s="10" t="str">
        <f t="shared" si="218"/>
        <v>N/A</v>
      </c>
      <c r="E1025" s="40">
        <v>1648.3796583000001</v>
      </c>
      <c r="F1025" s="10" t="str">
        <f t="shared" si="219"/>
        <v>N/A</v>
      </c>
      <c r="G1025" s="40">
        <v>1828.6633698999999</v>
      </c>
      <c r="H1025" s="10" t="str">
        <f t="shared" si="220"/>
        <v>N/A</v>
      </c>
      <c r="I1025" s="96">
        <v>8.4030000000000005</v>
      </c>
      <c r="J1025" s="96">
        <v>10.94</v>
      </c>
      <c r="K1025" s="11" t="s">
        <v>117</v>
      </c>
      <c r="L1025" s="21" t="str">
        <f t="shared" si="221"/>
        <v>Yes</v>
      </c>
    </row>
    <row r="1026" spans="1:12">
      <c r="A1026" s="153" t="s">
        <v>799</v>
      </c>
      <c r="B1026" s="70" t="s">
        <v>51</v>
      </c>
      <c r="C1026" s="40">
        <v>1480.9074263</v>
      </c>
      <c r="D1026" s="10" t="str">
        <f t="shared" si="218"/>
        <v>N/A</v>
      </c>
      <c r="E1026" s="40">
        <v>1601.8641808</v>
      </c>
      <c r="F1026" s="10" t="str">
        <f t="shared" si="219"/>
        <v>N/A</v>
      </c>
      <c r="G1026" s="40">
        <v>1778.4099027</v>
      </c>
      <c r="H1026" s="10" t="str">
        <f t="shared" si="220"/>
        <v>N/A</v>
      </c>
      <c r="I1026" s="96">
        <v>8.1679999999999993</v>
      </c>
      <c r="J1026" s="96">
        <v>11.02</v>
      </c>
      <c r="K1026" s="11" t="s">
        <v>117</v>
      </c>
      <c r="L1026" s="21" t="str">
        <f t="shared" si="221"/>
        <v>Yes</v>
      </c>
    </row>
    <row r="1027" spans="1:12">
      <c r="A1027" s="153" t="s">
        <v>800</v>
      </c>
      <c r="B1027" s="70" t="s">
        <v>51</v>
      </c>
      <c r="C1027" s="40">
        <v>10127.835104</v>
      </c>
      <c r="D1027" s="10" t="str">
        <f t="shared" si="218"/>
        <v>N/A</v>
      </c>
      <c r="E1027" s="40">
        <v>9818.3803145999991</v>
      </c>
      <c r="F1027" s="10" t="str">
        <f t="shared" si="219"/>
        <v>N/A</v>
      </c>
      <c r="G1027" s="40">
        <v>10073.359882000001</v>
      </c>
      <c r="H1027" s="10" t="str">
        <f t="shared" si="220"/>
        <v>N/A</v>
      </c>
      <c r="I1027" s="96">
        <v>-3.06</v>
      </c>
      <c r="J1027" s="96">
        <v>2.597</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3241.6429760999999</v>
      </c>
      <c r="D1029" s="10" t="str">
        <f t="shared" si="218"/>
        <v>N/A</v>
      </c>
      <c r="E1029" s="40">
        <v>3504.8974755999998</v>
      </c>
      <c r="F1029" s="10" t="str">
        <f t="shared" si="219"/>
        <v>N/A</v>
      </c>
      <c r="G1029" s="40">
        <v>3783.6693058999999</v>
      </c>
      <c r="H1029" s="10" t="str">
        <f t="shared" si="220"/>
        <v>N/A</v>
      </c>
      <c r="I1029" s="96">
        <v>8.1210000000000004</v>
      </c>
      <c r="J1029" s="96">
        <v>7.9539999999999997</v>
      </c>
      <c r="K1029" s="11" t="s">
        <v>117</v>
      </c>
      <c r="L1029" s="21" t="str">
        <f t="shared" si="221"/>
        <v>Yes</v>
      </c>
    </row>
    <row r="1030" spans="1:12">
      <c r="A1030" s="153" t="s">
        <v>802</v>
      </c>
      <c r="B1030" s="70" t="s">
        <v>51</v>
      </c>
      <c r="C1030" s="40">
        <v>3193.5833114000002</v>
      </c>
      <c r="D1030" s="10" t="str">
        <f t="shared" si="218"/>
        <v>N/A</v>
      </c>
      <c r="E1030" s="40">
        <v>3420.3340050000002</v>
      </c>
      <c r="F1030" s="10" t="str">
        <f t="shared" si="219"/>
        <v>N/A</v>
      </c>
      <c r="G1030" s="40">
        <v>3766.6943685000001</v>
      </c>
      <c r="H1030" s="10" t="str">
        <f t="shared" si="220"/>
        <v>N/A</v>
      </c>
      <c r="I1030" s="96">
        <v>7.1</v>
      </c>
      <c r="J1030" s="96">
        <v>10.130000000000001</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3755.7038295000002</v>
      </c>
      <c r="D1032" s="10" t="str">
        <f t="shared" si="218"/>
        <v>N/A</v>
      </c>
      <c r="E1032" s="40">
        <v>4001.7854519000002</v>
      </c>
      <c r="F1032" s="10" t="str">
        <f t="shared" si="219"/>
        <v>N/A</v>
      </c>
      <c r="G1032" s="40">
        <v>4262.9833362999998</v>
      </c>
      <c r="H1032" s="10" t="str">
        <f t="shared" si="220"/>
        <v>N/A</v>
      </c>
      <c r="I1032" s="96">
        <v>6.5519999999999996</v>
      </c>
      <c r="J1032" s="96">
        <v>6.5270000000000001</v>
      </c>
      <c r="K1032" s="11" t="s">
        <v>117</v>
      </c>
      <c r="L1032" s="21" t="str">
        <f t="shared" si="221"/>
        <v>Yes</v>
      </c>
    </row>
    <row r="1033" spans="1:12">
      <c r="A1033" s="153" t="s">
        <v>805</v>
      </c>
      <c r="B1033" s="70" t="s">
        <v>51</v>
      </c>
      <c r="C1033" s="40">
        <v>3576.9112549000001</v>
      </c>
      <c r="D1033" s="10" t="str">
        <f t="shared" si="218"/>
        <v>N/A</v>
      </c>
      <c r="E1033" s="40">
        <v>3917.5595139000002</v>
      </c>
      <c r="F1033" s="10" t="str">
        <f t="shared" si="219"/>
        <v>N/A</v>
      </c>
      <c r="G1033" s="40">
        <v>4313.6865519000003</v>
      </c>
      <c r="H1033" s="10" t="str">
        <f t="shared" si="220"/>
        <v>N/A</v>
      </c>
      <c r="I1033" s="96">
        <v>9.5239999999999991</v>
      </c>
      <c r="J1033" s="96">
        <v>10.11</v>
      </c>
      <c r="K1033" s="11" t="s">
        <v>117</v>
      </c>
      <c r="L1033" s="21" t="str">
        <f t="shared" si="221"/>
        <v>Yes</v>
      </c>
    </row>
    <row r="1034" spans="1:12">
      <c r="A1034" s="153" t="s">
        <v>806</v>
      </c>
      <c r="B1034" s="70" t="s">
        <v>51</v>
      </c>
      <c r="C1034" s="40">
        <v>2317.6326343999999</v>
      </c>
      <c r="D1034" s="10" t="str">
        <f t="shared" si="218"/>
        <v>N/A</v>
      </c>
      <c r="E1034" s="40">
        <v>2548.5669315</v>
      </c>
      <c r="F1034" s="10" t="str">
        <f t="shared" si="219"/>
        <v>N/A</v>
      </c>
      <c r="G1034" s="40">
        <v>2583.7261039</v>
      </c>
      <c r="H1034" s="10" t="str">
        <f t="shared" si="220"/>
        <v>N/A</v>
      </c>
      <c r="I1034" s="96">
        <v>9.9640000000000004</v>
      </c>
      <c r="J1034" s="96">
        <v>1.38</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2"/>
      <c r="C1036" s="212"/>
      <c r="D1036" s="212"/>
      <c r="E1036" s="212"/>
      <c r="F1036" s="212"/>
      <c r="G1036" s="212"/>
      <c r="H1036" s="212"/>
      <c r="I1036" s="212"/>
      <c r="J1036" s="212"/>
      <c r="K1036" s="212"/>
      <c r="L1036" s="213"/>
    </row>
    <row r="1037" spans="1:12">
      <c r="A1037" s="118" t="s">
        <v>414</v>
      </c>
      <c r="B1037" s="114" t="s">
        <v>51</v>
      </c>
      <c r="C1037" s="65">
        <v>388555863</v>
      </c>
      <c r="D1037" s="103" t="str">
        <f t="shared" ref="D1037:D1100" si="222">IF($B1037="N/A","N/A",IF(C1037&gt;10,"No",IF(C1037&lt;-10,"No","Yes")))</f>
        <v>N/A</v>
      </c>
      <c r="E1037" s="65">
        <v>444684278</v>
      </c>
      <c r="F1037" s="103" t="str">
        <f t="shared" ref="F1037:F1100" si="223">IF($B1037="N/A","N/A",IF(E1037&gt;10,"No",IF(E1037&lt;-10,"No","Yes")))</f>
        <v>N/A</v>
      </c>
      <c r="G1037" s="65">
        <v>467535951</v>
      </c>
      <c r="H1037" s="103" t="str">
        <f t="shared" ref="H1037:H1100" si="224">IF($B1037="N/A","N/A",IF(G1037&gt;10,"No",IF(G1037&lt;-10,"No","Yes")))</f>
        <v>N/A</v>
      </c>
      <c r="I1037" s="104">
        <v>14.45</v>
      </c>
      <c r="J1037" s="104">
        <v>5.1390000000000002</v>
      </c>
      <c r="K1037" s="66" t="s">
        <v>117</v>
      </c>
      <c r="L1037" s="138" t="str">
        <f t="shared" ref="L1037:L1068" si="225">IF(J1037="Div by 0", "N/A", IF(K1037="N/A","N/A", IF(J1037&gt;VALUE(MID(K1037,1,2)), "No", IF(J1037&lt;-1*VALUE(MID(K1037,1,2)), "No", "Yes"))))</f>
        <v>Yes</v>
      </c>
    </row>
    <row r="1038" spans="1:12">
      <c r="A1038" s="118" t="s">
        <v>102</v>
      </c>
      <c r="B1038" s="70" t="s">
        <v>51</v>
      </c>
      <c r="C1038" s="39">
        <v>64081</v>
      </c>
      <c r="D1038" s="10" t="str">
        <f t="shared" si="222"/>
        <v>N/A</v>
      </c>
      <c r="E1038" s="39">
        <v>66257</v>
      </c>
      <c r="F1038" s="10" t="str">
        <f t="shared" si="223"/>
        <v>N/A</v>
      </c>
      <c r="G1038" s="39">
        <v>65214</v>
      </c>
      <c r="H1038" s="10" t="str">
        <f t="shared" si="224"/>
        <v>N/A</v>
      </c>
      <c r="I1038" s="96">
        <v>3.3959999999999999</v>
      </c>
      <c r="J1038" s="96">
        <v>-1.57</v>
      </c>
      <c r="K1038" s="11" t="s">
        <v>117</v>
      </c>
      <c r="L1038" s="21" t="str">
        <f t="shared" si="225"/>
        <v>Yes</v>
      </c>
    </row>
    <row r="1039" spans="1:12">
      <c r="A1039" s="118" t="s">
        <v>415</v>
      </c>
      <c r="B1039" s="70" t="s">
        <v>51</v>
      </c>
      <c r="C1039" s="40">
        <v>6063.5112280000003</v>
      </c>
      <c r="D1039" s="10" t="str">
        <f t="shared" si="222"/>
        <v>N/A</v>
      </c>
      <c r="E1039" s="40">
        <v>6711.5063767000001</v>
      </c>
      <c r="F1039" s="10" t="str">
        <f t="shared" si="223"/>
        <v>N/A</v>
      </c>
      <c r="G1039" s="40">
        <v>7169.2573834000004</v>
      </c>
      <c r="H1039" s="10" t="str">
        <f t="shared" si="224"/>
        <v>N/A</v>
      </c>
      <c r="I1039" s="96">
        <v>10.69</v>
      </c>
      <c r="J1039" s="96">
        <v>6.82</v>
      </c>
      <c r="K1039" s="11" t="s">
        <v>117</v>
      </c>
      <c r="L1039" s="21" t="str">
        <f t="shared" si="225"/>
        <v>Yes</v>
      </c>
    </row>
    <row r="1040" spans="1:12">
      <c r="A1040" s="118" t="s">
        <v>416</v>
      </c>
      <c r="B1040" s="70" t="s">
        <v>51</v>
      </c>
      <c r="C1040" s="39">
        <v>6.4597306534000003</v>
      </c>
      <c r="D1040" s="10" t="str">
        <f t="shared" si="222"/>
        <v>N/A</v>
      </c>
      <c r="E1040" s="39">
        <v>5.7553315120999997</v>
      </c>
      <c r="F1040" s="10" t="str">
        <f t="shared" si="223"/>
        <v>N/A</v>
      </c>
      <c r="G1040" s="39">
        <v>5.7451620818000002</v>
      </c>
      <c r="H1040" s="10" t="str">
        <f t="shared" si="224"/>
        <v>N/A</v>
      </c>
      <c r="I1040" s="96">
        <v>-10.9</v>
      </c>
      <c r="J1040" s="96">
        <v>-0.17699999999999999</v>
      </c>
      <c r="K1040" s="11" t="s">
        <v>117</v>
      </c>
      <c r="L1040" s="21" t="str">
        <f t="shared" si="225"/>
        <v>Yes</v>
      </c>
    </row>
    <row r="1041" spans="1:12">
      <c r="A1041" s="118" t="s">
        <v>417</v>
      </c>
      <c r="B1041" s="70" t="s">
        <v>51</v>
      </c>
      <c r="C1041" s="40">
        <v>885385</v>
      </c>
      <c r="D1041" s="10" t="str">
        <f t="shared" si="222"/>
        <v>N/A</v>
      </c>
      <c r="E1041" s="40">
        <v>1085828</v>
      </c>
      <c r="F1041" s="10" t="str">
        <f t="shared" si="223"/>
        <v>N/A</v>
      </c>
      <c r="G1041" s="40">
        <v>802168</v>
      </c>
      <c r="H1041" s="10" t="str">
        <f t="shared" si="224"/>
        <v>N/A</v>
      </c>
      <c r="I1041" s="96">
        <v>22.64</v>
      </c>
      <c r="J1041" s="96">
        <v>-26.1</v>
      </c>
      <c r="K1041" s="11" t="s">
        <v>117</v>
      </c>
      <c r="L1041" s="21" t="str">
        <f t="shared" si="225"/>
        <v>No</v>
      </c>
    </row>
    <row r="1042" spans="1:12">
      <c r="A1042" s="118" t="s">
        <v>103</v>
      </c>
      <c r="B1042" s="70" t="s">
        <v>51</v>
      </c>
      <c r="C1042" s="39">
        <v>280</v>
      </c>
      <c r="D1042" s="10" t="str">
        <f t="shared" si="222"/>
        <v>N/A</v>
      </c>
      <c r="E1042" s="39">
        <v>310</v>
      </c>
      <c r="F1042" s="10" t="str">
        <f t="shared" si="223"/>
        <v>N/A</v>
      </c>
      <c r="G1042" s="39">
        <v>264</v>
      </c>
      <c r="H1042" s="10" t="str">
        <f t="shared" si="224"/>
        <v>N/A</v>
      </c>
      <c r="I1042" s="96">
        <v>10.71</v>
      </c>
      <c r="J1042" s="96">
        <v>-14.8</v>
      </c>
      <c r="K1042" s="11" t="s">
        <v>117</v>
      </c>
      <c r="L1042" s="21" t="str">
        <f t="shared" si="225"/>
        <v>Yes</v>
      </c>
    </row>
    <row r="1043" spans="1:12">
      <c r="A1043" s="118" t="s">
        <v>418</v>
      </c>
      <c r="B1043" s="70" t="s">
        <v>51</v>
      </c>
      <c r="C1043" s="40">
        <v>3162.0892856999999</v>
      </c>
      <c r="D1043" s="10" t="str">
        <f t="shared" si="222"/>
        <v>N/A</v>
      </c>
      <c r="E1043" s="40">
        <v>3502.6709676999999</v>
      </c>
      <c r="F1043" s="10" t="str">
        <f t="shared" si="223"/>
        <v>N/A</v>
      </c>
      <c r="G1043" s="40">
        <v>3038.5151514999998</v>
      </c>
      <c r="H1043" s="10" t="str">
        <f t="shared" si="224"/>
        <v>N/A</v>
      </c>
      <c r="I1043" s="96">
        <v>10.77</v>
      </c>
      <c r="J1043" s="96">
        <v>-13.3</v>
      </c>
      <c r="K1043" s="11" t="s">
        <v>117</v>
      </c>
      <c r="L1043" s="21" t="str">
        <f t="shared" si="225"/>
        <v>Yes</v>
      </c>
    </row>
    <row r="1044" spans="1:12">
      <c r="A1044" s="118" t="s">
        <v>419</v>
      </c>
      <c r="B1044" s="70" t="s">
        <v>51</v>
      </c>
      <c r="C1044" s="40">
        <v>28109923</v>
      </c>
      <c r="D1044" s="10" t="str">
        <f t="shared" si="222"/>
        <v>N/A</v>
      </c>
      <c r="E1044" s="40">
        <v>25451726</v>
      </c>
      <c r="F1044" s="10" t="str">
        <f t="shared" si="223"/>
        <v>N/A</v>
      </c>
      <c r="G1044" s="40">
        <v>24103170</v>
      </c>
      <c r="H1044" s="10" t="str">
        <f t="shared" si="224"/>
        <v>N/A</v>
      </c>
      <c r="I1044" s="96">
        <v>-9.4600000000000009</v>
      </c>
      <c r="J1044" s="96">
        <v>-5.3</v>
      </c>
      <c r="K1044" s="11" t="s">
        <v>117</v>
      </c>
      <c r="L1044" s="21" t="str">
        <f t="shared" si="225"/>
        <v>Yes</v>
      </c>
    </row>
    <row r="1045" spans="1:12">
      <c r="A1045" s="118" t="s">
        <v>420</v>
      </c>
      <c r="B1045" s="70" t="s">
        <v>51</v>
      </c>
      <c r="C1045" s="39">
        <v>2567</v>
      </c>
      <c r="D1045" s="10" t="str">
        <f t="shared" si="222"/>
        <v>N/A</v>
      </c>
      <c r="E1045" s="39">
        <v>2363</v>
      </c>
      <c r="F1045" s="10" t="str">
        <f t="shared" si="223"/>
        <v>N/A</v>
      </c>
      <c r="G1045" s="39">
        <v>2082</v>
      </c>
      <c r="H1045" s="10" t="str">
        <f t="shared" si="224"/>
        <v>N/A</v>
      </c>
      <c r="I1045" s="96">
        <v>-7.95</v>
      </c>
      <c r="J1045" s="96">
        <v>-11.9</v>
      </c>
      <c r="K1045" s="11" t="s">
        <v>117</v>
      </c>
      <c r="L1045" s="21" t="str">
        <f t="shared" si="225"/>
        <v>Yes</v>
      </c>
    </row>
    <row r="1046" spans="1:12">
      <c r="A1046" s="118" t="s">
        <v>829</v>
      </c>
      <c r="B1046" s="70" t="s">
        <v>51</v>
      </c>
      <c r="C1046" s="40">
        <v>10950.49591</v>
      </c>
      <c r="D1046" s="10" t="str">
        <f t="shared" si="222"/>
        <v>N/A</v>
      </c>
      <c r="E1046" s="40">
        <v>10770.937791</v>
      </c>
      <c r="F1046" s="10" t="str">
        <f t="shared" si="223"/>
        <v>N/A</v>
      </c>
      <c r="G1046" s="40">
        <v>11576.930836</v>
      </c>
      <c r="H1046" s="10" t="str">
        <f t="shared" si="224"/>
        <v>N/A</v>
      </c>
      <c r="I1046" s="96">
        <v>-1.64</v>
      </c>
      <c r="J1046" s="96">
        <v>7.4829999999999997</v>
      </c>
      <c r="K1046" s="11" t="s">
        <v>117</v>
      </c>
      <c r="L1046" s="21" t="str">
        <f t="shared" si="225"/>
        <v>Yes</v>
      </c>
    </row>
    <row r="1047" spans="1:12">
      <c r="A1047" s="118" t="s">
        <v>421</v>
      </c>
      <c r="B1047" s="70" t="s">
        <v>51</v>
      </c>
      <c r="C1047" s="40">
        <v>119660774</v>
      </c>
      <c r="D1047" s="10" t="str">
        <f t="shared" si="222"/>
        <v>N/A</v>
      </c>
      <c r="E1047" s="40">
        <v>122020054</v>
      </c>
      <c r="F1047" s="10" t="str">
        <f t="shared" si="223"/>
        <v>N/A</v>
      </c>
      <c r="G1047" s="40">
        <v>87541295</v>
      </c>
      <c r="H1047" s="10" t="str">
        <f t="shared" si="224"/>
        <v>N/A</v>
      </c>
      <c r="I1047" s="96">
        <v>1.972</v>
      </c>
      <c r="J1047" s="96">
        <v>-28.3</v>
      </c>
      <c r="K1047" s="11" t="s">
        <v>117</v>
      </c>
      <c r="L1047" s="21" t="str">
        <f t="shared" si="225"/>
        <v>No</v>
      </c>
    </row>
    <row r="1048" spans="1:12">
      <c r="A1048" s="118" t="s">
        <v>104</v>
      </c>
      <c r="B1048" s="70" t="s">
        <v>51</v>
      </c>
      <c r="C1048" s="39">
        <v>758</v>
      </c>
      <c r="D1048" s="10" t="str">
        <f t="shared" si="222"/>
        <v>N/A</v>
      </c>
      <c r="E1048" s="39">
        <v>704</v>
      </c>
      <c r="F1048" s="10" t="str">
        <f t="shared" si="223"/>
        <v>N/A</v>
      </c>
      <c r="G1048" s="39">
        <v>663</v>
      </c>
      <c r="H1048" s="10" t="str">
        <f t="shared" si="224"/>
        <v>N/A</v>
      </c>
      <c r="I1048" s="96">
        <v>-7.12</v>
      </c>
      <c r="J1048" s="96">
        <v>-5.82</v>
      </c>
      <c r="K1048" s="11" t="s">
        <v>117</v>
      </c>
      <c r="L1048" s="21" t="str">
        <f t="shared" si="225"/>
        <v>Yes</v>
      </c>
    </row>
    <row r="1049" spans="1:12">
      <c r="A1049" s="118" t="s">
        <v>422</v>
      </c>
      <c r="B1049" s="70" t="s">
        <v>51</v>
      </c>
      <c r="C1049" s="40">
        <v>157863.81794000001</v>
      </c>
      <c r="D1049" s="10" t="str">
        <f t="shared" si="222"/>
        <v>N/A</v>
      </c>
      <c r="E1049" s="40">
        <v>173323.94034</v>
      </c>
      <c r="F1049" s="10" t="str">
        <f t="shared" si="223"/>
        <v>N/A</v>
      </c>
      <c r="G1049" s="40">
        <v>132038.15234</v>
      </c>
      <c r="H1049" s="10" t="str">
        <f t="shared" si="224"/>
        <v>N/A</v>
      </c>
      <c r="I1049" s="96">
        <v>9.7929999999999993</v>
      </c>
      <c r="J1049" s="96">
        <v>-23.8</v>
      </c>
      <c r="K1049" s="11" t="s">
        <v>117</v>
      </c>
      <c r="L1049" s="21" t="str">
        <f t="shared" si="225"/>
        <v>No</v>
      </c>
    </row>
    <row r="1050" spans="1:12">
      <c r="A1050" s="118" t="s">
        <v>423</v>
      </c>
      <c r="B1050" s="70" t="s">
        <v>51</v>
      </c>
      <c r="C1050" s="40">
        <v>729337031</v>
      </c>
      <c r="D1050" s="10" t="str">
        <f t="shared" si="222"/>
        <v>N/A</v>
      </c>
      <c r="E1050" s="40">
        <v>742285843</v>
      </c>
      <c r="F1050" s="10" t="str">
        <f t="shared" si="223"/>
        <v>N/A</v>
      </c>
      <c r="G1050" s="40">
        <v>751445336</v>
      </c>
      <c r="H1050" s="10" t="str">
        <f t="shared" si="224"/>
        <v>N/A</v>
      </c>
      <c r="I1050" s="96">
        <v>1.7749999999999999</v>
      </c>
      <c r="J1050" s="96">
        <v>1.234</v>
      </c>
      <c r="K1050" s="11" t="s">
        <v>117</v>
      </c>
      <c r="L1050" s="21" t="str">
        <f t="shared" si="225"/>
        <v>Yes</v>
      </c>
    </row>
    <row r="1051" spans="1:12">
      <c r="A1051" s="126" t="s">
        <v>424</v>
      </c>
      <c r="B1051" s="39" t="s">
        <v>51</v>
      </c>
      <c r="C1051" s="39">
        <v>26332</v>
      </c>
      <c r="D1051" s="10" t="str">
        <f t="shared" si="222"/>
        <v>N/A</v>
      </c>
      <c r="E1051" s="39">
        <v>25900</v>
      </c>
      <c r="F1051" s="10" t="str">
        <f t="shared" si="223"/>
        <v>N/A</v>
      </c>
      <c r="G1051" s="39">
        <v>25630</v>
      </c>
      <c r="H1051" s="10" t="str">
        <f t="shared" si="224"/>
        <v>N/A</v>
      </c>
      <c r="I1051" s="96">
        <v>-1.64</v>
      </c>
      <c r="J1051" s="96">
        <v>-1.04</v>
      </c>
      <c r="K1051" s="49" t="s">
        <v>117</v>
      </c>
      <c r="L1051" s="21" t="str">
        <f t="shared" si="225"/>
        <v>Yes</v>
      </c>
    </row>
    <row r="1052" spans="1:12">
      <c r="A1052" s="118" t="s">
        <v>425</v>
      </c>
      <c r="B1052" s="70" t="s">
        <v>51</v>
      </c>
      <c r="C1052" s="40">
        <v>27697.745367</v>
      </c>
      <c r="D1052" s="10" t="str">
        <f t="shared" si="222"/>
        <v>N/A</v>
      </c>
      <c r="E1052" s="40">
        <v>28659.685057999999</v>
      </c>
      <c r="F1052" s="10" t="str">
        <f t="shared" si="223"/>
        <v>N/A</v>
      </c>
      <c r="G1052" s="40">
        <v>29318.975263</v>
      </c>
      <c r="H1052" s="10" t="str">
        <f t="shared" si="224"/>
        <v>N/A</v>
      </c>
      <c r="I1052" s="96">
        <v>3.4729999999999999</v>
      </c>
      <c r="J1052" s="96">
        <v>2.2999999999999998</v>
      </c>
      <c r="K1052" s="11" t="s">
        <v>117</v>
      </c>
      <c r="L1052" s="21" t="str">
        <f t="shared" si="225"/>
        <v>Yes</v>
      </c>
    </row>
    <row r="1053" spans="1:12">
      <c r="A1053" s="118" t="s">
        <v>426</v>
      </c>
      <c r="B1053" s="70" t="s">
        <v>51</v>
      </c>
      <c r="C1053" s="40">
        <v>202695066</v>
      </c>
      <c r="D1053" s="10" t="str">
        <f t="shared" si="222"/>
        <v>N/A</v>
      </c>
      <c r="E1053" s="40">
        <v>203036727</v>
      </c>
      <c r="F1053" s="10" t="str">
        <f t="shared" si="223"/>
        <v>N/A</v>
      </c>
      <c r="G1053" s="40">
        <v>213551242</v>
      </c>
      <c r="H1053" s="10" t="str">
        <f t="shared" si="224"/>
        <v>N/A</v>
      </c>
      <c r="I1053" s="96">
        <v>0.1686</v>
      </c>
      <c r="J1053" s="96">
        <v>5.1790000000000003</v>
      </c>
      <c r="K1053" s="11" t="s">
        <v>117</v>
      </c>
      <c r="L1053" s="21" t="str">
        <f t="shared" si="225"/>
        <v>Yes</v>
      </c>
    </row>
    <row r="1054" spans="1:12">
      <c r="A1054" s="118" t="s">
        <v>105</v>
      </c>
      <c r="B1054" s="70" t="s">
        <v>51</v>
      </c>
      <c r="C1054" s="39">
        <v>463399</v>
      </c>
      <c r="D1054" s="10" t="str">
        <f t="shared" si="222"/>
        <v>N/A</v>
      </c>
      <c r="E1054" s="39">
        <v>453306</v>
      </c>
      <c r="F1054" s="10" t="str">
        <f t="shared" si="223"/>
        <v>N/A</v>
      </c>
      <c r="G1054" s="39">
        <v>447743</v>
      </c>
      <c r="H1054" s="10" t="str">
        <f t="shared" si="224"/>
        <v>N/A</v>
      </c>
      <c r="I1054" s="96">
        <v>-2.1800000000000002</v>
      </c>
      <c r="J1054" s="96">
        <v>-1.23</v>
      </c>
      <c r="K1054" s="11" t="s">
        <v>117</v>
      </c>
      <c r="L1054" s="21" t="str">
        <f t="shared" si="225"/>
        <v>Yes</v>
      </c>
    </row>
    <row r="1055" spans="1:12">
      <c r="A1055" s="118" t="s">
        <v>427</v>
      </c>
      <c r="B1055" s="70" t="s">
        <v>51</v>
      </c>
      <c r="C1055" s="40">
        <v>437.40937292000001</v>
      </c>
      <c r="D1055" s="10" t="str">
        <f t="shared" si="222"/>
        <v>N/A</v>
      </c>
      <c r="E1055" s="40">
        <v>447.90213894999999</v>
      </c>
      <c r="F1055" s="10" t="str">
        <f t="shared" si="223"/>
        <v>N/A</v>
      </c>
      <c r="G1055" s="40">
        <v>476.95048722000001</v>
      </c>
      <c r="H1055" s="10" t="str">
        <f t="shared" si="224"/>
        <v>N/A</v>
      </c>
      <c r="I1055" s="96">
        <v>2.399</v>
      </c>
      <c r="J1055" s="96">
        <v>6.4850000000000003</v>
      </c>
      <c r="K1055" s="11" t="s">
        <v>117</v>
      </c>
      <c r="L1055" s="21" t="str">
        <f t="shared" si="225"/>
        <v>Yes</v>
      </c>
    </row>
    <row r="1056" spans="1:12">
      <c r="A1056" s="118" t="s">
        <v>428</v>
      </c>
      <c r="B1056" s="70" t="s">
        <v>51</v>
      </c>
      <c r="C1056" s="40">
        <v>56536534</v>
      </c>
      <c r="D1056" s="10" t="str">
        <f t="shared" si="222"/>
        <v>N/A</v>
      </c>
      <c r="E1056" s="40">
        <v>60909824</v>
      </c>
      <c r="F1056" s="10" t="str">
        <f t="shared" si="223"/>
        <v>N/A</v>
      </c>
      <c r="G1056" s="40">
        <v>67800888</v>
      </c>
      <c r="H1056" s="10" t="str">
        <f t="shared" si="224"/>
        <v>N/A</v>
      </c>
      <c r="I1056" s="96">
        <v>7.7350000000000003</v>
      </c>
      <c r="J1056" s="96">
        <v>11.31</v>
      </c>
      <c r="K1056" s="11" t="s">
        <v>117</v>
      </c>
      <c r="L1056" s="21" t="str">
        <f t="shared" si="225"/>
        <v>Yes</v>
      </c>
    </row>
    <row r="1057" spans="1:12">
      <c r="A1057" s="118" t="s">
        <v>106</v>
      </c>
      <c r="B1057" s="70" t="s">
        <v>51</v>
      </c>
      <c r="C1057" s="39">
        <v>186937</v>
      </c>
      <c r="D1057" s="10" t="str">
        <f t="shared" si="222"/>
        <v>N/A</v>
      </c>
      <c r="E1057" s="39">
        <v>185418</v>
      </c>
      <c r="F1057" s="10" t="str">
        <f t="shared" si="223"/>
        <v>N/A</v>
      </c>
      <c r="G1057" s="39">
        <v>189937</v>
      </c>
      <c r="H1057" s="10" t="str">
        <f t="shared" si="224"/>
        <v>N/A</v>
      </c>
      <c r="I1057" s="96">
        <v>-0.81299999999999994</v>
      </c>
      <c r="J1057" s="96">
        <v>2.4369999999999998</v>
      </c>
      <c r="K1057" s="11" t="s">
        <v>117</v>
      </c>
      <c r="L1057" s="21" t="str">
        <f t="shared" si="225"/>
        <v>Yes</v>
      </c>
    </row>
    <row r="1058" spans="1:12">
      <c r="A1058" s="118" t="s">
        <v>429</v>
      </c>
      <c r="B1058" s="70" t="s">
        <v>51</v>
      </c>
      <c r="C1058" s="40">
        <v>302.43629671999997</v>
      </c>
      <c r="D1058" s="10" t="str">
        <f t="shared" si="222"/>
        <v>N/A</v>
      </c>
      <c r="E1058" s="40">
        <v>328.50005933</v>
      </c>
      <c r="F1058" s="10" t="str">
        <f t="shared" si="223"/>
        <v>N/A</v>
      </c>
      <c r="G1058" s="40">
        <v>356.96514107000002</v>
      </c>
      <c r="H1058" s="10" t="str">
        <f t="shared" si="224"/>
        <v>N/A</v>
      </c>
      <c r="I1058" s="96">
        <v>8.6180000000000003</v>
      </c>
      <c r="J1058" s="96">
        <v>8.6649999999999991</v>
      </c>
      <c r="K1058" s="11" t="s">
        <v>117</v>
      </c>
      <c r="L1058" s="21" t="str">
        <f t="shared" si="225"/>
        <v>Yes</v>
      </c>
    </row>
    <row r="1059" spans="1:12">
      <c r="A1059" s="118" t="s">
        <v>430</v>
      </c>
      <c r="B1059" s="70" t="s">
        <v>51</v>
      </c>
      <c r="C1059" s="40">
        <v>24582444</v>
      </c>
      <c r="D1059" s="10" t="str">
        <f t="shared" si="222"/>
        <v>N/A</v>
      </c>
      <c r="E1059" s="40">
        <v>27530986</v>
      </c>
      <c r="F1059" s="10" t="str">
        <f t="shared" si="223"/>
        <v>N/A</v>
      </c>
      <c r="G1059" s="40">
        <v>33248274</v>
      </c>
      <c r="H1059" s="10" t="str">
        <f t="shared" si="224"/>
        <v>N/A</v>
      </c>
      <c r="I1059" s="96">
        <v>11.99</v>
      </c>
      <c r="J1059" s="96">
        <v>20.77</v>
      </c>
      <c r="K1059" s="11" t="s">
        <v>117</v>
      </c>
      <c r="L1059" s="21" t="str">
        <f t="shared" si="225"/>
        <v>No</v>
      </c>
    </row>
    <row r="1060" spans="1:12">
      <c r="A1060" s="118" t="s">
        <v>107</v>
      </c>
      <c r="B1060" s="70" t="s">
        <v>51</v>
      </c>
      <c r="C1060" s="39">
        <v>169924</v>
      </c>
      <c r="D1060" s="10" t="str">
        <f t="shared" si="222"/>
        <v>N/A</v>
      </c>
      <c r="E1060" s="39">
        <v>173068</v>
      </c>
      <c r="F1060" s="10" t="str">
        <f t="shared" si="223"/>
        <v>N/A</v>
      </c>
      <c r="G1060" s="39">
        <v>178760</v>
      </c>
      <c r="H1060" s="10" t="str">
        <f t="shared" si="224"/>
        <v>N/A</v>
      </c>
      <c r="I1060" s="96">
        <v>1.85</v>
      </c>
      <c r="J1060" s="96">
        <v>3.2890000000000001</v>
      </c>
      <c r="K1060" s="11" t="s">
        <v>117</v>
      </c>
      <c r="L1060" s="21" t="str">
        <f t="shared" si="225"/>
        <v>Yes</v>
      </c>
    </row>
    <row r="1061" spans="1:12">
      <c r="A1061" s="118" t="s">
        <v>431</v>
      </c>
      <c r="B1061" s="70" t="s">
        <v>51</v>
      </c>
      <c r="C1061" s="40">
        <v>144.66728655</v>
      </c>
      <c r="D1061" s="10" t="str">
        <f t="shared" si="222"/>
        <v>N/A</v>
      </c>
      <c r="E1061" s="40">
        <v>159.07612037000001</v>
      </c>
      <c r="F1061" s="10" t="str">
        <f t="shared" si="223"/>
        <v>N/A</v>
      </c>
      <c r="G1061" s="40">
        <v>185.99392481999999</v>
      </c>
      <c r="H1061" s="10" t="str">
        <f t="shared" si="224"/>
        <v>N/A</v>
      </c>
      <c r="I1061" s="96">
        <v>9.9600000000000009</v>
      </c>
      <c r="J1061" s="96">
        <v>16.920000000000002</v>
      </c>
      <c r="K1061" s="11" t="s">
        <v>117</v>
      </c>
      <c r="L1061" s="21" t="str">
        <f t="shared" si="225"/>
        <v>No</v>
      </c>
    </row>
    <row r="1062" spans="1:12">
      <c r="A1062" s="118" t="s">
        <v>432</v>
      </c>
      <c r="B1062" s="70" t="s">
        <v>51</v>
      </c>
      <c r="C1062" s="40">
        <v>175954066</v>
      </c>
      <c r="D1062" s="10" t="str">
        <f t="shared" si="222"/>
        <v>N/A</v>
      </c>
      <c r="E1062" s="40">
        <v>180297659</v>
      </c>
      <c r="F1062" s="10" t="str">
        <f t="shared" si="223"/>
        <v>N/A</v>
      </c>
      <c r="G1062" s="40">
        <v>191087217</v>
      </c>
      <c r="H1062" s="10" t="str">
        <f t="shared" si="224"/>
        <v>N/A</v>
      </c>
      <c r="I1062" s="96">
        <v>2.4689999999999999</v>
      </c>
      <c r="J1062" s="96">
        <v>5.984</v>
      </c>
      <c r="K1062" s="11" t="s">
        <v>117</v>
      </c>
      <c r="L1062" s="21" t="str">
        <f t="shared" si="225"/>
        <v>Yes</v>
      </c>
    </row>
    <row r="1063" spans="1:12">
      <c r="A1063" s="118" t="s">
        <v>433</v>
      </c>
      <c r="B1063" s="70" t="s">
        <v>51</v>
      </c>
      <c r="C1063" s="39">
        <v>310189</v>
      </c>
      <c r="D1063" s="10" t="str">
        <f t="shared" si="222"/>
        <v>N/A</v>
      </c>
      <c r="E1063" s="39">
        <v>305288</v>
      </c>
      <c r="F1063" s="10" t="str">
        <f t="shared" si="223"/>
        <v>N/A</v>
      </c>
      <c r="G1063" s="39">
        <v>303454</v>
      </c>
      <c r="H1063" s="10" t="str">
        <f t="shared" si="224"/>
        <v>N/A</v>
      </c>
      <c r="I1063" s="96">
        <v>-1.58</v>
      </c>
      <c r="J1063" s="96">
        <v>-0.60099999999999998</v>
      </c>
      <c r="K1063" s="11" t="s">
        <v>117</v>
      </c>
      <c r="L1063" s="21" t="str">
        <f t="shared" si="225"/>
        <v>Yes</v>
      </c>
    </row>
    <row r="1064" spans="1:12">
      <c r="A1064" s="118" t="s">
        <v>434</v>
      </c>
      <c r="B1064" s="70" t="s">
        <v>51</v>
      </c>
      <c r="C1064" s="40">
        <v>567.24792304000005</v>
      </c>
      <c r="D1064" s="10" t="str">
        <f t="shared" si="222"/>
        <v>N/A</v>
      </c>
      <c r="E1064" s="40">
        <v>590.58220107</v>
      </c>
      <c r="F1064" s="10" t="str">
        <f t="shared" si="223"/>
        <v>N/A</v>
      </c>
      <c r="G1064" s="40">
        <v>629.70735926999998</v>
      </c>
      <c r="H1064" s="10" t="str">
        <f t="shared" si="224"/>
        <v>N/A</v>
      </c>
      <c r="I1064" s="96">
        <v>4.1139999999999999</v>
      </c>
      <c r="J1064" s="96">
        <v>6.625</v>
      </c>
      <c r="K1064" s="11" t="s">
        <v>117</v>
      </c>
      <c r="L1064" s="21" t="str">
        <f t="shared" si="225"/>
        <v>Yes</v>
      </c>
    </row>
    <row r="1065" spans="1:12">
      <c r="A1065" s="118" t="s">
        <v>435</v>
      </c>
      <c r="B1065" s="70" t="s">
        <v>51</v>
      </c>
      <c r="C1065" s="40">
        <v>107853036</v>
      </c>
      <c r="D1065" s="10" t="str">
        <f t="shared" si="222"/>
        <v>N/A</v>
      </c>
      <c r="E1065" s="40">
        <v>120061746</v>
      </c>
      <c r="F1065" s="10" t="str">
        <f t="shared" si="223"/>
        <v>N/A</v>
      </c>
      <c r="G1065" s="40">
        <v>129816434</v>
      </c>
      <c r="H1065" s="10" t="str">
        <f t="shared" si="224"/>
        <v>N/A</v>
      </c>
      <c r="I1065" s="96">
        <v>11.32</v>
      </c>
      <c r="J1065" s="96">
        <v>8.125</v>
      </c>
      <c r="K1065" s="11" t="s">
        <v>117</v>
      </c>
      <c r="L1065" s="21" t="str">
        <f t="shared" si="225"/>
        <v>Yes</v>
      </c>
    </row>
    <row r="1066" spans="1:12">
      <c r="A1066" s="118" t="s">
        <v>108</v>
      </c>
      <c r="B1066" s="70" t="s">
        <v>51</v>
      </c>
      <c r="C1066" s="39">
        <v>192468</v>
      </c>
      <c r="D1066" s="10" t="str">
        <f t="shared" si="222"/>
        <v>N/A</v>
      </c>
      <c r="E1066" s="39">
        <v>205797</v>
      </c>
      <c r="F1066" s="10" t="str">
        <f t="shared" si="223"/>
        <v>N/A</v>
      </c>
      <c r="G1066" s="39">
        <v>223592</v>
      </c>
      <c r="H1066" s="10" t="str">
        <f t="shared" si="224"/>
        <v>N/A</v>
      </c>
      <c r="I1066" s="96">
        <v>6.9249999999999998</v>
      </c>
      <c r="J1066" s="96">
        <v>8.6470000000000002</v>
      </c>
      <c r="K1066" s="11" t="s">
        <v>117</v>
      </c>
      <c r="L1066" s="21" t="str">
        <f t="shared" si="225"/>
        <v>Yes</v>
      </c>
    </row>
    <row r="1067" spans="1:12">
      <c r="A1067" s="118" t="s">
        <v>436</v>
      </c>
      <c r="B1067" s="70" t="s">
        <v>51</v>
      </c>
      <c r="C1067" s="40">
        <v>560.36866387999999</v>
      </c>
      <c r="D1067" s="10" t="str">
        <f t="shared" si="222"/>
        <v>N/A</v>
      </c>
      <c r="E1067" s="40">
        <v>583.39891251999995</v>
      </c>
      <c r="F1067" s="10" t="str">
        <f t="shared" si="223"/>
        <v>N/A</v>
      </c>
      <c r="G1067" s="40">
        <v>580.59516441000005</v>
      </c>
      <c r="H1067" s="10" t="str">
        <f t="shared" si="224"/>
        <v>N/A</v>
      </c>
      <c r="I1067" s="96">
        <v>4.1100000000000003</v>
      </c>
      <c r="J1067" s="96">
        <v>-0.48099999999999998</v>
      </c>
      <c r="K1067" s="11" t="s">
        <v>117</v>
      </c>
      <c r="L1067" s="21" t="str">
        <f t="shared" si="225"/>
        <v>Yes</v>
      </c>
    </row>
    <row r="1068" spans="1:12">
      <c r="A1068" s="118" t="s">
        <v>437</v>
      </c>
      <c r="B1068" s="70" t="s">
        <v>51</v>
      </c>
      <c r="C1068" s="40">
        <v>40654395</v>
      </c>
      <c r="D1068" s="10" t="str">
        <f t="shared" si="222"/>
        <v>N/A</v>
      </c>
      <c r="E1068" s="40">
        <v>42550612</v>
      </c>
      <c r="F1068" s="10" t="str">
        <f t="shared" si="223"/>
        <v>N/A</v>
      </c>
      <c r="G1068" s="40">
        <v>42020429</v>
      </c>
      <c r="H1068" s="10" t="str">
        <f t="shared" si="224"/>
        <v>N/A</v>
      </c>
      <c r="I1068" s="96">
        <v>4.6639999999999997</v>
      </c>
      <c r="J1068" s="96">
        <v>-1.25</v>
      </c>
      <c r="K1068" s="11" t="s">
        <v>117</v>
      </c>
      <c r="L1068" s="21" t="str">
        <f t="shared" si="225"/>
        <v>Yes</v>
      </c>
    </row>
    <row r="1069" spans="1:12">
      <c r="A1069" s="118" t="s">
        <v>438</v>
      </c>
      <c r="B1069" s="70" t="s">
        <v>51</v>
      </c>
      <c r="C1069" s="39">
        <v>17061</v>
      </c>
      <c r="D1069" s="10" t="str">
        <f t="shared" si="222"/>
        <v>N/A</v>
      </c>
      <c r="E1069" s="39">
        <v>17595</v>
      </c>
      <c r="F1069" s="10" t="str">
        <f t="shared" si="223"/>
        <v>N/A</v>
      </c>
      <c r="G1069" s="39">
        <v>17275</v>
      </c>
      <c r="H1069" s="10" t="str">
        <f t="shared" si="224"/>
        <v>N/A</v>
      </c>
      <c r="I1069" s="96">
        <v>3.13</v>
      </c>
      <c r="J1069" s="96">
        <v>-1.82</v>
      </c>
      <c r="K1069" s="11" t="s">
        <v>117</v>
      </c>
      <c r="L1069" s="21" t="str">
        <f t="shared" ref="L1069:L1100" si="226">IF(J1069="Div by 0", "N/A", IF(K1069="N/A","N/A", IF(J1069&gt;VALUE(MID(K1069,1,2)), "No", IF(J1069&lt;-1*VALUE(MID(K1069,1,2)), "No", "Yes"))))</f>
        <v>Yes</v>
      </c>
    </row>
    <row r="1070" spans="1:12">
      <c r="A1070" s="118" t="s">
        <v>439</v>
      </c>
      <c r="B1070" s="70" t="s">
        <v>51</v>
      </c>
      <c r="C1070" s="40">
        <v>2382.8846491999998</v>
      </c>
      <c r="D1070" s="10" t="str">
        <f t="shared" si="222"/>
        <v>N/A</v>
      </c>
      <c r="E1070" s="40">
        <v>2418.3354362</v>
      </c>
      <c r="F1070" s="10" t="str">
        <f t="shared" si="223"/>
        <v>N/A</v>
      </c>
      <c r="G1070" s="40">
        <v>2432.4416207999998</v>
      </c>
      <c r="H1070" s="10" t="str">
        <f t="shared" si="224"/>
        <v>N/A</v>
      </c>
      <c r="I1070" s="96">
        <v>1.488</v>
      </c>
      <c r="J1070" s="96">
        <v>0.58330000000000004</v>
      </c>
      <c r="K1070" s="11" t="s">
        <v>117</v>
      </c>
      <c r="L1070" s="21" t="str">
        <f t="shared" si="226"/>
        <v>Yes</v>
      </c>
    </row>
    <row r="1071" spans="1:12">
      <c r="A1071" s="118" t="s">
        <v>440</v>
      </c>
      <c r="B1071" s="70" t="s">
        <v>51</v>
      </c>
      <c r="C1071" s="40">
        <v>152365873</v>
      </c>
      <c r="D1071" s="10" t="str">
        <f t="shared" si="222"/>
        <v>N/A</v>
      </c>
      <c r="E1071" s="40">
        <v>165715225</v>
      </c>
      <c r="F1071" s="10" t="str">
        <f t="shared" si="223"/>
        <v>N/A</v>
      </c>
      <c r="G1071" s="40">
        <v>196401512</v>
      </c>
      <c r="H1071" s="10" t="str">
        <f t="shared" si="224"/>
        <v>N/A</v>
      </c>
      <c r="I1071" s="96">
        <v>8.7609999999999992</v>
      </c>
      <c r="J1071" s="96">
        <v>18.52</v>
      </c>
      <c r="K1071" s="11" t="s">
        <v>117</v>
      </c>
      <c r="L1071" s="21" t="str">
        <f t="shared" si="226"/>
        <v>No</v>
      </c>
    </row>
    <row r="1072" spans="1:12">
      <c r="A1072" s="118" t="s">
        <v>109</v>
      </c>
      <c r="B1072" s="70" t="s">
        <v>51</v>
      </c>
      <c r="C1072" s="39">
        <v>361140</v>
      </c>
      <c r="D1072" s="10" t="str">
        <f t="shared" si="222"/>
        <v>N/A</v>
      </c>
      <c r="E1072" s="39">
        <v>376669</v>
      </c>
      <c r="F1072" s="10" t="str">
        <f t="shared" si="223"/>
        <v>N/A</v>
      </c>
      <c r="G1072" s="39">
        <v>401967</v>
      </c>
      <c r="H1072" s="10" t="str">
        <f t="shared" si="224"/>
        <v>N/A</v>
      </c>
      <c r="I1072" s="96">
        <v>4.3</v>
      </c>
      <c r="J1072" s="96">
        <v>6.7160000000000002</v>
      </c>
      <c r="K1072" s="11" t="s">
        <v>117</v>
      </c>
      <c r="L1072" s="21" t="str">
        <f t="shared" si="226"/>
        <v>Yes</v>
      </c>
    </row>
    <row r="1073" spans="1:12">
      <c r="A1073" s="118" t="s">
        <v>441</v>
      </c>
      <c r="B1073" s="70" t="s">
        <v>51</v>
      </c>
      <c r="C1073" s="40">
        <v>421.90251148999999</v>
      </c>
      <c r="D1073" s="10" t="str">
        <f t="shared" si="222"/>
        <v>N/A</v>
      </c>
      <c r="E1073" s="40">
        <v>439.94919943000002</v>
      </c>
      <c r="F1073" s="10" t="str">
        <f t="shared" si="223"/>
        <v>N/A</v>
      </c>
      <c r="G1073" s="40">
        <v>488.60108416999998</v>
      </c>
      <c r="H1073" s="10" t="str">
        <f t="shared" si="224"/>
        <v>N/A</v>
      </c>
      <c r="I1073" s="96">
        <v>4.2770000000000001</v>
      </c>
      <c r="J1073" s="96">
        <v>11.06</v>
      </c>
      <c r="K1073" s="11" t="s">
        <v>117</v>
      </c>
      <c r="L1073" s="21" t="str">
        <f t="shared" si="226"/>
        <v>Yes</v>
      </c>
    </row>
    <row r="1074" spans="1:12">
      <c r="A1074" s="118" t="s">
        <v>442</v>
      </c>
      <c r="B1074" s="70" t="s">
        <v>51</v>
      </c>
      <c r="C1074" s="40">
        <v>746977761</v>
      </c>
      <c r="D1074" s="10" t="str">
        <f t="shared" si="222"/>
        <v>N/A</v>
      </c>
      <c r="E1074" s="40">
        <v>471953919</v>
      </c>
      <c r="F1074" s="10" t="str">
        <f t="shared" si="223"/>
        <v>N/A</v>
      </c>
      <c r="G1074" s="40">
        <v>507875392</v>
      </c>
      <c r="H1074" s="10" t="str">
        <f t="shared" si="224"/>
        <v>N/A</v>
      </c>
      <c r="I1074" s="96">
        <v>-36.799999999999997</v>
      </c>
      <c r="J1074" s="96">
        <v>7.6109999999999998</v>
      </c>
      <c r="K1074" s="11" t="s">
        <v>117</v>
      </c>
      <c r="L1074" s="21" t="str">
        <f t="shared" si="226"/>
        <v>Yes</v>
      </c>
    </row>
    <row r="1075" spans="1:12">
      <c r="A1075" s="118" t="s">
        <v>110</v>
      </c>
      <c r="B1075" s="70" t="s">
        <v>51</v>
      </c>
      <c r="C1075" s="39">
        <v>512939</v>
      </c>
      <c r="D1075" s="10" t="str">
        <f t="shared" si="222"/>
        <v>N/A</v>
      </c>
      <c r="E1075" s="39">
        <v>498123</v>
      </c>
      <c r="F1075" s="10" t="str">
        <f t="shared" si="223"/>
        <v>N/A</v>
      </c>
      <c r="G1075" s="39">
        <v>502100</v>
      </c>
      <c r="H1075" s="10" t="str">
        <f t="shared" si="224"/>
        <v>N/A</v>
      </c>
      <c r="I1075" s="96">
        <v>-2.89</v>
      </c>
      <c r="J1075" s="96">
        <v>0.7984</v>
      </c>
      <c r="K1075" s="11" t="s">
        <v>117</v>
      </c>
      <c r="L1075" s="21" t="str">
        <f t="shared" si="226"/>
        <v>Yes</v>
      </c>
    </row>
    <row r="1076" spans="1:12">
      <c r="A1076" s="118" t="s">
        <v>443</v>
      </c>
      <c r="B1076" s="70" t="s">
        <v>51</v>
      </c>
      <c r="C1076" s="40">
        <v>1456.2701626999999</v>
      </c>
      <c r="D1076" s="10" t="str">
        <f t="shared" si="222"/>
        <v>N/A</v>
      </c>
      <c r="E1076" s="40">
        <v>947.46462018</v>
      </c>
      <c r="F1076" s="10" t="str">
        <f t="shared" si="223"/>
        <v>N/A</v>
      </c>
      <c r="G1076" s="40">
        <v>1011.5024736</v>
      </c>
      <c r="H1076" s="10" t="str">
        <f t="shared" si="224"/>
        <v>N/A</v>
      </c>
      <c r="I1076" s="96">
        <v>-34.9</v>
      </c>
      <c r="J1076" s="96">
        <v>6.7590000000000003</v>
      </c>
      <c r="K1076" s="11" t="s">
        <v>117</v>
      </c>
      <c r="L1076" s="21" t="str">
        <f t="shared" si="226"/>
        <v>Yes</v>
      </c>
    </row>
    <row r="1077" spans="1:12">
      <c r="A1077" s="118" t="s">
        <v>444</v>
      </c>
      <c r="B1077" s="70" t="s">
        <v>51</v>
      </c>
      <c r="C1077" s="40">
        <v>230767162</v>
      </c>
      <c r="D1077" s="10" t="str">
        <f t="shared" si="222"/>
        <v>N/A</v>
      </c>
      <c r="E1077" s="40">
        <v>245146053</v>
      </c>
      <c r="F1077" s="10" t="str">
        <f t="shared" si="223"/>
        <v>N/A</v>
      </c>
      <c r="G1077" s="40">
        <v>248860788</v>
      </c>
      <c r="H1077" s="10" t="str">
        <f t="shared" si="224"/>
        <v>N/A</v>
      </c>
      <c r="I1077" s="96">
        <v>6.2309999999999999</v>
      </c>
      <c r="J1077" s="96">
        <v>1.5149999999999999</v>
      </c>
      <c r="K1077" s="11" t="s">
        <v>117</v>
      </c>
      <c r="L1077" s="21" t="str">
        <f t="shared" si="226"/>
        <v>Yes</v>
      </c>
    </row>
    <row r="1078" spans="1:12">
      <c r="A1078" s="126" t="s">
        <v>706</v>
      </c>
      <c r="B1078" s="39" t="s">
        <v>51</v>
      </c>
      <c r="C1078" s="39">
        <v>207883</v>
      </c>
      <c r="D1078" s="10" t="str">
        <f t="shared" si="222"/>
        <v>N/A</v>
      </c>
      <c r="E1078" s="39">
        <v>207850</v>
      </c>
      <c r="F1078" s="10" t="str">
        <f t="shared" si="223"/>
        <v>N/A</v>
      </c>
      <c r="G1078" s="39">
        <v>204651</v>
      </c>
      <c r="H1078" s="10" t="str">
        <f t="shared" si="224"/>
        <v>N/A</v>
      </c>
      <c r="I1078" s="96">
        <v>-1.6E-2</v>
      </c>
      <c r="J1078" s="96">
        <v>-1.54</v>
      </c>
      <c r="K1078" s="49" t="s">
        <v>117</v>
      </c>
      <c r="L1078" s="21" t="str">
        <f t="shared" si="226"/>
        <v>Yes</v>
      </c>
    </row>
    <row r="1079" spans="1:12">
      <c r="A1079" s="118" t="s">
        <v>445</v>
      </c>
      <c r="B1079" s="70" t="s">
        <v>51</v>
      </c>
      <c r="C1079" s="40">
        <v>1110.0819306999999</v>
      </c>
      <c r="D1079" s="10" t="str">
        <f t="shared" si="222"/>
        <v>N/A</v>
      </c>
      <c r="E1079" s="40">
        <v>1179.437349</v>
      </c>
      <c r="F1079" s="10" t="str">
        <f t="shared" si="223"/>
        <v>N/A</v>
      </c>
      <c r="G1079" s="40">
        <v>1216.0252723000001</v>
      </c>
      <c r="H1079" s="10" t="str">
        <f t="shared" si="224"/>
        <v>N/A</v>
      </c>
      <c r="I1079" s="96">
        <v>6.2480000000000002</v>
      </c>
      <c r="J1079" s="96">
        <v>3.1019999999999999</v>
      </c>
      <c r="K1079" s="11" t="s">
        <v>117</v>
      </c>
      <c r="L1079" s="21" t="str">
        <f t="shared" si="226"/>
        <v>Yes</v>
      </c>
    </row>
    <row r="1080" spans="1:12">
      <c r="A1080" s="118" t="s">
        <v>446</v>
      </c>
      <c r="B1080" s="70" t="s">
        <v>51</v>
      </c>
      <c r="C1080" s="40">
        <v>16060524</v>
      </c>
      <c r="D1080" s="10" t="str">
        <f t="shared" si="222"/>
        <v>N/A</v>
      </c>
      <c r="E1080" s="40">
        <v>17098911</v>
      </c>
      <c r="F1080" s="10" t="str">
        <f t="shared" si="223"/>
        <v>N/A</v>
      </c>
      <c r="G1080" s="40">
        <v>19682059</v>
      </c>
      <c r="H1080" s="10" t="str">
        <f t="shared" si="224"/>
        <v>N/A</v>
      </c>
      <c r="I1080" s="96">
        <v>6.4649999999999999</v>
      </c>
      <c r="J1080" s="96">
        <v>15.11</v>
      </c>
      <c r="K1080" s="11" t="s">
        <v>117</v>
      </c>
      <c r="L1080" s="21" t="str">
        <f t="shared" si="226"/>
        <v>No</v>
      </c>
    </row>
    <row r="1081" spans="1:12">
      <c r="A1081" s="118" t="s">
        <v>40</v>
      </c>
      <c r="B1081" s="70" t="s">
        <v>51</v>
      </c>
      <c r="C1081" s="39">
        <v>37930</v>
      </c>
      <c r="D1081" s="10" t="str">
        <f t="shared" si="222"/>
        <v>N/A</v>
      </c>
      <c r="E1081" s="39">
        <v>36246</v>
      </c>
      <c r="F1081" s="10" t="str">
        <f t="shared" si="223"/>
        <v>N/A</v>
      </c>
      <c r="G1081" s="39">
        <v>36716</v>
      </c>
      <c r="H1081" s="10" t="str">
        <f t="shared" si="224"/>
        <v>N/A</v>
      </c>
      <c r="I1081" s="96">
        <v>-4.4400000000000004</v>
      </c>
      <c r="J1081" s="96">
        <v>1.2969999999999999</v>
      </c>
      <c r="K1081" s="11" t="s">
        <v>117</v>
      </c>
      <c r="L1081" s="21" t="str">
        <f t="shared" si="226"/>
        <v>Yes</v>
      </c>
    </row>
    <row r="1082" spans="1:12">
      <c r="A1082" s="118" t="s">
        <v>447</v>
      </c>
      <c r="B1082" s="70" t="s">
        <v>51</v>
      </c>
      <c r="C1082" s="40">
        <v>423.42536251000001</v>
      </c>
      <c r="D1082" s="10" t="str">
        <f t="shared" si="222"/>
        <v>N/A</v>
      </c>
      <c r="E1082" s="40">
        <v>471.74615130000001</v>
      </c>
      <c r="F1082" s="10" t="str">
        <f t="shared" si="223"/>
        <v>N/A</v>
      </c>
      <c r="G1082" s="40">
        <v>536.06217998</v>
      </c>
      <c r="H1082" s="10" t="str">
        <f t="shared" si="224"/>
        <v>N/A</v>
      </c>
      <c r="I1082" s="96">
        <v>11.41</v>
      </c>
      <c r="J1082" s="96">
        <v>13.63</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16465406</v>
      </c>
      <c r="D1086" s="10" t="str">
        <f t="shared" si="222"/>
        <v>N/A</v>
      </c>
      <c r="E1086" s="40">
        <v>16314851</v>
      </c>
      <c r="F1086" s="10" t="str">
        <f t="shared" si="223"/>
        <v>N/A</v>
      </c>
      <c r="G1086" s="40">
        <v>16319862</v>
      </c>
      <c r="H1086" s="10" t="str">
        <f t="shared" si="224"/>
        <v>N/A</v>
      </c>
      <c r="I1086" s="96">
        <v>-0.91400000000000003</v>
      </c>
      <c r="J1086" s="96">
        <v>3.0700000000000002E-2</v>
      </c>
      <c r="K1086" s="11" t="s">
        <v>117</v>
      </c>
      <c r="L1086" s="21" t="str">
        <f t="shared" si="226"/>
        <v>Yes</v>
      </c>
    </row>
    <row r="1087" spans="1:12">
      <c r="A1087" s="118" t="s">
        <v>452</v>
      </c>
      <c r="B1087" s="70" t="s">
        <v>51</v>
      </c>
      <c r="C1087" s="39">
        <v>12578</v>
      </c>
      <c r="D1087" s="10" t="str">
        <f t="shared" si="222"/>
        <v>N/A</v>
      </c>
      <c r="E1087" s="39">
        <v>12410</v>
      </c>
      <c r="F1087" s="10" t="str">
        <f t="shared" si="223"/>
        <v>N/A</v>
      </c>
      <c r="G1087" s="39">
        <v>12652</v>
      </c>
      <c r="H1087" s="10" t="str">
        <f t="shared" si="224"/>
        <v>N/A</v>
      </c>
      <c r="I1087" s="96">
        <v>-1.34</v>
      </c>
      <c r="J1087" s="96">
        <v>1.95</v>
      </c>
      <c r="K1087" s="11" t="s">
        <v>117</v>
      </c>
      <c r="L1087" s="21" t="str">
        <f t="shared" si="226"/>
        <v>Yes</v>
      </c>
    </row>
    <row r="1088" spans="1:12">
      <c r="A1088" s="118" t="s">
        <v>453</v>
      </c>
      <c r="B1088" s="70" t="s">
        <v>51</v>
      </c>
      <c r="C1088" s="40">
        <v>1309.0639211</v>
      </c>
      <c r="D1088" s="10" t="str">
        <f t="shared" si="222"/>
        <v>N/A</v>
      </c>
      <c r="E1088" s="40">
        <v>1314.6535858</v>
      </c>
      <c r="F1088" s="10" t="str">
        <f t="shared" si="223"/>
        <v>N/A</v>
      </c>
      <c r="G1088" s="40">
        <v>1289.9037306</v>
      </c>
      <c r="H1088" s="10" t="str">
        <f t="shared" si="224"/>
        <v>N/A</v>
      </c>
      <c r="I1088" s="96">
        <v>0.42699999999999999</v>
      </c>
      <c r="J1088" s="96">
        <v>-1.88</v>
      </c>
      <c r="K1088" s="11" t="s">
        <v>117</v>
      </c>
      <c r="L1088" s="21" t="str">
        <f t="shared" si="226"/>
        <v>Yes</v>
      </c>
    </row>
    <row r="1089" spans="1:12">
      <c r="A1089" s="118" t="s">
        <v>454</v>
      </c>
      <c r="B1089" s="70" t="s">
        <v>51</v>
      </c>
      <c r="C1089" s="40">
        <v>28951</v>
      </c>
      <c r="D1089" s="10" t="str">
        <f t="shared" si="222"/>
        <v>N/A</v>
      </c>
      <c r="E1089" s="40">
        <v>29837</v>
      </c>
      <c r="F1089" s="10" t="str">
        <f t="shared" si="223"/>
        <v>N/A</v>
      </c>
      <c r="G1089" s="40">
        <v>5855</v>
      </c>
      <c r="H1089" s="10" t="str">
        <f t="shared" si="224"/>
        <v>N/A</v>
      </c>
      <c r="I1089" s="96">
        <v>3.06</v>
      </c>
      <c r="J1089" s="96">
        <v>-80.400000000000006</v>
      </c>
      <c r="K1089" s="11" t="s">
        <v>117</v>
      </c>
      <c r="L1089" s="21" t="str">
        <f t="shared" si="226"/>
        <v>No</v>
      </c>
    </row>
    <row r="1090" spans="1:12">
      <c r="A1090" s="118" t="s">
        <v>455</v>
      </c>
      <c r="B1090" s="70" t="s">
        <v>51</v>
      </c>
      <c r="C1090" s="39">
        <v>110</v>
      </c>
      <c r="D1090" s="10" t="str">
        <f t="shared" si="222"/>
        <v>N/A</v>
      </c>
      <c r="E1090" s="39">
        <v>107</v>
      </c>
      <c r="F1090" s="10" t="str">
        <f t="shared" si="223"/>
        <v>N/A</v>
      </c>
      <c r="G1090" s="39">
        <v>40</v>
      </c>
      <c r="H1090" s="10" t="str">
        <f t="shared" si="224"/>
        <v>N/A</v>
      </c>
      <c r="I1090" s="96">
        <v>-2.73</v>
      </c>
      <c r="J1090" s="96">
        <v>-62.6</v>
      </c>
      <c r="K1090" s="11" t="s">
        <v>117</v>
      </c>
      <c r="L1090" s="21" t="str">
        <f t="shared" si="226"/>
        <v>No</v>
      </c>
    </row>
    <row r="1091" spans="1:12">
      <c r="A1091" s="118" t="s">
        <v>456</v>
      </c>
      <c r="B1091" s="70" t="s">
        <v>51</v>
      </c>
      <c r="C1091" s="40">
        <v>263.19090908999999</v>
      </c>
      <c r="D1091" s="10" t="str">
        <f t="shared" si="222"/>
        <v>N/A</v>
      </c>
      <c r="E1091" s="40">
        <v>278.85046728999998</v>
      </c>
      <c r="F1091" s="10" t="str">
        <f t="shared" si="223"/>
        <v>N/A</v>
      </c>
      <c r="G1091" s="40">
        <v>146.375</v>
      </c>
      <c r="H1091" s="10" t="str">
        <f t="shared" si="224"/>
        <v>N/A</v>
      </c>
      <c r="I1091" s="96">
        <v>5.95</v>
      </c>
      <c r="J1091" s="96">
        <v>-47.5</v>
      </c>
      <c r="K1091" s="11" t="s">
        <v>117</v>
      </c>
      <c r="L1091" s="21" t="str">
        <f t="shared" si="226"/>
        <v>No</v>
      </c>
    </row>
    <row r="1092" spans="1:12">
      <c r="A1092" s="118" t="s">
        <v>457</v>
      </c>
      <c r="B1092" s="70" t="s">
        <v>51</v>
      </c>
      <c r="C1092" s="40">
        <v>174298</v>
      </c>
      <c r="D1092" s="10" t="str">
        <f t="shared" si="222"/>
        <v>N/A</v>
      </c>
      <c r="E1092" s="40">
        <v>143199</v>
      </c>
      <c r="F1092" s="10" t="str">
        <f t="shared" si="223"/>
        <v>N/A</v>
      </c>
      <c r="G1092" s="40">
        <v>132638</v>
      </c>
      <c r="H1092" s="10" t="str">
        <f t="shared" si="224"/>
        <v>N/A</v>
      </c>
      <c r="I1092" s="96">
        <v>-17.8</v>
      </c>
      <c r="J1092" s="96">
        <v>-7.38</v>
      </c>
      <c r="K1092" s="11" t="s">
        <v>117</v>
      </c>
      <c r="L1092" s="21" t="str">
        <f t="shared" si="226"/>
        <v>Yes</v>
      </c>
    </row>
    <row r="1093" spans="1:12">
      <c r="A1093" s="118" t="s">
        <v>707</v>
      </c>
      <c r="B1093" s="70" t="s">
        <v>51</v>
      </c>
      <c r="C1093" s="39">
        <v>1338</v>
      </c>
      <c r="D1093" s="10" t="str">
        <f t="shared" si="222"/>
        <v>N/A</v>
      </c>
      <c r="E1093" s="39">
        <v>1461</v>
      </c>
      <c r="F1093" s="10" t="str">
        <f t="shared" si="223"/>
        <v>N/A</v>
      </c>
      <c r="G1093" s="39">
        <v>1561</v>
      </c>
      <c r="H1093" s="10" t="str">
        <f t="shared" si="224"/>
        <v>N/A</v>
      </c>
      <c r="I1093" s="96">
        <v>9.1929999999999996</v>
      </c>
      <c r="J1093" s="96">
        <v>6.8449999999999998</v>
      </c>
      <c r="K1093" s="11" t="s">
        <v>117</v>
      </c>
      <c r="L1093" s="21" t="str">
        <f t="shared" si="226"/>
        <v>Yes</v>
      </c>
    </row>
    <row r="1094" spans="1:12">
      <c r="A1094" s="118" t="s">
        <v>458</v>
      </c>
      <c r="B1094" s="70" t="s">
        <v>51</v>
      </c>
      <c r="C1094" s="40">
        <v>130.26756352999999</v>
      </c>
      <c r="D1094" s="10" t="str">
        <f t="shared" si="222"/>
        <v>N/A</v>
      </c>
      <c r="E1094" s="40">
        <v>98.014373716999998</v>
      </c>
      <c r="F1094" s="10" t="str">
        <f t="shared" si="223"/>
        <v>N/A</v>
      </c>
      <c r="G1094" s="40">
        <v>84.969891094999994</v>
      </c>
      <c r="H1094" s="10" t="str">
        <f t="shared" si="224"/>
        <v>N/A</v>
      </c>
      <c r="I1094" s="96">
        <v>-24.8</v>
      </c>
      <c r="J1094" s="96">
        <v>-13.3</v>
      </c>
      <c r="K1094" s="11" t="s">
        <v>117</v>
      </c>
      <c r="L1094" s="21" t="str">
        <f t="shared" si="226"/>
        <v>Yes</v>
      </c>
    </row>
    <row r="1095" spans="1:12">
      <c r="A1095" s="118" t="s">
        <v>459</v>
      </c>
      <c r="B1095" s="70" t="s">
        <v>51</v>
      </c>
      <c r="C1095" s="40">
        <v>19765662</v>
      </c>
      <c r="D1095" s="10" t="str">
        <f t="shared" si="222"/>
        <v>N/A</v>
      </c>
      <c r="E1095" s="40">
        <v>21068157</v>
      </c>
      <c r="F1095" s="10" t="str">
        <f t="shared" si="223"/>
        <v>N/A</v>
      </c>
      <c r="G1095" s="40">
        <v>27279401</v>
      </c>
      <c r="H1095" s="10" t="str">
        <f t="shared" si="224"/>
        <v>N/A</v>
      </c>
      <c r="I1095" s="96">
        <v>6.59</v>
      </c>
      <c r="J1095" s="96">
        <v>29.48</v>
      </c>
      <c r="K1095" s="11" t="s">
        <v>117</v>
      </c>
      <c r="L1095" s="21" t="str">
        <f t="shared" si="226"/>
        <v>No</v>
      </c>
    </row>
    <row r="1096" spans="1:12">
      <c r="A1096" s="118" t="s">
        <v>146</v>
      </c>
      <c r="B1096" s="70" t="s">
        <v>51</v>
      </c>
      <c r="C1096" s="39">
        <v>2654</v>
      </c>
      <c r="D1096" s="10" t="str">
        <f t="shared" si="222"/>
        <v>N/A</v>
      </c>
      <c r="E1096" s="39">
        <v>2386</v>
      </c>
      <c r="F1096" s="10" t="str">
        <f t="shared" si="223"/>
        <v>N/A</v>
      </c>
      <c r="G1096" s="39">
        <v>2462</v>
      </c>
      <c r="H1096" s="10" t="str">
        <f t="shared" si="224"/>
        <v>N/A</v>
      </c>
      <c r="I1096" s="96">
        <v>-10.1</v>
      </c>
      <c r="J1096" s="96">
        <v>3.1850000000000001</v>
      </c>
      <c r="K1096" s="11" t="s">
        <v>117</v>
      </c>
      <c r="L1096" s="21" t="str">
        <f t="shared" si="226"/>
        <v>Yes</v>
      </c>
    </row>
    <row r="1097" spans="1:12">
      <c r="A1097" s="118" t="s">
        <v>460</v>
      </c>
      <c r="B1097" s="70" t="s">
        <v>51</v>
      </c>
      <c r="C1097" s="40">
        <v>7447.4988696</v>
      </c>
      <c r="D1097" s="10" t="str">
        <f t="shared" si="222"/>
        <v>N/A</v>
      </c>
      <c r="E1097" s="40">
        <v>8829.9065381</v>
      </c>
      <c r="F1097" s="10" t="str">
        <f t="shared" si="223"/>
        <v>N/A</v>
      </c>
      <c r="G1097" s="40">
        <v>11080.179123</v>
      </c>
      <c r="H1097" s="10" t="str">
        <f t="shared" si="224"/>
        <v>N/A</v>
      </c>
      <c r="I1097" s="96">
        <v>18.559999999999999</v>
      </c>
      <c r="J1097" s="96">
        <v>25.48</v>
      </c>
      <c r="K1097" s="11" t="s">
        <v>117</v>
      </c>
      <c r="L1097" s="21" t="str">
        <f t="shared" si="226"/>
        <v>No</v>
      </c>
    </row>
    <row r="1098" spans="1:12">
      <c r="A1098" s="118" t="s">
        <v>461</v>
      </c>
      <c r="B1098" s="70" t="s">
        <v>51</v>
      </c>
      <c r="C1098" s="40">
        <v>68148699</v>
      </c>
      <c r="D1098" s="10" t="str">
        <f t="shared" si="222"/>
        <v>N/A</v>
      </c>
      <c r="E1098" s="40">
        <v>68144194</v>
      </c>
      <c r="F1098" s="10" t="str">
        <f t="shared" si="223"/>
        <v>N/A</v>
      </c>
      <c r="G1098" s="40">
        <v>80138598</v>
      </c>
      <c r="H1098" s="10" t="str">
        <f t="shared" si="224"/>
        <v>N/A</v>
      </c>
      <c r="I1098" s="96">
        <v>-7.0000000000000001E-3</v>
      </c>
      <c r="J1098" s="96">
        <v>17.600000000000001</v>
      </c>
      <c r="K1098" s="11" t="s">
        <v>117</v>
      </c>
      <c r="L1098" s="21" t="str">
        <f t="shared" si="226"/>
        <v>No</v>
      </c>
    </row>
    <row r="1099" spans="1:12">
      <c r="A1099" s="118" t="s">
        <v>462</v>
      </c>
      <c r="B1099" s="70" t="s">
        <v>51</v>
      </c>
      <c r="C1099" s="39">
        <v>156448</v>
      </c>
      <c r="D1099" s="10" t="str">
        <f t="shared" si="222"/>
        <v>N/A</v>
      </c>
      <c r="E1099" s="39">
        <v>162830</v>
      </c>
      <c r="F1099" s="10" t="str">
        <f t="shared" si="223"/>
        <v>N/A</v>
      </c>
      <c r="G1099" s="39">
        <v>185491</v>
      </c>
      <c r="H1099" s="10" t="str">
        <f t="shared" si="224"/>
        <v>N/A</v>
      </c>
      <c r="I1099" s="96">
        <v>4.0789999999999997</v>
      </c>
      <c r="J1099" s="96">
        <v>13.92</v>
      </c>
      <c r="K1099" s="11" t="s">
        <v>117</v>
      </c>
      <c r="L1099" s="21" t="str">
        <f t="shared" si="226"/>
        <v>Yes</v>
      </c>
    </row>
    <row r="1100" spans="1:12">
      <c r="A1100" s="118" t="s">
        <v>463</v>
      </c>
      <c r="B1100" s="70" t="s">
        <v>51</v>
      </c>
      <c r="C1100" s="40">
        <v>435.59968168</v>
      </c>
      <c r="D1100" s="10" t="str">
        <f t="shared" si="222"/>
        <v>N/A</v>
      </c>
      <c r="E1100" s="40">
        <v>418.49901124000002</v>
      </c>
      <c r="F1100" s="10" t="str">
        <f t="shared" si="223"/>
        <v>N/A</v>
      </c>
      <c r="G1100" s="40">
        <v>432.03496666000001</v>
      </c>
      <c r="H1100" s="10" t="str">
        <f t="shared" si="224"/>
        <v>N/A</v>
      </c>
      <c r="I1100" s="96">
        <v>-3.93</v>
      </c>
      <c r="J1100" s="96">
        <v>3.234</v>
      </c>
      <c r="K1100" s="11" t="s">
        <v>117</v>
      </c>
      <c r="L1100" s="21" t="str">
        <f t="shared" si="226"/>
        <v>Yes</v>
      </c>
    </row>
    <row r="1101" spans="1:12">
      <c r="A1101" s="118" t="s">
        <v>464</v>
      </c>
      <c r="B1101" s="70" t="s">
        <v>51</v>
      </c>
      <c r="C1101" s="40">
        <v>99225064</v>
      </c>
      <c r="D1101" s="10" t="str">
        <f t="shared" ref="D1101:D1109" si="227">IF($B1101="N/A","N/A",IF(C1101&gt;10,"No",IF(C1101&lt;-10,"No","Yes")))</f>
        <v>N/A</v>
      </c>
      <c r="E1101" s="40">
        <v>112610322</v>
      </c>
      <c r="F1101" s="10" t="str">
        <f t="shared" ref="F1101:F1109" si="228">IF($B1101="N/A","N/A",IF(E1101&gt;10,"No",IF(E1101&lt;-10,"No","Yes")))</f>
        <v>N/A</v>
      </c>
      <c r="G1101" s="40">
        <v>123969238</v>
      </c>
      <c r="H1101" s="10" t="str">
        <f t="shared" ref="H1101:H1109" si="229">IF($B1101="N/A","N/A",IF(G1101&gt;10,"No",IF(G1101&lt;-10,"No","Yes")))</f>
        <v>N/A</v>
      </c>
      <c r="I1101" s="96">
        <v>13.49</v>
      </c>
      <c r="J1101" s="96">
        <v>10.09</v>
      </c>
      <c r="K1101" s="11" t="s">
        <v>117</v>
      </c>
      <c r="L1101" s="21" t="str">
        <f t="shared" ref="L1101:L1109" si="230">IF(J1101="Div by 0", "N/A", IF(K1101="N/A","N/A", IF(J1101&gt;VALUE(MID(K1101,1,2)), "No", IF(J1101&lt;-1*VALUE(MID(K1101,1,2)), "No", "Yes"))))</f>
        <v>Yes</v>
      </c>
    </row>
    <row r="1102" spans="1:12">
      <c r="A1102" s="118" t="s">
        <v>147</v>
      </c>
      <c r="B1102" s="70" t="s">
        <v>51</v>
      </c>
      <c r="C1102" s="39">
        <v>2130</v>
      </c>
      <c r="D1102" s="10" t="str">
        <f t="shared" si="227"/>
        <v>N/A</v>
      </c>
      <c r="E1102" s="39">
        <v>2332</v>
      </c>
      <c r="F1102" s="10" t="str">
        <f t="shared" si="228"/>
        <v>N/A</v>
      </c>
      <c r="G1102" s="39">
        <v>2518</v>
      </c>
      <c r="H1102" s="10" t="str">
        <f t="shared" si="229"/>
        <v>N/A</v>
      </c>
      <c r="I1102" s="96">
        <v>9.484</v>
      </c>
      <c r="J1102" s="96">
        <v>7.976</v>
      </c>
      <c r="K1102" s="11" t="s">
        <v>117</v>
      </c>
      <c r="L1102" s="21" t="str">
        <f t="shared" si="230"/>
        <v>Yes</v>
      </c>
    </row>
    <row r="1103" spans="1:12">
      <c r="A1103" s="118" t="s">
        <v>465</v>
      </c>
      <c r="B1103" s="70" t="s">
        <v>51</v>
      </c>
      <c r="C1103" s="40">
        <v>46584.537088999998</v>
      </c>
      <c r="D1103" s="10" t="str">
        <f t="shared" si="227"/>
        <v>N/A</v>
      </c>
      <c r="E1103" s="40">
        <v>48289.160377</v>
      </c>
      <c r="F1103" s="10" t="str">
        <f t="shared" si="228"/>
        <v>N/A</v>
      </c>
      <c r="G1103" s="40">
        <v>49233.216044000001</v>
      </c>
      <c r="H1103" s="10" t="str">
        <f t="shared" si="229"/>
        <v>N/A</v>
      </c>
      <c r="I1103" s="96">
        <v>3.6589999999999998</v>
      </c>
      <c r="J1103" s="96">
        <v>1.9550000000000001</v>
      </c>
      <c r="K1103" s="11" t="s">
        <v>117</v>
      </c>
      <c r="L1103" s="21" t="str">
        <f t="shared" si="230"/>
        <v>Yes</v>
      </c>
    </row>
    <row r="1104" spans="1:12">
      <c r="A1104" s="118" t="s">
        <v>466</v>
      </c>
      <c r="B1104" s="70" t="s">
        <v>51</v>
      </c>
      <c r="C1104" s="40">
        <v>113437616</v>
      </c>
      <c r="D1104" s="10" t="str">
        <f t="shared" si="227"/>
        <v>N/A</v>
      </c>
      <c r="E1104" s="40">
        <v>116918055</v>
      </c>
      <c r="F1104" s="10" t="str">
        <f t="shared" si="228"/>
        <v>N/A</v>
      </c>
      <c r="G1104" s="40">
        <v>129717803</v>
      </c>
      <c r="H1104" s="10" t="str">
        <f t="shared" si="229"/>
        <v>N/A</v>
      </c>
      <c r="I1104" s="96">
        <v>3.0680000000000001</v>
      </c>
      <c r="J1104" s="96">
        <v>10.95</v>
      </c>
      <c r="K1104" s="11" t="s">
        <v>117</v>
      </c>
      <c r="L1104" s="21" t="str">
        <f t="shared" si="230"/>
        <v>Yes</v>
      </c>
    </row>
    <row r="1105" spans="1:12">
      <c r="A1105" s="118" t="s">
        <v>467</v>
      </c>
      <c r="B1105" s="70" t="s">
        <v>51</v>
      </c>
      <c r="C1105" s="39">
        <v>115513</v>
      </c>
      <c r="D1105" s="10" t="str">
        <f t="shared" si="227"/>
        <v>N/A</v>
      </c>
      <c r="E1105" s="39">
        <v>118215</v>
      </c>
      <c r="F1105" s="10" t="str">
        <f t="shared" si="228"/>
        <v>N/A</v>
      </c>
      <c r="G1105" s="39">
        <v>122243</v>
      </c>
      <c r="H1105" s="10" t="str">
        <f t="shared" si="229"/>
        <v>N/A</v>
      </c>
      <c r="I1105" s="96">
        <v>2.339</v>
      </c>
      <c r="J1105" s="96">
        <v>3.407</v>
      </c>
      <c r="K1105" s="11" t="s">
        <v>117</v>
      </c>
      <c r="L1105" s="21" t="str">
        <f t="shared" si="230"/>
        <v>Yes</v>
      </c>
    </row>
    <row r="1106" spans="1:12">
      <c r="A1106" s="118" t="s">
        <v>468</v>
      </c>
      <c r="B1106" s="70" t="s">
        <v>51</v>
      </c>
      <c r="C1106" s="40">
        <v>982.03332957999999</v>
      </c>
      <c r="D1106" s="10" t="str">
        <f t="shared" si="227"/>
        <v>N/A</v>
      </c>
      <c r="E1106" s="40">
        <v>989.02893033999999</v>
      </c>
      <c r="F1106" s="10" t="str">
        <f t="shared" si="228"/>
        <v>N/A</v>
      </c>
      <c r="G1106" s="40">
        <v>1061.1470841</v>
      </c>
      <c r="H1106" s="10" t="str">
        <f t="shared" si="229"/>
        <v>N/A</v>
      </c>
      <c r="I1106" s="96">
        <v>0.71240000000000003</v>
      </c>
      <c r="J1106" s="96">
        <v>7.2919999999999998</v>
      </c>
      <c r="K1106" s="11" t="s">
        <v>117</v>
      </c>
      <c r="L1106" s="21" t="str">
        <f t="shared" si="230"/>
        <v>Yes</v>
      </c>
    </row>
    <row r="1107" spans="1:12">
      <c r="A1107" s="118" t="s">
        <v>469</v>
      </c>
      <c r="B1107" s="70" t="s">
        <v>51</v>
      </c>
      <c r="C1107" s="40">
        <v>21464341</v>
      </c>
      <c r="D1107" s="10" t="str">
        <f t="shared" si="227"/>
        <v>N/A</v>
      </c>
      <c r="E1107" s="40">
        <v>24324946</v>
      </c>
      <c r="F1107" s="10" t="str">
        <f t="shared" si="228"/>
        <v>N/A</v>
      </c>
      <c r="G1107" s="40">
        <v>26873754</v>
      </c>
      <c r="H1107" s="10" t="str">
        <f t="shared" si="229"/>
        <v>N/A</v>
      </c>
      <c r="I1107" s="96">
        <v>13.33</v>
      </c>
      <c r="J1107" s="96">
        <v>10.48</v>
      </c>
      <c r="K1107" s="11" t="s">
        <v>117</v>
      </c>
      <c r="L1107" s="21" t="str">
        <f t="shared" si="230"/>
        <v>Yes</v>
      </c>
    </row>
    <row r="1108" spans="1:12">
      <c r="A1108" s="118" t="s">
        <v>148</v>
      </c>
      <c r="B1108" s="70" t="s">
        <v>51</v>
      </c>
      <c r="C1108" s="39">
        <v>3186</v>
      </c>
      <c r="D1108" s="10" t="str">
        <f t="shared" si="227"/>
        <v>N/A</v>
      </c>
      <c r="E1108" s="39">
        <v>3281</v>
      </c>
      <c r="F1108" s="10" t="str">
        <f t="shared" si="228"/>
        <v>N/A</v>
      </c>
      <c r="G1108" s="39">
        <v>3375</v>
      </c>
      <c r="H1108" s="10" t="str">
        <f t="shared" si="229"/>
        <v>N/A</v>
      </c>
      <c r="I1108" s="96">
        <v>2.9820000000000002</v>
      </c>
      <c r="J1108" s="96">
        <v>2.8650000000000002</v>
      </c>
      <c r="K1108" s="11" t="s">
        <v>117</v>
      </c>
      <c r="L1108" s="21" t="str">
        <f t="shared" si="230"/>
        <v>Yes</v>
      </c>
    </row>
    <row r="1109" spans="1:12">
      <c r="A1109" s="118" t="s">
        <v>470</v>
      </c>
      <c r="B1109" s="101" t="s">
        <v>51</v>
      </c>
      <c r="C1109" s="44">
        <v>6737.0812931999999</v>
      </c>
      <c r="D1109" s="52" t="str">
        <f t="shared" si="227"/>
        <v>N/A</v>
      </c>
      <c r="E1109" s="44">
        <v>7413.8817434000002</v>
      </c>
      <c r="F1109" s="52" t="str">
        <f t="shared" si="228"/>
        <v>N/A</v>
      </c>
      <c r="G1109" s="44">
        <v>7962.5937777999998</v>
      </c>
      <c r="H1109" s="52" t="str">
        <f t="shared" si="229"/>
        <v>N/A</v>
      </c>
      <c r="I1109" s="102">
        <v>10.050000000000001</v>
      </c>
      <c r="J1109" s="102">
        <v>7.4009999999999998</v>
      </c>
      <c r="K1109" s="53" t="s">
        <v>117</v>
      </c>
      <c r="L1109" s="43" t="str">
        <f t="shared" si="230"/>
        <v>Yes</v>
      </c>
    </row>
    <row r="1110" spans="1:12">
      <c r="A1110" s="218" t="s">
        <v>504</v>
      </c>
      <c r="B1110" s="212"/>
      <c r="C1110" s="212"/>
      <c r="D1110" s="212"/>
      <c r="E1110" s="212"/>
      <c r="F1110" s="212"/>
      <c r="G1110" s="212"/>
      <c r="H1110" s="212"/>
      <c r="I1110" s="212"/>
      <c r="J1110" s="212"/>
      <c r="K1110" s="212"/>
      <c r="L1110" s="213"/>
    </row>
    <row r="1111" spans="1:12">
      <c r="A1111" s="118" t="s">
        <v>642</v>
      </c>
      <c r="B1111" s="114" t="s">
        <v>51</v>
      </c>
      <c r="C1111" s="65">
        <v>600.03160020999997</v>
      </c>
      <c r="D1111" s="103" t="str">
        <f t="shared" ref="D1111:D1130" si="231">IF($B1111="N/A","N/A",IF(C1111&gt;10,"No",IF(C1111&lt;-10,"No","Yes")))</f>
        <v>N/A</v>
      </c>
      <c r="E1111" s="65">
        <v>696.23231840999995</v>
      </c>
      <c r="F1111" s="103" t="str">
        <f t="shared" ref="F1111:F1130" si="232">IF($B1111="N/A","N/A",IF(E1111&gt;10,"No",IF(E1111&lt;-10,"No","Yes")))</f>
        <v>N/A</v>
      </c>
      <c r="G1111" s="65">
        <v>729.76551119999999</v>
      </c>
      <c r="H1111" s="103" t="str">
        <f t="shared" ref="H1111:H1130" si="233">IF($B1111="N/A","N/A",IF(G1111&gt;10,"No",IF(G1111&lt;-10,"No","Yes")))</f>
        <v>N/A</v>
      </c>
      <c r="I1111" s="104">
        <v>16.03</v>
      </c>
      <c r="J1111" s="104">
        <v>4.8159999999999998</v>
      </c>
      <c r="K1111" s="66" t="s">
        <v>117</v>
      </c>
      <c r="L1111" s="138" t="str">
        <f t="shared" ref="L1111:L1130" si="234">IF(J1111="Div by 0", "N/A", IF(K1111="N/A","N/A", IF(J1111&gt;VALUE(MID(K1111,1,2)), "No", IF(J1111&lt;-1*VALUE(MID(K1111,1,2)), "No", "Yes"))))</f>
        <v>Yes</v>
      </c>
    </row>
    <row r="1112" spans="1:12">
      <c r="A1112" s="153" t="s">
        <v>592</v>
      </c>
      <c r="B1112" s="70" t="s">
        <v>51</v>
      </c>
      <c r="C1112" s="40">
        <v>169.8972943</v>
      </c>
      <c r="D1112" s="10" t="str">
        <f t="shared" si="231"/>
        <v>N/A</v>
      </c>
      <c r="E1112" s="40">
        <v>203.25488741999999</v>
      </c>
      <c r="F1112" s="10" t="str">
        <f t="shared" si="232"/>
        <v>N/A</v>
      </c>
      <c r="G1112" s="40">
        <v>215.25142561999999</v>
      </c>
      <c r="H1112" s="10" t="str">
        <f t="shared" si="233"/>
        <v>N/A</v>
      </c>
      <c r="I1112" s="96">
        <v>19.63</v>
      </c>
      <c r="J1112" s="96">
        <v>5.9020000000000001</v>
      </c>
      <c r="K1112" s="11" t="s">
        <v>117</v>
      </c>
      <c r="L1112" s="21" t="str">
        <f t="shared" si="234"/>
        <v>Yes</v>
      </c>
    </row>
    <row r="1113" spans="1:12">
      <c r="A1113" s="153" t="s">
        <v>595</v>
      </c>
      <c r="B1113" s="70" t="s">
        <v>51</v>
      </c>
      <c r="C1113" s="40">
        <v>1284.3313831</v>
      </c>
      <c r="D1113" s="10" t="str">
        <f t="shared" si="231"/>
        <v>N/A</v>
      </c>
      <c r="E1113" s="40">
        <v>1450.4329396000001</v>
      </c>
      <c r="F1113" s="10" t="str">
        <f t="shared" si="232"/>
        <v>N/A</v>
      </c>
      <c r="G1113" s="40">
        <v>1497.7857727000001</v>
      </c>
      <c r="H1113" s="10" t="str">
        <f t="shared" si="233"/>
        <v>N/A</v>
      </c>
      <c r="I1113" s="96">
        <v>12.93</v>
      </c>
      <c r="J1113" s="96">
        <v>3.2650000000000001</v>
      </c>
      <c r="K1113" s="11" t="s">
        <v>117</v>
      </c>
      <c r="L1113" s="21" t="str">
        <f t="shared" si="234"/>
        <v>Yes</v>
      </c>
    </row>
    <row r="1114" spans="1:12">
      <c r="A1114" s="153" t="s">
        <v>598</v>
      </c>
      <c r="B1114" s="70" t="s">
        <v>51</v>
      </c>
      <c r="C1114" s="40">
        <v>233.60184446</v>
      </c>
      <c r="D1114" s="10" t="str">
        <f t="shared" si="231"/>
        <v>N/A</v>
      </c>
      <c r="E1114" s="40">
        <v>276.18010220999997</v>
      </c>
      <c r="F1114" s="10" t="str">
        <f t="shared" si="232"/>
        <v>N/A</v>
      </c>
      <c r="G1114" s="40">
        <v>294.02279041000003</v>
      </c>
      <c r="H1114" s="10" t="str">
        <f t="shared" si="233"/>
        <v>N/A</v>
      </c>
      <c r="I1114" s="96">
        <v>18.23</v>
      </c>
      <c r="J1114" s="96">
        <v>6.4610000000000003</v>
      </c>
      <c r="K1114" s="11" t="s">
        <v>117</v>
      </c>
      <c r="L1114" s="21" t="str">
        <f t="shared" si="234"/>
        <v>Yes</v>
      </c>
    </row>
    <row r="1115" spans="1:12">
      <c r="A1115" s="153" t="s">
        <v>600</v>
      </c>
      <c r="B1115" s="70" t="s">
        <v>51</v>
      </c>
      <c r="C1115" s="40">
        <v>780.97897437999995</v>
      </c>
      <c r="D1115" s="10" t="str">
        <f t="shared" si="231"/>
        <v>N/A</v>
      </c>
      <c r="E1115" s="40">
        <v>908.84319024000001</v>
      </c>
      <c r="F1115" s="10" t="str">
        <f t="shared" si="232"/>
        <v>N/A</v>
      </c>
      <c r="G1115" s="40">
        <v>963.08046306000006</v>
      </c>
      <c r="H1115" s="10" t="str">
        <f t="shared" si="233"/>
        <v>N/A</v>
      </c>
      <c r="I1115" s="96">
        <v>16.37</v>
      </c>
      <c r="J1115" s="96">
        <v>5.968</v>
      </c>
      <c r="K1115" s="11" t="s">
        <v>117</v>
      </c>
      <c r="L1115" s="21" t="str">
        <f t="shared" si="234"/>
        <v>Yes</v>
      </c>
    </row>
    <row r="1116" spans="1:12">
      <c r="A1116" s="118" t="s">
        <v>636</v>
      </c>
      <c r="B1116" s="70" t="s">
        <v>51</v>
      </c>
      <c r="C1116" s="40">
        <v>1355.850375</v>
      </c>
      <c r="D1116" s="10" t="str">
        <f t="shared" si="231"/>
        <v>N/A</v>
      </c>
      <c r="E1116" s="40">
        <v>1394.7738472000001</v>
      </c>
      <c r="F1116" s="10" t="str">
        <f t="shared" si="232"/>
        <v>N/A</v>
      </c>
      <c r="G1116" s="40">
        <v>1348.4279936999999</v>
      </c>
      <c r="H1116" s="10" t="str">
        <f t="shared" si="233"/>
        <v>N/A</v>
      </c>
      <c r="I1116" s="96">
        <v>2.871</v>
      </c>
      <c r="J1116" s="96">
        <v>-3.32</v>
      </c>
      <c r="K1116" s="11" t="s">
        <v>117</v>
      </c>
      <c r="L1116" s="21" t="str">
        <f t="shared" si="234"/>
        <v>Yes</v>
      </c>
    </row>
    <row r="1117" spans="1:12">
      <c r="A1117" s="153" t="s">
        <v>592</v>
      </c>
      <c r="B1117" s="70" t="s">
        <v>51</v>
      </c>
      <c r="C1117" s="40">
        <v>13795.38654</v>
      </c>
      <c r="D1117" s="10" t="str">
        <f t="shared" si="231"/>
        <v>N/A</v>
      </c>
      <c r="E1117" s="40">
        <v>14703.450967000001</v>
      </c>
      <c r="F1117" s="10" t="str">
        <f t="shared" si="232"/>
        <v>N/A</v>
      </c>
      <c r="G1117" s="40">
        <v>15395.952886999999</v>
      </c>
      <c r="H1117" s="10" t="str">
        <f t="shared" si="233"/>
        <v>N/A</v>
      </c>
      <c r="I1117" s="96">
        <v>6.5819999999999999</v>
      </c>
      <c r="J1117" s="96">
        <v>4.71</v>
      </c>
      <c r="K1117" s="11" t="s">
        <v>117</v>
      </c>
      <c r="L1117" s="21" t="str">
        <f t="shared" si="234"/>
        <v>Yes</v>
      </c>
    </row>
    <row r="1118" spans="1:12">
      <c r="A1118" s="153" t="s">
        <v>595</v>
      </c>
      <c r="B1118" s="70" t="s">
        <v>51</v>
      </c>
      <c r="C1118" s="40">
        <v>1793.9409513999999</v>
      </c>
      <c r="D1118" s="10" t="str">
        <f t="shared" si="231"/>
        <v>N/A</v>
      </c>
      <c r="E1118" s="40">
        <v>1834.7050882999999</v>
      </c>
      <c r="F1118" s="10" t="str">
        <f t="shared" si="232"/>
        <v>N/A</v>
      </c>
      <c r="G1118" s="40">
        <v>1591.3013592</v>
      </c>
      <c r="H1118" s="10" t="str">
        <f t="shared" si="233"/>
        <v>N/A</v>
      </c>
      <c r="I1118" s="96">
        <v>2.2719999999999998</v>
      </c>
      <c r="J1118" s="96">
        <v>-13.3</v>
      </c>
      <c r="K1118" s="11" t="s">
        <v>117</v>
      </c>
      <c r="L1118" s="21" t="str">
        <f t="shared" si="234"/>
        <v>Yes</v>
      </c>
    </row>
    <row r="1119" spans="1:12">
      <c r="A1119" s="153" t="s">
        <v>598</v>
      </c>
      <c r="B1119" s="70" t="s">
        <v>51</v>
      </c>
      <c r="C1119" s="40">
        <v>49.166444704</v>
      </c>
      <c r="D1119" s="10" t="str">
        <f t="shared" si="231"/>
        <v>N/A</v>
      </c>
      <c r="E1119" s="40">
        <v>43.942479583999997</v>
      </c>
      <c r="F1119" s="10" t="str">
        <f t="shared" si="232"/>
        <v>N/A</v>
      </c>
      <c r="G1119" s="40">
        <v>43.464482701999998</v>
      </c>
      <c r="H1119" s="10" t="str">
        <f t="shared" si="233"/>
        <v>N/A</v>
      </c>
      <c r="I1119" s="96">
        <v>-10.6</v>
      </c>
      <c r="J1119" s="96">
        <v>-1.0900000000000001</v>
      </c>
      <c r="K1119" s="11" t="s">
        <v>117</v>
      </c>
      <c r="L1119" s="21" t="str">
        <f t="shared" si="234"/>
        <v>Yes</v>
      </c>
    </row>
    <row r="1120" spans="1:12">
      <c r="A1120" s="153" t="s">
        <v>600</v>
      </c>
      <c r="B1120" s="70" t="s">
        <v>51</v>
      </c>
      <c r="C1120" s="40">
        <v>27.519914977999999</v>
      </c>
      <c r="D1120" s="10" t="str">
        <f t="shared" si="231"/>
        <v>N/A</v>
      </c>
      <c r="E1120" s="40">
        <v>26.582448416999998</v>
      </c>
      <c r="F1120" s="10" t="str">
        <f t="shared" si="232"/>
        <v>N/A</v>
      </c>
      <c r="G1120" s="40">
        <v>27.051679290999999</v>
      </c>
      <c r="H1120" s="10" t="str">
        <f t="shared" si="233"/>
        <v>N/A</v>
      </c>
      <c r="I1120" s="96">
        <v>-3.41</v>
      </c>
      <c r="J1120" s="96">
        <v>1.7649999999999999</v>
      </c>
      <c r="K1120" s="11" t="s">
        <v>117</v>
      </c>
      <c r="L1120" s="21" t="str">
        <f t="shared" si="234"/>
        <v>Yes</v>
      </c>
    </row>
    <row r="1121" spans="1:12">
      <c r="A1121" s="118" t="s">
        <v>248</v>
      </c>
      <c r="B1121" s="70" t="s">
        <v>51</v>
      </c>
      <c r="C1121" s="40">
        <v>1153.5284985999999</v>
      </c>
      <c r="D1121" s="10" t="str">
        <f t="shared" si="231"/>
        <v>N/A</v>
      </c>
      <c r="E1121" s="40">
        <v>738.92779094000002</v>
      </c>
      <c r="F1121" s="10" t="str">
        <f t="shared" si="232"/>
        <v>N/A</v>
      </c>
      <c r="G1121" s="40">
        <v>792.73036495999997</v>
      </c>
      <c r="H1121" s="10" t="str">
        <f t="shared" si="233"/>
        <v>N/A</v>
      </c>
      <c r="I1121" s="96">
        <v>-35.9</v>
      </c>
      <c r="J1121" s="96">
        <v>7.2809999999999997</v>
      </c>
      <c r="K1121" s="11" t="s">
        <v>117</v>
      </c>
      <c r="L1121" s="21" t="str">
        <f t="shared" si="234"/>
        <v>Yes</v>
      </c>
    </row>
    <row r="1122" spans="1:12">
      <c r="A1122" s="153" t="s">
        <v>592</v>
      </c>
      <c r="B1122" s="70" t="s">
        <v>51</v>
      </c>
      <c r="C1122" s="40">
        <v>2972.5330459000002</v>
      </c>
      <c r="D1122" s="10" t="str">
        <f t="shared" si="231"/>
        <v>N/A</v>
      </c>
      <c r="E1122" s="40">
        <v>230.16948343999999</v>
      </c>
      <c r="F1122" s="10" t="str">
        <f t="shared" si="232"/>
        <v>N/A</v>
      </c>
      <c r="G1122" s="40">
        <v>227.38499973</v>
      </c>
      <c r="H1122" s="10" t="str">
        <f t="shared" si="233"/>
        <v>N/A</v>
      </c>
      <c r="I1122" s="96">
        <v>-92.3</v>
      </c>
      <c r="J1122" s="96">
        <v>-1.21</v>
      </c>
      <c r="K1122" s="11" t="s">
        <v>117</v>
      </c>
      <c r="L1122" s="21" t="str">
        <f t="shared" si="234"/>
        <v>Yes</v>
      </c>
    </row>
    <row r="1123" spans="1:12">
      <c r="A1123" s="153" t="s">
        <v>595</v>
      </c>
      <c r="B1123" s="70" t="s">
        <v>51</v>
      </c>
      <c r="C1123" s="40">
        <v>2723.0990259999999</v>
      </c>
      <c r="D1123" s="10" t="str">
        <f t="shared" si="231"/>
        <v>N/A</v>
      </c>
      <c r="E1123" s="40">
        <v>1745.1453125</v>
      </c>
      <c r="F1123" s="10" t="str">
        <f t="shared" si="232"/>
        <v>N/A</v>
      </c>
      <c r="G1123" s="40">
        <v>1844.8150023000001</v>
      </c>
      <c r="H1123" s="10" t="str">
        <f t="shared" si="233"/>
        <v>N/A</v>
      </c>
      <c r="I1123" s="96">
        <v>-35.9</v>
      </c>
      <c r="J1123" s="96">
        <v>5.7110000000000003</v>
      </c>
      <c r="K1123" s="11" t="s">
        <v>117</v>
      </c>
      <c r="L1123" s="21" t="str">
        <f t="shared" si="234"/>
        <v>Yes</v>
      </c>
    </row>
    <row r="1124" spans="1:12">
      <c r="A1124" s="153" t="s">
        <v>598</v>
      </c>
      <c r="B1124" s="70" t="s">
        <v>51</v>
      </c>
      <c r="C1124" s="40">
        <v>315.99427549000001</v>
      </c>
      <c r="D1124" s="10" t="str">
        <f t="shared" si="231"/>
        <v>N/A</v>
      </c>
      <c r="E1124" s="40">
        <v>332.51446569000001</v>
      </c>
      <c r="F1124" s="10" t="str">
        <f t="shared" si="232"/>
        <v>N/A</v>
      </c>
      <c r="G1124" s="40">
        <v>363.47876271000001</v>
      </c>
      <c r="H1124" s="10" t="str">
        <f t="shared" si="233"/>
        <v>N/A</v>
      </c>
      <c r="I1124" s="96">
        <v>5.2279999999999998</v>
      </c>
      <c r="J1124" s="96">
        <v>9.3119999999999994</v>
      </c>
      <c r="K1124" s="11" t="s">
        <v>117</v>
      </c>
      <c r="L1124" s="21" t="str">
        <f t="shared" si="234"/>
        <v>Yes</v>
      </c>
    </row>
    <row r="1125" spans="1:12">
      <c r="A1125" s="153" t="s">
        <v>600</v>
      </c>
      <c r="B1125" s="70" t="s">
        <v>51</v>
      </c>
      <c r="C1125" s="40">
        <v>494.00638620000001</v>
      </c>
      <c r="D1125" s="10" t="str">
        <f t="shared" si="231"/>
        <v>N/A</v>
      </c>
      <c r="E1125" s="40">
        <v>501.98004686000002</v>
      </c>
      <c r="F1125" s="10" t="str">
        <f t="shared" si="232"/>
        <v>N/A</v>
      </c>
      <c r="G1125" s="40">
        <v>547.59820876000003</v>
      </c>
      <c r="H1125" s="10" t="str">
        <f t="shared" si="233"/>
        <v>N/A</v>
      </c>
      <c r="I1125" s="96">
        <v>1.6140000000000001</v>
      </c>
      <c r="J1125" s="96">
        <v>9.0879999999999992</v>
      </c>
      <c r="K1125" s="11" t="s">
        <v>117</v>
      </c>
      <c r="L1125" s="21" t="str">
        <f t="shared" si="234"/>
        <v>Yes</v>
      </c>
    </row>
    <row r="1126" spans="1:12">
      <c r="A1126" s="118" t="s">
        <v>637</v>
      </c>
      <c r="B1126" s="70" t="s">
        <v>51</v>
      </c>
      <c r="C1126" s="40">
        <v>2101.8455693000001</v>
      </c>
      <c r="D1126" s="10" t="str">
        <f t="shared" si="231"/>
        <v>N/A</v>
      </c>
      <c r="E1126" s="40">
        <v>2249.9326242000002</v>
      </c>
      <c r="F1126" s="10" t="str">
        <f t="shared" si="232"/>
        <v>N/A</v>
      </c>
      <c r="G1126" s="40">
        <v>2441.8532479999999</v>
      </c>
      <c r="H1126" s="10" t="str">
        <f t="shared" si="233"/>
        <v>N/A</v>
      </c>
      <c r="I1126" s="96">
        <v>7.0460000000000003</v>
      </c>
      <c r="J1126" s="96">
        <v>8.5299999999999994</v>
      </c>
      <c r="K1126" s="11" t="s">
        <v>117</v>
      </c>
      <c r="L1126" s="21" t="str">
        <f t="shared" si="234"/>
        <v>Yes</v>
      </c>
    </row>
    <row r="1127" spans="1:12">
      <c r="A1127" s="153" t="s">
        <v>592</v>
      </c>
      <c r="B1127" s="70" t="s">
        <v>51</v>
      </c>
      <c r="C1127" s="40">
        <v>1498.1261064</v>
      </c>
      <c r="D1127" s="10" t="str">
        <f t="shared" si="231"/>
        <v>N/A</v>
      </c>
      <c r="E1127" s="40">
        <v>1528.2131391</v>
      </c>
      <c r="F1127" s="10" t="str">
        <f t="shared" si="232"/>
        <v>N/A</v>
      </c>
      <c r="G1127" s="40">
        <v>1689.7498235</v>
      </c>
      <c r="H1127" s="10" t="str">
        <f t="shared" si="233"/>
        <v>N/A</v>
      </c>
      <c r="I1127" s="96">
        <v>2.008</v>
      </c>
      <c r="J1127" s="96">
        <v>10.57</v>
      </c>
      <c r="K1127" s="11" t="s">
        <v>117</v>
      </c>
      <c r="L1127" s="21" t="str">
        <f t="shared" si="234"/>
        <v>Yes</v>
      </c>
    </row>
    <row r="1128" spans="1:12">
      <c r="A1128" s="153" t="s">
        <v>595</v>
      </c>
      <c r="B1128" s="70" t="s">
        <v>51</v>
      </c>
      <c r="C1128" s="40">
        <v>4067.1207032000002</v>
      </c>
      <c r="D1128" s="10" t="str">
        <f t="shared" si="231"/>
        <v>N/A</v>
      </c>
      <c r="E1128" s="40">
        <v>4305.9680995999997</v>
      </c>
      <c r="F1128" s="10" t="str">
        <f t="shared" si="232"/>
        <v>N/A</v>
      </c>
      <c r="G1128" s="40">
        <v>4606.0538565999996</v>
      </c>
      <c r="H1128" s="10" t="str">
        <f t="shared" si="233"/>
        <v>N/A</v>
      </c>
      <c r="I1128" s="96">
        <v>5.8730000000000002</v>
      </c>
      <c r="J1128" s="96">
        <v>6.9690000000000003</v>
      </c>
      <c r="K1128" s="11" t="s">
        <v>117</v>
      </c>
      <c r="L1128" s="21" t="str">
        <f t="shared" si="234"/>
        <v>Yes</v>
      </c>
    </row>
    <row r="1129" spans="1:12">
      <c r="A1129" s="153" t="s">
        <v>598</v>
      </c>
      <c r="B1129" s="70" t="s">
        <v>51</v>
      </c>
      <c r="C1129" s="40">
        <v>1189.7019673</v>
      </c>
      <c r="D1129" s="10" t="str">
        <f t="shared" si="231"/>
        <v>N/A</v>
      </c>
      <c r="E1129" s="40">
        <v>1282.7588076</v>
      </c>
      <c r="F1129" s="10" t="str">
        <f t="shared" si="232"/>
        <v>N/A</v>
      </c>
      <c r="G1129" s="40">
        <v>1411.7792529999999</v>
      </c>
      <c r="H1129" s="10" t="str">
        <f t="shared" si="233"/>
        <v>N/A</v>
      </c>
      <c r="I1129" s="96">
        <v>7.8220000000000001</v>
      </c>
      <c r="J1129" s="96">
        <v>10.06</v>
      </c>
      <c r="K1129" s="11" t="s">
        <v>117</v>
      </c>
      <c r="L1129" s="21" t="str">
        <f t="shared" si="234"/>
        <v>Yes</v>
      </c>
    </row>
    <row r="1130" spans="1:12">
      <c r="A1130" s="153" t="s">
        <v>600</v>
      </c>
      <c r="B1130" s="101" t="s">
        <v>51</v>
      </c>
      <c r="C1130" s="44">
        <v>1939.1377006</v>
      </c>
      <c r="D1130" s="52" t="str">
        <f t="shared" si="231"/>
        <v>N/A</v>
      </c>
      <c r="E1130" s="44">
        <v>2067.4917900999999</v>
      </c>
      <c r="F1130" s="52" t="str">
        <f t="shared" si="232"/>
        <v>N/A</v>
      </c>
      <c r="G1130" s="44">
        <v>2245.9389547999999</v>
      </c>
      <c r="H1130" s="52" t="str">
        <f t="shared" si="233"/>
        <v>N/A</v>
      </c>
      <c r="I1130" s="102">
        <v>6.6189999999999998</v>
      </c>
      <c r="J1130" s="102">
        <v>8.6310000000000002</v>
      </c>
      <c r="K1130" s="53" t="s">
        <v>117</v>
      </c>
      <c r="L1130" s="43" t="str">
        <f t="shared" si="234"/>
        <v>Yes</v>
      </c>
    </row>
    <row r="1131" spans="1:12">
      <c r="A1131" s="218" t="s">
        <v>505</v>
      </c>
      <c r="B1131" s="212"/>
      <c r="C1131" s="212"/>
      <c r="D1131" s="212"/>
      <c r="E1131" s="212"/>
      <c r="F1131" s="212"/>
      <c r="G1131" s="212"/>
      <c r="H1131" s="212"/>
      <c r="I1131" s="212"/>
      <c r="J1131" s="212"/>
      <c r="K1131" s="212"/>
      <c r="L1131" s="213"/>
    </row>
    <row r="1132" spans="1:12">
      <c r="A1132" s="118" t="s">
        <v>506</v>
      </c>
      <c r="B1132" s="114" t="s">
        <v>51</v>
      </c>
      <c r="C1132" s="68">
        <v>9.8957778365000006</v>
      </c>
      <c r="D1132" s="103" t="str">
        <f t="shared" ref="D1132:D1161" si="235">IF($B1132="N/A","N/A",IF(C1132&gt;10,"No",IF(C1132&lt;-10,"No","Yes")))</f>
        <v>N/A</v>
      </c>
      <c r="E1132" s="68">
        <v>10.373711643</v>
      </c>
      <c r="F1132" s="103" t="str">
        <f t="shared" ref="F1132:F1161" si="236">IF($B1132="N/A","N/A",IF(E1132&gt;10,"No",IF(E1132&lt;-10,"No","Yes")))</f>
        <v>N/A</v>
      </c>
      <c r="G1132" s="68">
        <v>10.179094879000001</v>
      </c>
      <c r="H1132" s="103" t="str">
        <f t="shared" ref="H1132:H1161" si="237">IF($B1132="N/A","N/A",IF(G1132&gt;10,"No",IF(G1132&lt;-10,"No","Yes")))</f>
        <v>N/A</v>
      </c>
      <c r="I1132" s="104">
        <v>4.83</v>
      </c>
      <c r="J1132" s="104">
        <v>-1.88</v>
      </c>
      <c r="K1132" s="66" t="s">
        <v>117</v>
      </c>
      <c r="L1132" s="138" t="str">
        <f t="shared" ref="L1132:L1161" si="238">IF(J1132="Div by 0", "N/A", IF(K1132="N/A","N/A", IF(J1132&gt;VALUE(MID(K1132,1,2)), "No", IF(J1132&lt;-1*VALUE(MID(K1132,1,2)), "No", "Yes"))))</f>
        <v>Yes</v>
      </c>
    </row>
    <row r="1133" spans="1:12">
      <c r="A1133" s="153" t="s">
        <v>592</v>
      </c>
      <c r="B1133" s="70" t="s">
        <v>51</v>
      </c>
      <c r="C1133" s="41">
        <v>5.6887812995999996</v>
      </c>
      <c r="D1133" s="10" t="str">
        <f t="shared" si="235"/>
        <v>N/A</v>
      </c>
      <c r="E1133" s="41">
        <v>7.1470198675000001</v>
      </c>
      <c r="F1133" s="10" t="str">
        <f t="shared" si="236"/>
        <v>N/A</v>
      </c>
      <c r="G1133" s="41">
        <v>8.0703850540000008</v>
      </c>
      <c r="H1133" s="10" t="str">
        <f t="shared" si="237"/>
        <v>N/A</v>
      </c>
      <c r="I1133" s="96">
        <v>25.63</v>
      </c>
      <c r="J1133" s="96">
        <v>12.92</v>
      </c>
      <c r="K1133" s="11" t="s">
        <v>117</v>
      </c>
      <c r="L1133" s="21" t="str">
        <f t="shared" si="238"/>
        <v>Yes</v>
      </c>
    </row>
    <row r="1134" spans="1:12">
      <c r="A1134" s="153" t="s">
        <v>595</v>
      </c>
      <c r="B1134" s="70" t="s">
        <v>51</v>
      </c>
      <c r="C1134" s="41">
        <v>13.815778119000001</v>
      </c>
      <c r="D1134" s="10" t="str">
        <f t="shared" si="235"/>
        <v>N/A</v>
      </c>
      <c r="E1134" s="41">
        <v>14.164139685</v>
      </c>
      <c r="F1134" s="10" t="str">
        <f t="shared" si="236"/>
        <v>N/A</v>
      </c>
      <c r="G1134" s="41">
        <v>13.881217824</v>
      </c>
      <c r="H1134" s="10" t="str">
        <f t="shared" si="237"/>
        <v>N/A</v>
      </c>
      <c r="I1134" s="96">
        <v>2.5209999999999999</v>
      </c>
      <c r="J1134" s="96">
        <v>-2</v>
      </c>
      <c r="K1134" s="11" t="s">
        <v>117</v>
      </c>
      <c r="L1134" s="21" t="str">
        <f t="shared" si="238"/>
        <v>Yes</v>
      </c>
    </row>
    <row r="1135" spans="1:12">
      <c r="A1135" s="153" t="s">
        <v>598</v>
      </c>
      <c r="B1135" s="70" t="s">
        <v>51</v>
      </c>
      <c r="C1135" s="41">
        <v>4.6050935124999999</v>
      </c>
      <c r="D1135" s="10" t="str">
        <f t="shared" si="235"/>
        <v>N/A</v>
      </c>
      <c r="E1135" s="41">
        <v>4.6593342296999998</v>
      </c>
      <c r="F1135" s="10" t="str">
        <f t="shared" si="236"/>
        <v>N/A</v>
      </c>
      <c r="G1135" s="41">
        <v>4.4280099969000002</v>
      </c>
      <c r="H1135" s="10" t="str">
        <f t="shared" si="237"/>
        <v>N/A</v>
      </c>
      <c r="I1135" s="96">
        <v>1.1779999999999999</v>
      </c>
      <c r="J1135" s="96">
        <v>-4.96</v>
      </c>
      <c r="K1135" s="11" t="s">
        <v>117</v>
      </c>
      <c r="L1135" s="21" t="str">
        <f t="shared" si="238"/>
        <v>Yes</v>
      </c>
    </row>
    <row r="1136" spans="1:12">
      <c r="A1136" s="153" t="s">
        <v>600</v>
      </c>
      <c r="B1136" s="70" t="s">
        <v>51</v>
      </c>
      <c r="C1136" s="41">
        <v>21.667113477000001</v>
      </c>
      <c r="D1136" s="10" t="str">
        <f t="shared" si="235"/>
        <v>N/A</v>
      </c>
      <c r="E1136" s="41">
        <v>22.647570100999999</v>
      </c>
      <c r="F1136" s="10" t="str">
        <f t="shared" si="236"/>
        <v>N/A</v>
      </c>
      <c r="G1136" s="41">
        <v>22.40484017</v>
      </c>
      <c r="H1136" s="10" t="str">
        <f t="shared" si="237"/>
        <v>N/A</v>
      </c>
      <c r="I1136" s="96">
        <v>4.5250000000000004</v>
      </c>
      <c r="J1136" s="96">
        <v>-1.07</v>
      </c>
      <c r="K1136" s="11" t="s">
        <v>117</v>
      </c>
      <c r="L1136" s="21" t="str">
        <f t="shared" si="238"/>
        <v>Yes</v>
      </c>
    </row>
    <row r="1137" spans="1:12">
      <c r="A1137" s="118" t="s">
        <v>507</v>
      </c>
      <c r="B1137" s="70" t="s">
        <v>51</v>
      </c>
      <c r="C1137" s="41">
        <v>4.5923228616999996</v>
      </c>
      <c r="D1137" s="10" t="str">
        <f t="shared" si="235"/>
        <v>N/A</v>
      </c>
      <c r="E1137" s="41">
        <v>4.5506426324999998</v>
      </c>
      <c r="F1137" s="10" t="str">
        <f t="shared" si="236"/>
        <v>N/A</v>
      </c>
      <c r="G1137" s="41">
        <v>4.4411596682000001</v>
      </c>
      <c r="H1137" s="10" t="str">
        <f t="shared" si="237"/>
        <v>N/A</v>
      </c>
      <c r="I1137" s="96">
        <v>-0.90800000000000003</v>
      </c>
      <c r="J1137" s="96">
        <v>-2.41</v>
      </c>
      <c r="K1137" s="11" t="s">
        <v>117</v>
      </c>
      <c r="L1137" s="21" t="str">
        <f t="shared" si="238"/>
        <v>Yes</v>
      </c>
    </row>
    <row r="1138" spans="1:12">
      <c r="A1138" s="153" t="s">
        <v>592</v>
      </c>
      <c r="B1138" s="70" t="s">
        <v>51</v>
      </c>
      <c r="C1138" s="41">
        <v>47.272864816000002</v>
      </c>
      <c r="D1138" s="10" t="str">
        <f t="shared" si="235"/>
        <v>N/A</v>
      </c>
      <c r="E1138" s="41">
        <v>49.009271523000002</v>
      </c>
      <c r="F1138" s="10" t="str">
        <f t="shared" si="236"/>
        <v>N/A</v>
      </c>
      <c r="G1138" s="41">
        <v>49.894096562000001</v>
      </c>
      <c r="H1138" s="10" t="str">
        <f t="shared" si="237"/>
        <v>N/A</v>
      </c>
      <c r="I1138" s="96">
        <v>3.673</v>
      </c>
      <c r="J1138" s="96">
        <v>1.8049999999999999</v>
      </c>
      <c r="K1138" s="11" t="s">
        <v>117</v>
      </c>
      <c r="L1138" s="21" t="str">
        <f t="shared" si="238"/>
        <v>Yes</v>
      </c>
    </row>
    <row r="1139" spans="1:12">
      <c r="A1139" s="153" t="s">
        <v>595</v>
      </c>
      <c r="B1139" s="70" t="s">
        <v>51</v>
      </c>
      <c r="C1139" s="41">
        <v>5.0764283207999998</v>
      </c>
      <c r="D1139" s="10" t="str">
        <f t="shared" si="235"/>
        <v>N/A</v>
      </c>
      <c r="E1139" s="41">
        <v>4.9110713442999998</v>
      </c>
      <c r="F1139" s="10" t="str">
        <f t="shared" si="236"/>
        <v>N/A</v>
      </c>
      <c r="G1139" s="41">
        <v>4.6855999909000001</v>
      </c>
      <c r="H1139" s="10" t="str">
        <f t="shared" si="237"/>
        <v>N/A</v>
      </c>
      <c r="I1139" s="96">
        <v>-3.26</v>
      </c>
      <c r="J1139" s="96">
        <v>-4.59</v>
      </c>
      <c r="K1139" s="11" t="s">
        <v>117</v>
      </c>
      <c r="L1139" s="21" t="str">
        <f t="shared" si="238"/>
        <v>Yes</v>
      </c>
    </row>
    <row r="1140" spans="1:12">
      <c r="A1140" s="153" t="s">
        <v>598</v>
      </c>
      <c r="B1140" s="70" t="s">
        <v>51</v>
      </c>
      <c r="C1140" s="41">
        <v>0.48508198460000002</v>
      </c>
      <c r="D1140" s="10" t="str">
        <f t="shared" si="235"/>
        <v>N/A</v>
      </c>
      <c r="E1140" s="41">
        <v>0.44660641369999998</v>
      </c>
      <c r="F1140" s="10" t="str">
        <f t="shared" si="236"/>
        <v>N/A</v>
      </c>
      <c r="G1140" s="41">
        <v>0.39114398</v>
      </c>
      <c r="H1140" s="10" t="str">
        <f t="shared" si="237"/>
        <v>N/A</v>
      </c>
      <c r="I1140" s="96">
        <v>-7.93</v>
      </c>
      <c r="J1140" s="96">
        <v>-12.4</v>
      </c>
      <c r="K1140" s="11" t="s">
        <v>117</v>
      </c>
      <c r="L1140" s="21" t="str">
        <f t="shared" si="238"/>
        <v>Yes</v>
      </c>
    </row>
    <row r="1141" spans="1:12">
      <c r="A1141" s="153" t="s">
        <v>600</v>
      </c>
      <c r="B1141" s="70" t="s">
        <v>51</v>
      </c>
      <c r="C1141" s="41">
        <v>0.54383210140000005</v>
      </c>
      <c r="D1141" s="10" t="str">
        <f t="shared" si="235"/>
        <v>N/A</v>
      </c>
      <c r="E1141" s="41">
        <v>0.56118207239999995</v>
      </c>
      <c r="F1141" s="10" t="str">
        <f t="shared" si="236"/>
        <v>N/A</v>
      </c>
      <c r="G1141" s="41">
        <v>0.54308989569999999</v>
      </c>
      <c r="H1141" s="10" t="str">
        <f t="shared" si="237"/>
        <v>N/A</v>
      </c>
      <c r="I1141" s="96">
        <v>3.19</v>
      </c>
      <c r="J1141" s="96">
        <v>-3.22</v>
      </c>
      <c r="K1141" s="11" t="s">
        <v>117</v>
      </c>
      <c r="L1141" s="21" t="str">
        <f t="shared" si="238"/>
        <v>Yes</v>
      </c>
    </row>
    <row r="1142" spans="1:12">
      <c r="A1142" s="118" t="s">
        <v>508</v>
      </c>
      <c r="B1142" s="70" t="s">
        <v>51</v>
      </c>
      <c r="C1142" s="41">
        <v>79.211160681999999</v>
      </c>
      <c r="D1142" s="10" t="str">
        <f t="shared" si="235"/>
        <v>N/A</v>
      </c>
      <c r="E1142" s="41">
        <v>77.990014106999993</v>
      </c>
      <c r="F1142" s="10" t="str">
        <f t="shared" si="236"/>
        <v>N/A</v>
      </c>
      <c r="G1142" s="41">
        <v>78.371569585000003</v>
      </c>
      <c r="H1142" s="10" t="str">
        <f t="shared" si="237"/>
        <v>N/A</v>
      </c>
      <c r="I1142" s="96">
        <v>-1.54</v>
      </c>
      <c r="J1142" s="96">
        <v>0.48920000000000002</v>
      </c>
      <c r="K1142" s="11" t="s">
        <v>117</v>
      </c>
      <c r="L1142" s="21" t="str">
        <f t="shared" si="238"/>
        <v>Yes</v>
      </c>
    </row>
    <row r="1143" spans="1:12">
      <c r="A1143" s="153" t="s">
        <v>592</v>
      </c>
      <c r="B1143" s="70" t="s">
        <v>51</v>
      </c>
      <c r="C1143" s="41">
        <v>87.633961217000007</v>
      </c>
      <c r="D1143" s="10" t="str">
        <f t="shared" si="235"/>
        <v>N/A</v>
      </c>
      <c r="E1143" s="41">
        <v>71.433112582999996</v>
      </c>
      <c r="F1143" s="10" t="str">
        <f t="shared" si="236"/>
        <v>N/A</v>
      </c>
      <c r="G1143" s="41">
        <v>70.420355184000002</v>
      </c>
      <c r="H1143" s="10" t="str">
        <f t="shared" si="237"/>
        <v>N/A</v>
      </c>
      <c r="I1143" s="96">
        <v>-18.5</v>
      </c>
      <c r="J1143" s="96">
        <v>-1.42</v>
      </c>
      <c r="K1143" s="11" t="s">
        <v>117</v>
      </c>
      <c r="L1143" s="21" t="str">
        <f t="shared" si="238"/>
        <v>Yes</v>
      </c>
    </row>
    <row r="1144" spans="1:12">
      <c r="A1144" s="153" t="s">
        <v>595</v>
      </c>
      <c r="B1144" s="70" t="s">
        <v>51</v>
      </c>
      <c r="C1144" s="41">
        <v>86.565069065000003</v>
      </c>
      <c r="D1144" s="10" t="str">
        <f t="shared" si="235"/>
        <v>N/A</v>
      </c>
      <c r="E1144" s="41">
        <v>79.334372896000005</v>
      </c>
      <c r="F1144" s="10" t="str">
        <f t="shared" si="236"/>
        <v>N/A</v>
      </c>
      <c r="G1144" s="41">
        <v>78.715920585000006</v>
      </c>
      <c r="H1144" s="10" t="str">
        <f t="shared" si="237"/>
        <v>N/A</v>
      </c>
      <c r="I1144" s="96">
        <v>-8.35</v>
      </c>
      <c r="J1144" s="96">
        <v>-0.78</v>
      </c>
      <c r="K1144" s="11" t="s">
        <v>117</v>
      </c>
      <c r="L1144" s="21" t="str">
        <f t="shared" si="238"/>
        <v>Yes</v>
      </c>
    </row>
    <row r="1145" spans="1:12">
      <c r="A1145" s="153" t="s">
        <v>598</v>
      </c>
      <c r="B1145" s="70" t="s">
        <v>51</v>
      </c>
      <c r="C1145" s="41">
        <v>74.376810715000005</v>
      </c>
      <c r="D1145" s="10" t="str">
        <f t="shared" si="235"/>
        <v>N/A</v>
      </c>
      <c r="E1145" s="41">
        <v>77.506597948000007</v>
      </c>
      <c r="F1145" s="10" t="str">
        <f t="shared" si="236"/>
        <v>N/A</v>
      </c>
      <c r="G1145" s="41">
        <v>78.544993945000002</v>
      </c>
      <c r="H1145" s="10" t="str">
        <f t="shared" si="237"/>
        <v>N/A</v>
      </c>
      <c r="I1145" s="96">
        <v>4.2080000000000002</v>
      </c>
      <c r="J1145" s="96">
        <v>1.34</v>
      </c>
      <c r="K1145" s="11" t="s">
        <v>117</v>
      </c>
      <c r="L1145" s="21" t="str">
        <f t="shared" si="238"/>
        <v>Yes</v>
      </c>
    </row>
    <row r="1146" spans="1:12">
      <c r="A1146" s="153" t="s">
        <v>600</v>
      </c>
      <c r="B1146" s="70" t="s">
        <v>51</v>
      </c>
      <c r="C1146" s="41">
        <v>79.031825667000007</v>
      </c>
      <c r="D1146" s="10" t="str">
        <f t="shared" si="235"/>
        <v>N/A</v>
      </c>
      <c r="E1146" s="41">
        <v>79.588655430000003</v>
      </c>
      <c r="F1146" s="10" t="str">
        <f t="shared" si="236"/>
        <v>N/A</v>
      </c>
      <c r="G1146" s="41">
        <v>80.050497832000005</v>
      </c>
      <c r="H1146" s="10" t="str">
        <f t="shared" si="237"/>
        <v>N/A</v>
      </c>
      <c r="I1146" s="96">
        <v>0.7046</v>
      </c>
      <c r="J1146" s="96">
        <v>0.58030000000000004</v>
      </c>
      <c r="K1146" s="11" t="s">
        <v>117</v>
      </c>
      <c r="L1146" s="21" t="str">
        <f t="shared" si="238"/>
        <v>Yes</v>
      </c>
    </row>
    <row r="1147" spans="1:12">
      <c r="A1147" s="118" t="s">
        <v>711</v>
      </c>
      <c r="B1147" s="70" t="s">
        <v>51</v>
      </c>
      <c r="C1147" s="41">
        <v>89.088252961999999</v>
      </c>
      <c r="D1147" s="10" t="str">
        <f t="shared" si="235"/>
        <v>N/A</v>
      </c>
      <c r="E1147" s="41">
        <v>89.194161273999995</v>
      </c>
      <c r="F1147" s="10" t="str">
        <f t="shared" si="236"/>
        <v>N/A</v>
      </c>
      <c r="G1147" s="41">
        <v>89.708053806999999</v>
      </c>
      <c r="H1147" s="10" t="str">
        <f t="shared" si="237"/>
        <v>N/A</v>
      </c>
      <c r="I1147" s="96">
        <v>0.11890000000000001</v>
      </c>
      <c r="J1147" s="96">
        <v>0.57620000000000005</v>
      </c>
      <c r="K1147" s="11" t="s">
        <v>117</v>
      </c>
      <c r="L1147" s="21" t="str">
        <f t="shared" si="238"/>
        <v>Yes</v>
      </c>
    </row>
    <row r="1148" spans="1:12">
      <c r="A1148" s="153" t="s">
        <v>592</v>
      </c>
      <c r="B1148" s="70" t="s">
        <v>51</v>
      </c>
      <c r="C1148" s="41">
        <v>84.645838061000006</v>
      </c>
      <c r="D1148" s="10" t="str">
        <f t="shared" si="235"/>
        <v>N/A</v>
      </c>
      <c r="E1148" s="41">
        <v>85.947019867999998</v>
      </c>
      <c r="F1148" s="10" t="str">
        <f t="shared" si="236"/>
        <v>N/A</v>
      </c>
      <c r="G1148" s="41">
        <v>85.192527018999996</v>
      </c>
      <c r="H1148" s="10" t="str">
        <f t="shared" si="237"/>
        <v>N/A</v>
      </c>
      <c r="I1148" s="96">
        <v>1.5369999999999999</v>
      </c>
      <c r="J1148" s="96">
        <v>-0.878</v>
      </c>
      <c r="K1148" s="11" t="s">
        <v>117</v>
      </c>
      <c r="L1148" s="21" t="str">
        <f t="shared" si="238"/>
        <v>Yes</v>
      </c>
    </row>
    <row r="1149" spans="1:12">
      <c r="A1149" s="153" t="s">
        <v>595</v>
      </c>
      <c r="B1149" s="70" t="s">
        <v>51</v>
      </c>
      <c r="C1149" s="41">
        <v>90.900513740999997</v>
      </c>
      <c r="D1149" s="10" t="str">
        <f t="shared" si="235"/>
        <v>N/A</v>
      </c>
      <c r="E1149" s="41">
        <v>91.228544631000005</v>
      </c>
      <c r="F1149" s="10" t="str">
        <f t="shared" si="236"/>
        <v>N/A</v>
      </c>
      <c r="G1149" s="41">
        <v>90.767447411000006</v>
      </c>
      <c r="H1149" s="10" t="str">
        <f t="shared" si="237"/>
        <v>N/A</v>
      </c>
      <c r="I1149" s="96">
        <v>0.3609</v>
      </c>
      <c r="J1149" s="96">
        <v>-0.505</v>
      </c>
      <c r="K1149" s="11" t="s">
        <v>117</v>
      </c>
      <c r="L1149" s="21" t="str">
        <f t="shared" si="238"/>
        <v>Yes</v>
      </c>
    </row>
    <row r="1150" spans="1:12">
      <c r="A1150" s="153" t="s">
        <v>598</v>
      </c>
      <c r="B1150" s="70" t="s">
        <v>51</v>
      </c>
      <c r="C1150" s="41">
        <v>89.020886738000002</v>
      </c>
      <c r="D1150" s="10" t="str">
        <f t="shared" si="235"/>
        <v>N/A</v>
      </c>
      <c r="E1150" s="41">
        <v>88.954349665999999</v>
      </c>
      <c r="F1150" s="10" t="str">
        <f t="shared" si="236"/>
        <v>N/A</v>
      </c>
      <c r="G1150" s="41">
        <v>90.12911158</v>
      </c>
      <c r="H1150" s="10" t="str">
        <f t="shared" si="237"/>
        <v>N/A</v>
      </c>
      <c r="I1150" s="96">
        <v>-7.4999999999999997E-2</v>
      </c>
      <c r="J1150" s="96">
        <v>1.321</v>
      </c>
      <c r="K1150" s="11" t="s">
        <v>117</v>
      </c>
      <c r="L1150" s="21" t="str">
        <f t="shared" si="238"/>
        <v>Yes</v>
      </c>
    </row>
    <row r="1151" spans="1:12">
      <c r="A1151" s="153" t="s">
        <v>600</v>
      </c>
      <c r="B1151" s="70" t="s">
        <v>51</v>
      </c>
      <c r="C1151" s="41">
        <v>87.971544559999998</v>
      </c>
      <c r="D1151" s="10" t="str">
        <f t="shared" si="235"/>
        <v>N/A</v>
      </c>
      <c r="E1151" s="41">
        <v>87.739966745000004</v>
      </c>
      <c r="F1151" s="10" t="str">
        <f t="shared" si="236"/>
        <v>N/A</v>
      </c>
      <c r="G1151" s="41">
        <v>88.220665999999994</v>
      </c>
      <c r="H1151" s="10" t="str">
        <f t="shared" si="237"/>
        <v>N/A</v>
      </c>
      <c r="I1151" s="96">
        <v>-0.26300000000000001</v>
      </c>
      <c r="J1151" s="96">
        <v>0.54790000000000005</v>
      </c>
      <c r="K1151" s="11" t="s">
        <v>117</v>
      </c>
      <c r="L1151" s="21" t="str">
        <f t="shared" si="238"/>
        <v>Yes</v>
      </c>
    </row>
    <row r="1152" spans="1:12">
      <c r="A1152" s="118" t="s">
        <v>4</v>
      </c>
      <c r="B1152" s="70" t="s">
        <v>51</v>
      </c>
      <c r="C1152" s="39">
        <v>6.4597306534000003</v>
      </c>
      <c r="D1152" s="10" t="str">
        <f t="shared" si="235"/>
        <v>N/A</v>
      </c>
      <c r="E1152" s="39">
        <v>5.7553315120999997</v>
      </c>
      <c r="F1152" s="10" t="str">
        <f t="shared" si="236"/>
        <v>N/A</v>
      </c>
      <c r="G1152" s="39">
        <v>5.7451620818000002</v>
      </c>
      <c r="H1152" s="10" t="str">
        <f t="shared" si="237"/>
        <v>N/A</v>
      </c>
      <c r="I1152" s="96">
        <v>-10.9</v>
      </c>
      <c r="J1152" s="96">
        <v>-0.17699999999999999</v>
      </c>
      <c r="K1152" s="11" t="s">
        <v>117</v>
      </c>
      <c r="L1152" s="21" t="str">
        <f t="shared" si="238"/>
        <v>Yes</v>
      </c>
    </row>
    <row r="1153" spans="1:12">
      <c r="A1153" s="153" t="s">
        <v>592</v>
      </c>
      <c r="B1153" s="70" t="s">
        <v>51</v>
      </c>
      <c r="C1153" s="39">
        <v>8.0283687943000004</v>
      </c>
      <c r="D1153" s="10" t="str">
        <f t="shared" si="235"/>
        <v>N/A</v>
      </c>
      <c r="E1153" s="39">
        <v>1.2275759822000001</v>
      </c>
      <c r="F1153" s="10" t="str">
        <f t="shared" si="236"/>
        <v>N/A</v>
      </c>
      <c r="G1153" s="39">
        <v>0.86339165549999997</v>
      </c>
      <c r="H1153" s="10" t="str">
        <f t="shared" si="237"/>
        <v>N/A</v>
      </c>
      <c r="I1153" s="96">
        <v>-84.7</v>
      </c>
      <c r="J1153" s="96">
        <v>-29.7</v>
      </c>
      <c r="K1153" s="11" t="s">
        <v>117</v>
      </c>
      <c r="L1153" s="21" t="str">
        <f t="shared" si="238"/>
        <v>No</v>
      </c>
    </row>
    <row r="1154" spans="1:12">
      <c r="A1154" s="153" t="s">
        <v>595</v>
      </c>
      <c r="B1154" s="70" t="s">
        <v>51</v>
      </c>
      <c r="C1154" s="39">
        <v>9.8265667290999996</v>
      </c>
      <c r="D1154" s="10" t="str">
        <f t="shared" si="235"/>
        <v>N/A</v>
      </c>
      <c r="E1154" s="39">
        <v>8.6712707182000006</v>
      </c>
      <c r="F1154" s="10" t="str">
        <f t="shared" si="236"/>
        <v>N/A</v>
      </c>
      <c r="G1154" s="39">
        <v>8.6057554546000006</v>
      </c>
      <c r="H1154" s="10" t="str">
        <f t="shared" si="237"/>
        <v>N/A</v>
      </c>
      <c r="I1154" s="96">
        <v>-11.8</v>
      </c>
      <c r="J1154" s="96">
        <v>-0.75600000000000001</v>
      </c>
      <c r="K1154" s="11" t="s">
        <v>117</v>
      </c>
      <c r="L1154" s="21" t="str">
        <f t="shared" si="238"/>
        <v>Yes</v>
      </c>
    </row>
    <row r="1155" spans="1:12">
      <c r="A1155" s="153" t="s">
        <v>598</v>
      </c>
      <c r="B1155" s="70" t="s">
        <v>51</v>
      </c>
      <c r="C1155" s="39">
        <v>4.9096179183000004</v>
      </c>
      <c r="D1155" s="10" t="str">
        <f t="shared" si="235"/>
        <v>N/A</v>
      </c>
      <c r="E1155" s="39">
        <v>5.1687929998</v>
      </c>
      <c r="F1155" s="10" t="str">
        <f t="shared" si="236"/>
        <v>N/A</v>
      </c>
      <c r="G1155" s="39">
        <v>5.0979157924000003</v>
      </c>
      <c r="H1155" s="10" t="str">
        <f t="shared" si="237"/>
        <v>N/A</v>
      </c>
      <c r="I1155" s="96">
        <v>5.2789999999999999</v>
      </c>
      <c r="J1155" s="96">
        <v>-1.37</v>
      </c>
      <c r="K1155" s="11" t="s">
        <v>117</v>
      </c>
      <c r="L1155" s="21" t="str">
        <f t="shared" si="238"/>
        <v>Yes</v>
      </c>
    </row>
    <row r="1156" spans="1:12">
      <c r="A1156" s="153" t="s">
        <v>600</v>
      </c>
      <c r="B1156" s="70" t="s">
        <v>51</v>
      </c>
      <c r="C1156" s="39">
        <v>3.7702607159000001</v>
      </c>
      <c r="D1156" s="10" t="str">
        <f t="shared" si="235"/>
        <v>N/A</v>
      </c>
      <c r="E1156" s="39">
        <v>3.6369514434000001</v>
      </c>
      <c r="F1156" s="10" t="str">
        <f t="shared" si="236"/>
        <v>N/A</v>
      </c>
      <c r="G1156" s="39">
        <v>3.7839251541999999</v>
      </c>
      <c r="H1156" s="10" t="str">
        <f t="shared" si="237"/>
        <v>N/A</v>
      </c>
      <c r="I1156" s="96">
        <v>-3.54</v>
      </c>
      <c r="J1156" s="96">
        <v>4.0410000000000004</v>
      </c>
      <c r="K1156" s="11" t="s">
        <v>117</v>
      </c>
      <c r="L1156" s="21" t="str">
        <f t="shared" si="238"/>
        <v>Yes</v>
      </c>
    </row>
    <row r="1157" spans="1:12">
      <c r="A1157" s="118" t="s">
        <v>5</v>
      </c>
      <c r="B1157" s="70" t="s">
        <v>51</v>
      </c>
      <c r="C1157" s="39">
        <v>201.49741072</v>
      </c>
      <c r="D1157" s="10" t="str">
        <f t="shared" si="235"/>
        <v>N/A</v>
      </c>
      <c r="E1157" s="39">
        <v>204.49747119</v>
      </c>
      <c r="F1157" s="10" t="str">
        <f t="shared" si="236"/>
        <v>N/A</v>
      </c>
      <c r="G1157" s="39">
        <v>201.15787438999999</v>
      </c>
      <c r="H1157" s="10" t="str">
        <f t="shared" si="237"/>
        <v>N/A</v>
      </c>
      <c r="I1157" s="96">
        <v>1.4890000000000001</v>
      </c>
      <c r="J1157" s="96">
        <v>-1.63</v>
      </c>
      <c r="K1157" s="11" t="s">
        <v>117</v>
      </c>
      <c r="L1157" s="21" t="str">
        <f t="shared" si="238"/>
        <v>Yes</v>
      </c>
    </row>
    <row r="1158" spans="1:12">
      <c r="A1158" s="153" t="s">
        <v>592</v>
      </c>
      <c r="B1158" s="70" t="s">
        <v>51</v>
      </c>
      <c r="C1158" s="39">
        <v>239.27263029</v>
      </c>
      <c r="D1158" s="10" t="str">
        <f t="shared" si="235"/>
        <v>N/A</v>
      </c>
      <c r="E1158" s="39">
        <v>240.71450192</v>
      </c>
      <c r="F1158" s="10" t="str">
        <f t="shared" si="236"/>
        <v>N/A</v>
      </c>
      <c r="G1158" s="39">
        <v>236.06775879</v>
      </c>
      <c r="H1158" s="10" t="str">
        <f t="shared" si="237"/>
        <v>N/A</v>
      </c>
      <c r="I1158" s="96">
        <v>0.60260000000000002</v>
      </c>
      <c r="J1158" s="96">
        <v>-1.93</v>
      </c>
      <c r="K1158" s="11" t="s">
        <v>117</v>
      </c>
      <c r="L1158" s="21" t="str">
        <f t="shared" si="238"/>
        <v>Yes</v>
      </c>
    </row>
    <row r="1159" spans="1:12">
      <c r="A1159" s="153" t="s">
        <v>595</v>
      </c>
      <c r="B1159" s="70" t="s">
        <v>51</v>
      </c>
      <c r="C1159" s="39">
        <v>164.93381686000001</v>
      </c>
      <c r="D1159" s="10" t="str">
        <f t="shared" si="235"/>
        <v>N/A</v>
      </c>
      <c r="E1159" s="39">
        <v>169.22519038999999</v>
      </c>
      <c r="F1159" s="10" t="str">
        <f t="shared" si="236"/>
        <v>N/A</v>
      </c>
      <c r="G1159" s="39">
        <v>162.69815668000001</v>
      </c>
      <c r="H1159" s="10" t="str">
        <f t="shared" si="237"/>
        <v>N/A</v>
      </c>
      <c r="I1159" s="96">
        <v>2.6019999999999999</v>
      </c>
      <c r="J1159" s="96">
        <v>-3.86</v>
      </c>
      <c r="K1159" s="11" t="s">
        <v>117</v>
      </c>
      <c r="L1159" s="21" t="str">
        <f t="shared" si="238"/>
        <v>Yes</v>
      </c>
    </row>
    <row r="1160" spans="1:12">
      <c r="A1160" s="153" t="s">
        <v>598</v>
      </c>
      <c r="B1160" s="70" t="s">
        <v>51</v>
      </c>
      <c r="C1160" s="39">
        <v>29.173233271000001</v>
      </c>
      <c r="D1160" s="10" t="str">
        <f t="shared" si="235"/>
        <v>N/A</v>
      </c>
      <c r="E1160" s="39">
        <v>29.317073171000001</v>
      </c>
      <c r="F1160" s="10" t="str">
        <f t="shared" si="236"/>
        <v>N/A</v>
      </c>
      <c r="G1160" s="39">
        <v>31.790182106</v>
      </c>
      <c r="H1160" s="10" t="str">
        <f t="shared" si="237"/>
        <v>N/A</v>
      </c>
      <c r="I1160" s="96">
        <v>0.49309999999999998</v>
      </c>
      <c r="J1160" s="96">
        <v>8.4359999999999999</v>
      </c>
      <c r="K1160" s="11" t="s">
        <v>117</v>
      </c>
      <c r="L1160" s="21" t="str">
        <f t="shared" si="238"/>
        <v>Yes</v>
      </c>
    </row>
    <row r="1161" spans="1:12">
      <c r="A1161" s="153" t="s">
        <v>600</v>
      </c>
      <c r="B1161" s="101" t="s">
        <v>51</v>
      </c>
      <c r="C1161" s="67">
        <v>7.8556338027999999</v>
      </c>
      <c r="D1161" s="52" t="str">
        <f t="shared" si="235"/>
        <v>N/A</v>
      </c>
      <c r="E1161" s="67">
        <v>6.4865319865000002</v>
      </c>
      <c r="F1161" s="52" t="str">
        <f t="shared" si="236"/>
        <v>N/A</v>
      </c>
      <c r="G1161" s="67">
        <v>7.501754386</v>
      </c>
      <c r="H1161" s="52" t="str">
        <f t="shared" si="237"/>
        <v>N/A</v>
      </c>
      <c r="I1161" s="102">
        <v>-17.399999999999999</v>
      </c>
      <c r="J1161" s="102">
        <v>15.65</v>
      </c>
      <c r="K1161" s="53" t="s">
        <v>117</v>
      </c>
      <c r="L1161" s="43" t="str">
        <f t="shared" si="238"/>
        <v>No</v>
      </c>
    </row>
    <row r="1162" spans="1:12">
      <c r="A1162" s="218" t="s">
        <v>509</v>
      </c>
      <c r="B1162" s="212"/>
      <c r="C1162" s="212"/>
      <c r="D1162" s="212"/>
      <c r="E1162" s="212"/>
      <c r="F1162" s="212"/>
      <c r="G1162" s="212"/>
      <c r="H1162" s="212"/>
      <c r="I1162" s="212"/>
      <c r="J1162" s="212"/>
      <c r="K1162" s="212"/>
      <c r="L1162" s="213"/>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5</v>
      </c>
      <c r="H1163" s="10" t="str">
        <f t="shared" ref="H1163:H1173" si="241">IF($B1163="N/A","N/A",IF(G1163&gt;10,"No",IF(G1163&lt;-10,"No","Yes")))</f>
        <v>N/A</v>
      </c>
      <c r="I1163" s="96" t="s">
        <v>51</v>
      </c>
      <c r="J1163" s="96">
        <v>150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17</v>
      </c>
      <c r="F1164" s="10" t="str">
        <f t="shared" si="240"/>
        <v>N/A</v>
      </c>
      <c r="G1164" s="39">
        <v>16</v>
      </c>
      <c r="H1164" s="10" t="str">
        <f t="shared" si="241"/>
        <v>N/A</v>
      </c>
      <c r="I1164" s="96" t="s">
        <v>51</v>
      </c>
      <c r="J1164" s="96">
        <v>-5.88</v>
      </c>
      <c r="K1164" s="63" t="s">
        <v>51</v>
      </c>
      <c r="L1164" s="21" t="str">
        <f t="shared" si="242"/>
        <v>N/A</v>
      </c>
    </row>
    <row r="1165" spans="1:12">
      <c r="A1165" s="153" t="s">
        <v>638</v>
      </c>
      <c r="B1165" s="70" t="s">
        <v>51</v>
      </c>
      <c r="C1165" s="39" t="s">
        <v>51</v>
      </c>
      <c r="D1165" s="10" t="str">
        <f t="shared" si="239"/>
        <v>N/A</v>
      </c>
      <c r="E1165" s="39">
        <v>8</v>
      </c>
      <c r="F1165" s="10" t="str">
        <f t="shared" si="240"/>
        <v>N/A</v>
      </c>
      <c r="G1165" s="39">
        <v>11</v>
      </c>
      <c r="H1165" s="10" t="str">
        <f t="shared" si="241"/>
        <v>N/A</v>
      </c>
      <c r="I1165" s="96" t="s">
        <v>51</v>
      </c>
      <c r="J1165" s="96">
        <v>37.5</v>
      </c>
      <c r="K1165" s="63" t="s">
        <v>51</v>
      </c>
      <c r="L1165" s="21" t="str">
        <f t="shared" si="242"/>
        <v>N/A</v>
      </c>
    </row>
    <row r="1166" spans="1:12">
      <c r="A1166" s="153" t="s">
        <v>639</v>
      </c>
      <c r="B1166" s="70" t="s">
        <v>51</v>
      </c>
      <c r="C1166" s="39" t="s">
        <v>51</v>
      </c>
      <c r="D1166" s="10" t="str">
        <f t="shared" si="239"/>
        <v>N/A</v>
      </c>
      <c r="E1166" s="39">
        <v>238</v>
      </c>
      <c r="F1166" s="10" t="str">
        <f t="shared" si="240"/>
        <v>N/A</v>
      </c>
      <c r="G1166" s="39">
        <v>233</v>
      </c>
      <c r="H1166" s="10" t="str">
        <f t="shared" si="241"/>
        <v>N/A</v>
      </c>
      <c r="I1166" s="96" t="s">
        <v>51</v>
      </c>
      <c r="J1166" s="96">
        <v>-2.1</v>
      </c>
      <c r="K1166" s="63" t="s">
        <v>51</v>
      </c>
      <c r="L1166" s="21" t="str">
        <f t="shared" si="242"/>
        <v>N/A</v>
      </c>
    </row>
    <row r="1167" spans="1:12">
      <c r="A1167" s="153" t="s">
        <v>640</v>
      </c>
      <c r="B1167" s="70" t="s">
        <v>51</v>
      </c>
      <c r="C1167" s="39" t="s">
        <v>51</v>
      </c>
      <c r="D1167" s="10" t="str">
        <f t="shared" si="239"/>
        <v>N/A</v>
      </c>
      <c r="E1167" s="39">
        <v>11</v>
      </c>
      <c r="F1167" s="10" t="str">
        <f t="shared" si="240"/>
        <v>N/A</v>
      </c>
      <c r="G1167" s="39">
        <v>10</v>
      </c>
      <c r="H1167" s="10" t="str">
        <f t="shared" si="241"/>
        <v>N/A</v>
      </c>
      <c r="I1167" s="96" t="s">
        <v>51</v>
      </c>
      <c r="J1167" s="96">
        <v>-9.09</v>
      </c>
      <c r="K1167" s="63" t="s">
        <v>51</v>
      </c>
      <c r="L1167" s="21" t="str">
        <f t="shared" si="242"/>
        <v>N/A</v>
      </c>
    </row>
    <row r="1168" spans="1:12">
      <c r="A1168" s="153" t="s">
        <v>641</v>
      </c>
      <c r="B1168" s="70" t="s">
        <v>51</v>
      </c>
      <c r="C1168" s="39" t="s">
        <v>51</v>
      </c>
      <c r="D1168" s="10" t="str">
        <f t="shared" si="239"/>
        <v>N/A</v>
      </c>
      <c r="E1168" s="39">
        <v>10</v>
      </c>
      <c r="F1168" s="10" t="str">
        <f t="shared" si="240"/>
        <v>N/A</v>
      </c>
      <c r="G1168" s="39">
        <v>18</v>
      </c>
      <c r="H1168" s="10" t="str">
        <f t="shared" si="241"/>
        <v>N/A</v>
      </c>
      <c r="I1168" s="96" t="s">
        <v>51</v>
      </c>
      <c r="J1168" s="96">
        <v>80</v>
      </c>
      <c r="K1168" s="63" t="s">
        <v>51</v>
      </c>
      <c r="L1168" s="21" t="str">
        <f t="shared" si="242"/>
        <v>N/A</v>
      </c>
    </row>
    <row r="1169" spans="1:12">
      <c r="A1169" s="118" t="s">
        <v>837</v>
      </c>
      <c r="B1169" s="114" t="s">
        <v>51</v>
      </c>
      <c r="C1169" s="65" t="s">
        <v>51</v>
      </c>
      <c r="D1169" s="103" t="str">
        <f t="shared" si="239"/>
        <v>N/A</v>
      </c>
      <c r="E1169" s="65">
        <v>1503470</v>
      </c>
      <c r="F1169" s="103" t="str">
        <f t="shared" si="240"/>
        <v>N/A</v>
      </c>
      <c r="G1169" s="65">
        <v>4278509</v>
      </c>
      <c r="H1169" s="103" t="str">
        <f t="shared" si="241"/>
        <v>N/A</v>
      </c>
      <c r="I1169" s="104" t="s">
        <v>51</v>
      </c>
      <c r="J1169" s="104">
        <v>184.6</v>
      </c>
      <c r="K1169" s="63" t="s">
        <v>51</v>
      </c>
      <c r="L1169" s="138" t="str">
        <f t="shared" si="242"/>
        <v>N/A</v>
      </c>
    </row>
    <row r="1170" spans="1:12">
      <c r="A1170" s="153" t="s">
        <v>642</v>
      </c>
      <c r="B1170" s="114" t="s">
        <v>51</v>
      </c>
      <c r="C1170" s="65" t="s">
        <v>51</v>
      </c>
      <c r="D1170" s="103" t="str">
        <f t="shared" si="239"/>
        <v>N/A</v>
      </c>
      <c r="E1170" s="65">
        <v>1428869</v>
      </c>
      <c r="F1170" s="103" t="str">
        <f t="shared" si="240"/>
        <v>N/A</v>
      </c>
      <c r="G1170" s="65">
        <v>4186435</v>
      </c>
      <c r="H1170" s="103" t="str">
        <f t="shared" si="241"/>
        <v>N/A</v>
      </c>
      <c r="I1170" s="104" t="s">
        <v>51</v>
      </c>
      <c r="J1170" s="104">
        <v>193</v>
      </c>
      <c r="K1170" s="63" t="s">
        <v>51</v>
      </c>
      <c r="L1170" s="138" t="str">
        <f t="shared" si="242"/>
        <v>N/A</v>
      </c>
    </row>
    <row r="1171" spans="1:12">
      <c r="A1171" s="153" t="s">
        <v>636</v>
      </c>
      <c r="B1171" s="114" t="s">
        <v>51</v>
      </c>
      <c r="C1171" s="65" t="s">
        <v>51</v>
      </c>
      <c r="D1171" s="103" t="str">
        <f t="shared" si="239"/>
        <v>N/A</v>
      </c>
      <c r="E1171" s="65">
        <v>361222</v>
      </c>
      <c r="F1171" s="103" t="str">
        <f t="shared" si="240"/>
        <v>N/A</v>
      </c>
      <c r="G1171" s="65">
        <v>348852</v>
      </c>
      <c r="H1171" s="103" t="str">
        <f t="shared" si="241"/>
        <v>N/A</v>
      </c>
      <c r="I1171" s="104" t="s">
        <v>51</v>
      </c>
      <c r="J1171" s="104">
        <v>-3.42</v>
      </c>
      <c r="K1171" s="63" t="s">
        <v>51</v>
      </c>
      <c r="L1171" s="138" t="str">
        <f t="shared" si="242"/>
        <v>N/A</v>
      </c>
    </row>
    <row r="1172" spans="1:12">
      <c r="A1172" s="153" t="s">
        <v>248</v>
      </c>
      <c r="B1172" s="114" t="s">
        <v>51</v>
      </c>
      <c r="C1172" s="65" t="s">
        <v>51</v>
      </c>
      <c r="D1172" s="103" t="str">
        <f t="shared" si="239"/>
        <v>N/A</v>
      </c>
      <c r="E1172" s="65">
        <v>898470</v>
      </c>
      <c r="F1172" s="103" t="str">
        <f t="shared" si="240"/>
        <v>N/A</v>
      </c>
      <c r="G1172" s="65">
        <v>782447</v>
      </c>
      <c r="H1172" s="103" t="str">
        <f t="shared" si="241"/>
        <v>N/A</v>
      </c>
      <c r="I1172" s="104" t="s">
        <v>51</v>
      </c>
      <c r="J1172" s="104">
        <v>-12.9</v>
      </c>
      <c r="K1172" s="63" t="s">
        <v>51</v>
      </c>
      <c r="L1172" s="138" t="str">
        <f t="shared" si="242"/>
        <v>N/A</v>
      </c>
    </row>
    <row r="1173" spans="1:12">
      <c r="A1173" s="153" t="s">
        <v>637</v>
      </c>
      <c r="B1173" s="114" t="s">
        <v>51</v>
      </c>
      <c r="C1173" s="65" t="s">
        <v>51</v>
      </c>
      <c r="D1173" s="103" t="str">
        <f t="shared" si="239"/>
        <v>N/A</v>
      </c>
      <c r="E1173" s="65">
        <v>309862</v>
      </c>
      <c r="F1173" s="103" t="str">
        <f t="shared" si="240"/>
        <v>N/A</v>
      </c>
      <c r="G1173" s="65">
        <v>527181</v>
      </c>
      <c r="H1173" s="103" t="str">
        <f t="shared" si="241"/>
        <v>N/A</v>
      </c>
      <c r="I1173" s="104" t="s">
        <v>51</v>
      </c>
      <c r="J1173" s="104">
        <v>70.13</v>
      </c>
      <c r="K1173" s="63" t="s">
        <v>51</v>
      </c>
      <c r="L1173" s="138" t="str">
        <f t="shared" si="242"/>
        <v>N/A</v>
      </c>
    </row>
    <row r="1174" spans="1:12">
      <c r="A1174" s="218" t="s">
        <v>3</v>
      </c>
      <c r="B1174" s="212"/>
      <c r="C1174" s="212"/>
      <c r="D1174" s="212"/>
      <c r="E1174" s="212"/>
      <c r="F1174" s="212"/>
      <c r="G1174" s="212"/>
      <c r="H1174" s="212"/>
      <c r="I1174" s="212"/>
      <c r="J1174" s="212"/>
      <c r="K1174" s="212"/>
      <c r="L1174" s="213"/>
    </row>
    <row r="1175" spans="1:12">
      <c r="A1175" s="118" t="s">
        <v>643</v>
      </c>
      <c r="B1175" s="114" t="s">
        <v>51</v>
      </c>
      <c r="C1175" s="65">
        <v>5315635</v>
      </c>
      <c r="D1175" s="103" t="str">
        <f t="shared" ref="D1175:D1189" si="243">IF($B1175="N/A","N/A",IF(C1175&gt;10,"No",IF(C1175&lt;-10,"No","Yes")))</f>
        <v>N/A</v>
      </c>
      <c r="E1175" s="65">
        <v>5876702</v>
      </c>
      <c r="F1175" s="103" t="str">
        <f t="shared" ref="F1175:F1189" si="244">IF($B1175="N/A","N/A",IF(E1175&gt;10,"No",IF(E1175&lt;-10,"No","Yes")))</f>
        <v>N/A</v>
      </c>
      <c r="G1175" s="65">
        <v>9539303</v>
      </c>
      <c r="H1175" s="103" t="str">
        <f t="shared" ref="H1175:H1189" si="245">IF($B1175="N/A","N/A",IF(G1175&gt;10,"No",IF(G1175&lt;-10,"No","Yes")))</f>
        <v>N/A</v>
      </c>
      <c r="I1175" s="104">
        <v>10.56</v>
      </c>
      <c r="J1175" s="104">
        <v>62.32</v>
      </c>
      <c r="K1175" s="66" t="s">
        <v>117</v>
      </c>
      <c r="L1175" s="138" t="str">
        <f t="shared" ref="L1175:L1189" si="246">IF(J1175="Div by 0", "N/A", IF(K1175="N/A","N/A", IF(J1175&gt;VALUE(MID(K1175,1,2)), "No", IF(J1175&lt;-1*VALUE(MID(K1175,1,2)), "No", "Yes"))))</f>
        <v>No</v>
      </c>
    </row>
    <row r="1176" spans="1:12">
      <c r="A1176" s="118" t="s">
        <v>644</v>
      </c>
      <c r="B1176" s="70" t="s">
        <v>51</v>
      </c>
      <c r="C1176" s="39">
        <v>32083</v>
      </c>
      <c r="D1176" s="10" t="str">
        <f t="shared" si="243"/>
        <v>N/A</v>
      </c>
      <c r="E1176" s="39">
        <v>31717</v>
      </c>
      <c r="F1176" s="10" t="str">
        <f t="shared" si="244"/>
        <v>N/A</v>
      </c>
      <c r="G1176" s="39">
        <v>42706</v>
      </c>
      <c r="H1176" s="10" t="str">
        <f t="shared" si="245"/>
        <v>N/A</v>
      </c>
      <c r="I1176" s="96">
        <v>-1.1399999999999999</v>
      </c>
      <c r="J1176" s="96">
        <v>34.65</v>
      </c>
      <c r="K1176" s="11" t="s">
        <v>117</v>
      </c>
      <c r="L1176" s="21" t="str">
        <f t="shared" si="246"/>
        <v>No</v>
      </c>
    </row>
    <row r="1177" spans="1:12">
      <c r="A1177" s="118" t="s">
        <v>645</v>
      </c>
      <c r="B1177" s="70" t="s">
        <v>51</v>
      </c>
      <c r="C1177" s="40">
        <v>165.68385126000001</v>
      </c>
      <c r="D1177" s="10" t="str">
        <f t="shared" si="243"/>
        <v>N/A</v>
      </c>
      <c r="E1177" s="40">
        <v>185.28555664000001</v>
      </c>
      <c r="F1177" s="10" t="str">
        <f t="shared" si="244"/>
        <v>N/A</v>
      </c>
      <c r="G1177" s="40">
        <v>223.37149346999999</v>
      </c>
      <c r="H1177" s="10" t="str">
        <f t="shared" si="245"/>
        <v>N/A</v>
      </c>
      <c r="I1177" s="96">
        <v>11.83</v>
      </c>
      <c r="J1177" s="96">
        <v>20.56</v>
      </c>
      <c r="K1177" s="11" t="s">
        <v>117</v>
      </c>
      <c r="L1177" s="21" t="str">
        <f t="shared" si="246"/>
        <v>No</v>
      </c>
    </row>
    <row r="1178" spans="1:12">
      <c r="A1178" s="118" t="s">
        <v>646</v>
      </c>
      <c r="B1178" s="70" t="s">
        <v>51</v>
      </c>
      <c r="C1178" s="40">
        <v>40309228</v>
      </c>
      <c r="D1178" s="10" t="str">
        <f t="shared" si="243"/>
        <v>N/A</v>
      </c>
      <c r="E1178" s="40">
        <v>45208255</v>
      </c>
      <c r="F1178" s="10" t="str">
        <f t="shared" si="244"/>
        <v>N/A</v>
      </c>
      <c r="G1178" s="40">
        <v>47325542</v>
      </c>
      <c r="H1178" s="10" t="str">
        <f t="shared" si="245"/>
        <v>N/A</v>
      </c>
      <c r="I1178" s="96">
        <v>12.15</v>
      </c>
      <c r="J1178" s="96">
        <v>4.6829999999999998</v>
      </c>
      <c r="K1178" s="11" t="s">
        <v>117</v>
      </c>
      <c r="L1178" s="21" t="str">
        <f t="shared" si="246"/>
        <v>Yes</v>
      </c>
    </row>
    <row r="1179" spans="1:12">
      <c r="A1179" s="118" t="s">
        <v>647</v>
      </c>
      <c r="B1179" s="70" t="s">
        <v>51</v>
      </c>
      <c r="C1179" s="39">
        <v>101812</v>
      </c>
      <c r="D1179" s="10" t="str">
        <f t="shared" si="243"/>
        <v>N/A</v>
      </c>
      <c r="E1179" s="39">
        <v>108190</v>
      </c>
      <c r="F1179" s="10" t="str">
        <f t="shared" si="244"/>
        <v>N/A</v>
      </c>
      <c r="G1179" s="39">
        <v>97659</v>
      </c>
      <c r="H1179" s="10" t="str">
        <f t="shared" si="245"/>
        <v>N/A</v>
      </c>
      <c r="I1179" s="96">
        <v>6.2640000000000002</v>
      </c>
      <c r="J1179" s="96">
        <v>-9.73</v>
      </c>
      <c r="K1179" s="11" t="s">
        <v>117</v>
      </c>
      <c r="L1179" s="21" t="str">
        <f t="shared" si="246"/>
        <v>Yes</v>
      </c>
    </row>
    <row r="1180" spans="1:12">
      <c r="A1180" s="118" t="s">
        <v>648</v>
      </c>
      <c r="B1180" s="70" t="s">
        <v>51</v>
      </c>
      <c r="C1180" s="40">
        <v>395.91824145999999</v>
      </c>
      <c r="D1180" s="10" t="str">
        <f t="shared" si="243"/>
        <v>N/A</v>
      </c>
      <c r="E1180" s="40">
        <v>417.85982992999999</v>
      </c>
      <c r="F1180" s="10" t="str">
        <f t="shared" si="244"/>
        <v>N/A</v>
      </c>
      <c r="G1180" s="40">
        <v>484.59990375000001</v>
      </c>
      <c r="H1180" s="10" t="str">
        <f t="shared" si="245"/>
        <v>N/A</v>
      </c>
      <c r="I1180" s="96">
        <v>5.5419999999999998</v>
      </c>
      <c r="J1180" s="96">
        <v>15.97</v>
      </c>
      <c r="K1180" s="11" t="s">
        <v>117</v>
      </c>
      <c r="L1180" s="21" t="str">
        <f t="shared" si="246"/>
        <v>No</v>
      </c>
    </row>
    <row r="1181" spans="1:12">
      <c r="A1181" s="118" t="s">
        <v>658</v>
      </c>
      <c r="B1181" s="70" t="s">
        <v>51</v>
      </c>
      <c r="C1181" s="40">
        <v>48978273</v>
      </c>
      <c r="D1181" s="10" t="str">
        <f t="shared" si="243"/>
        <v>N/A</v>
      </c>
      <c r="E1181" s="40">
        <v>57827106</v>
      </c>
      <c r="F1181" s="10" t="str">
        <f t="shared" si="244"/>
        <v>N/A</v>
      </c>
      <c r="G1181" s="40">
        <v>62836321</v>
      </c>
      <c r="H1181" s="10" t="str">
        <f t="shared" si="245"/>
        <v>N/A</v>
      </c>
      <c r="I1181" s="96">
        <v>18.07</v>
      </c>
      <c r="J1181" s="96">
        <v>8.6620000000000008</v>
      </c>
      <c r="K1181" s="11" t="s">
        <v>117</v>
      </c>
      <c r="L1181" s="21" t="str">
        <f t="shared" si="246"/>
        <v>Yes</v>
      </c>
    </row>
    <row r="1182" spans="1:12">
      <c r="A1182" s="118" t="s">
        <v>660</v>
      </c>
      <c r="B1182" s="70" t="s">
        <v>51</v>
      </c>
      <c r="C1182" s="39">
        <v>127591</v>
      </c>
      <c r="D1182" s="10" t="str">
        <f t="shared" si="243"/>
        <v>N/A</v>
      </c>
      <c r="E1182" s="39">
        <v>140033</v>
      </c>
      <c r="F1182" s="10" t="str">
        <f t="shared" si="244"/>
        <v>N/A</v>
      </c>
      <c r="G1182" s="39">
        <v>128405</v>
      </c>
      <c r="H1182" s="10" t="str">
        <f t="shared" si="245"/>
        <v>N/A</v>
      </c>
      <c r="I1182" s="96">
        <v>9.7509999999999994</v>
      </c>
      <c r="J1182" s="96">
        <v>-8.3000000000000007</v>
      </c>
      <c r="K1182" s="11" t="s">
        <v>117</v>
      </c>
      <c r="L1182" s="21" t="str">
        <f t="shared" si="246"/>
        <v>Yes</v>
      </c>
    </row>
    <row r="1183" spans="1:12">
      <c r="A1183" s="118" t="s">
        <v>659</v>
      </c>
      <c r="B1183" s="70" t="s">
        <v>51</v>
      </c>
      <c r="C1183" s="40">
        <v>383.86934030999998</v>
      </c>
      <c r="D1183" s="10" t="str">
        <f t="shared" si="243"/>
        <v>N/A</v>
      </c>
      <c r="E1183" s="40">
        <v>412.95341811999998</v>
      </c>
      <c r="F1183" s="10" t="str">
        <f t="shared" si="244"/>
        <v>N/A</v>
      </c>
      <c r="G1183" s="40">
        <v>489.36039095000001</v>
      </c>
      <c r="H1183" s="10" t="str">
        <f t="shared" si="245"/>
        <v>N/A</v>
      </c>
      <c r="I1183" s="96">
        <v>7.577</v>
      </c>
      <c r="J1183" s="96">
        <v>18.5</v>
      </c>
      <c r="K1183" s="11" t="s">
        <v>117</v>
      </c>
      <c r="L1183" s="21" t="str">
        <f t="shared" si="246"/>
        <v>No</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216859317</v>
      </c>
      <c r="D1187" s="10" t="str">
        <f t="shared" si="243"/>
        <v>N/A</v>
      </c>
      <c r="E1187" s="40">
        <v>307478457</v>
      </c>
      <c r="F1187" s="10" t="str">
        <f t="shared" si="244"/>
        <v>N/A</v>
      </c>
      <c r="G1187" s="40">
        <v>424715319</v>
      </c>
      <c r="H1187" s="10" t="str">
        <f t="shared" si="245"/>
        <v>N/A</v>
      </c>
      <c r="I1187" s="96">
        <v>41.79</v>
      </c>
      <c r="J1187" s="96">
        <v>38.130000000000003</v>
      </c>
      <c r="K1187" s="11" t="s">
        <v>117</v>
      </c>
      <c r="L1187" s="21" t="str">
        <f t="shared" si="246"/>
        <v>No</v>
      </c>
    </row>
    <row r="1188" spans="1:12">
      <c r="A1188" s="118" t="s">
        <v>652</v>
      </c>
      <c r="B1188" s="70" t="s">
        <v>51</v>
      </c>
      <c r="C1188" s="39">
        <v>14336</v>
      </c>
      <c r="D1188" s="10" t="str">
        <f t="shared" si="243"/>
        <v>N/A</v>
      </c>
      <c r="E1188" s="39">
        <v>34843</v>
      </c>
      <c r="F1188" s="10" t="str">
        <f t="shared" si="244"/>
        <v>N/A</v>
      </c>
      <c r="G1188" s="39">
        <v>39636</v>
      </c>
      <c r="H1188" s="10" t="str">
        <f t="shared" si="245"/>
        <v>N/A</v>
      </c>
      <c r="I1188" s="96">
        <v>143</v>
      </c>
      <c r="J1188" s="96">
        <v>13.76</v>
      </c>
      <c r="K1188" s="11" t="s">
        <v>117</v>
      </c>
      <c r="L1188" s="21" t="str">
        <f t="shared" si="246"/>
        <v>Yes</v>
      </c>
    </row>
    <row r="1189" spans="1:12">
      <c r="A1189" s="118" t="s">
        <v>653</v>
      </c>
      <c r="B1189" s="101" t="s">
        <v>51</v>
      </c>
      <c r="C1189" s="44">
        <v>15126.905483</v>
      </c>
      <c r="D1189" s="52" t="str">
        <f t="shared" si="243"/>
        <v>N/A</v>
      </c>
      <c r="E1189" s="44">
        <v>8824.6837814999999</v>
      </c>
      <c r="F1189" s="52" t="str">
        <f t="shared" si="244"/>
        <v>N/A</v>
      </c>
      <c r="G1189" s="44">
        <v>10715.393051999999</v>
      </c>
      <c r="H1189" s="52" t="str">
        <f t="shared" si="245"/>
        <v>N/A</v>
      </c>
      <c r="I1189" s="102">
        <v>-41.7</v>
      </c>
      <c r="J1189" s="102">
        <v>21.43</v>
      </c>
      <c r="K1189" s="53" t="s">
        <v>117</v>
      </c>
      <c r="L1189" s="43" t="str">
        <f t="shared" si="246"/>
        <v>No</v>
      </c>
    </row>
    <row r="1190" spans="1:12">
      <c r="A1190" s="218" t="s">
        <v>167</v>
      </c>
      <c r="B1190" s="212"/>
      <c r="C1190" s="212"/>
      <c r="D1190" s="212"/>
      <c r="E1190" s="212"/>
      <c r="F1190" s="212"/>
      <c r="G1190" s="212"/>
      <c r="H1190" s="212"/>
      <c r="I1190" s="212"/>
      <c r="J1190" s="212"/>
      <c r="K1190" s="212"/>
      <c r="L1190" s="213"/>
    </row>
    <row r="1191" spans="1:12">
      <c r="A1191" s="111" t="s">
        <v>838</v>
      </c>
      <c r="B1191" s="70" t="s">
        <v>51</v>
      </c>
      <c r="C1191" s="125">
        <v>261466569</v>
      </c>
      <c r="D1191" s="10" t="str">
        <f t="shared" ref="D1191:D1214" si="247">IF($B1191="N/A","N/A",IF(C1191&gt;10,"No",IF(C1191&lt;-10,"No","Yes")))</f>
        <v>N/A</v>
      </c>
      <c r="E1191" s="125">
        <v>312523698</v>
      </c>
      <c r="F1191" s="10" t="str">
        <f t="shared" ref="F1191:F1214" si="248">IF($B1191="N/A","N/A",IF(E1191&gt;10,"No",IF(E1191&lt;-10,"No","Yes")))</f>
        <v>N/A</v>
      </c>
      <c r="G1191" s="125">
        <v>382638392</v>
      </c>
      <c r="H1191" s="10" t="str">
        <f t="shared" ref="H1191:H1214" si="249">IF($B1191="N/A","N/A",IF(G1191&gt;10,"No",IF(G1191&lt;-10,"No","Yes")))</f>
        <v>N/A</v>
      </c>
      <c r="I1191" s="96">
        <v>19.53</v>
      </c>
      <c r="J1191" s="96">
        <v>22.44</v>
      </c>
      <c r="K1191" s="11" t="s">
        <v>117</v>
      </c>
      <c r="L1191" s="21" t="str">
        <f t="shared" ref="L1191:L1214" si="250">IF(J1191="Div by 0", "N/A", IF(K1191="N/A","N/A", IF(J1191&gt;VALUE(MID(K1191,1,2)), "No", IF(J1191&lt;-1*VALUE(MID(K1191,1,2)), "No", "Yes"))))</f>
        <v>No</v>
      </c>
    </row>
    <row r="1192" spans="1:12">
      <c r="A1192" s="111" t="s">
        <v>510</v>
      </c>
      <c r="B1192" s="70" t="s">
        <v>51</v>
      </c>
      <c r="C1192" s="49">
        <v>24658</v>
      </c>
      <c r="D1192" s="49" t="str">
        <f t="shared" si="247"/>
        <v>N/A</v>
      </c>
      <c r="E1192" s="49">
        <v>40568</v>
      </c>
      <c r="F1192" s="49" t="str">
        <f t="shared" si="248"/>
        <v>N/A</v>
      </c>
      <c r="G1192" s="49">
        <v>46579</v>
      </c>
      <c r="H1192" s="10" t="str">
        <f t="shared" si="249"/>
        <v>N/A</v>
      </c>
      <c r="I1192" s="96">
        <v>64.52</v>
      </c>
      <c r="J1192" s="96">
        <v>14.82</v>
      </c>
      <c r="K1192" s="11" t="s">
        <v>117</v>
      </c>
      <c r="L1192" s="21" t="str">
        <f t="shared" si="250"/>
        <v>Yes</v>
      </c>
    </row>
    <row r="1193" spans="1:12">
      <c r="A1193" s="111" t="s">
        <v>848</v>
      </c>
      <c r="B1193" s="70" t="s">
        <v>51</v>
      </c>
      <c r="C1193" s="125">
        <v>10603.721672</v>
      </c>
      <c r="D1193" s="10" t="str">
        <f t="shared" si="247"/>
        <v>N/A</v>
      </c>
      <c r="E1193" s="125">
        <v>7703.6999113000002</v>
      </c>
      <c r="F1193" s="10" t="str">
        <f t="shared" si="248"/>
        <v>N/A</v>
      </c>
      <c r="G1193" s="125">
        <v>8214.8262522000005</v>
      </c>
      <c r="H1193" s="10" t="str">
        <f t="shared" si="249"/>
        <v>N/A</v>
      </c>
      <c r="I1193" s="96">
        <v>-27.3</v>
      </c>
      <c r="J1193" s="96">
        <v>6.6349999999999998</v>
      </c>
      <c r="K1193" s="11" t="s">
        <v>117</v>
      </c>
      <c r="L1193" s="21" t="str">
        <f t="shared" si="250"/>
        <v>Yes</v>
      </c>
    </row>
    <row r="1194" spans="1:12">
      <c r="A1194" s="153" t="s">
        <v>592</v>
      </c>
      <c r="B1194" s="70" t="s">
        <v>51</v>
      </c>
      <c r="C1194" s="125">
        <v>4958.5742920000002</v>
      </c>
      <c r="D1194" s="10" t="str">
        <f t="shared" si="247"/>
        <v>N/A</v>
      </c>
      <c r="E1194" s="125">
        <v>1895.5836331</v>
      </c>
      <c r="F1194" s="10" t="str">
        <f t="shared" si="248"/>
        <v>N/A</v>
      </c>
      <c r="G1194" s="125">
        <v>2296.4089782999999</v>
      </c>
      <c r="H1194" s="10" t="str">
        <f t="shared" si="249"/>
        <v>N/A</v>
      </c>
      <c r="I1194" s="96">
        <v>-61.8</v>
      </c>
      <c r="J1194" s="96">
        <v>21.15</v>
      </c>
      <c r="K1194" s="11" t="s">
        <v>117</v>
      </c>
      <c r="L1194" s="21" t="str">
        <f t="shared" si="250"/>
        <v>No</v>
      </c>
    </row>
    <row r="1195" spans="1:12">
      <c r="A1195" s="153" t="s">
        <v>595</v>
      </c>
      <c r="B1195" s="70" t="s">
        <v>51</v>
      </c>
      <c r="C1195" s="125">
        <v>13405.245027000001</v>
      </c>
      <c r="D1195" s="10" t="str">
        <f t="shared" si="247"/>
        <v>N/A</v>
      </c>
      <c r="E1195" s="125">
        <v>12564.584797</v>
      </c>
      <c r="F1195" s="10" t="str">
        <f t="shared" si="248"/>
        <v>N/A</v>
      </c>
      <c r="G1195" s="125">
        <v>13803.192224</v>
      </c>
      <c r="H1195" s="10" t="str">
        <f t="shared" si="249"/>
        <v>N/A</v>
      </c>
      <c r="I1195" s="96">
        <v>-6.27</v>
      </c>
      <c r="J1195" s="96">
        <v>9.8580000000000005</v>
      </c>
      <c r="K1195" s="11" t="s">
        <v>117</v>
      </c>
      <c r="L1195" s="21" t="str">
        <f t="shared" si="250"/>
        <v>Yes</v>
      </c>
    </row>
    <row r="1196" spans="1:12">
      <c r="A1196" s="153" t="s">
        <v>598</v>
      </c>
      <c r="B1196" s="70" t="s">
        <v>51</v>
      </c>
      <c r="C1196" s="125">
        <v>1572.8190764999999</v>
      </c>
      <c r="D1196" s="10" t="str">
        <f t="shared" si="247"/>
        <v>N/A</v>
      </c>
      <c r="E1196" s="125">
        <v>1825.6760773000001</v>
      </c>
      <c r="F1196" s="10" t="str">
        <f t="shared" si="248"/>
        <v>N/A</v>
      </c>
      <c r="G1196" s="125">
        <v>2243.5169046000001</v>
      </c>
      <c r="H1196" s="10" t="str">
        <f t="shared" si="249"/>
        <v>N/A</v>
      </c>
      <c r="I1196" s="96">
        <v>16.079999999999998</v>
      </c>
      <c r="J1196" s="96">
        <v>22.89</v>
      </c>
      <c r="K1196" s="11" t="s">
        <v>117</v>
      </c>
      <c r="L1196" s="21" t="str">
        <f t="shared" si="250"/>
        <v>No</v>
      </c>
    </row>
    <row r="1197" spans="1:12">
      <c r="A1197" s="153" t="s">
        <v>600</v>
      </c>
      <c r="B1197" s="70" t="s">
        <v>51</v>
      </c>
      <c r="C1197" s="125">
        <v>1022.4892916</v>
      </c>
      <c r="D1197" s="10" t="str">
        <f t="shared" si="247"/>
        <v>N/A</v>
      </c>
      <c r="E1197" s="125">
        <v>1155.7038123</v>
      </c>
      <c r="F1197" s="10" t="str">
        <f t="shared" si="248"/>
        <v>N/A</v>
      </c>
      <c r="G1197" s="125">
        <v>1212.7847114000001</v>
      </c>
      <c r="H1197" s="10" t="str">
        <f t="shared" si="249"/>
        <v>N/A</v>
      </c>
      <c r="I1197" s="96">
        <v>13.03</v>
      </c>
      <c r="J1197" s="96">
        <v>4.9390000000000001</v>
      </c>
      <c r="K1197" s="11" t="s">
        <v>117</v>
      </c>
      <c r="L1197" s="21" t="str">
        <f t="shared" si="250"/>
        <v>Yes</v>
      </c>
    </row>
    <row r="1198" spans="1:12">
      <c r="A1198" s="118" t="s">
        <v>511</v>
      </c>
      <c r="B1198" s="70" t="s">
        <v>51</v>
      </c>
      <c r="C1198" s="10">
        <v>3.8078383590999998</v>
      </c>
      <c r="D1198" s="10" t="str">
        <f t="shared" si="247"/>
        <v>N/A</v>
      </c>
      <c r="E1198" s="10">
        <v>6.3516418480999999</v>
      </c>
      <c r="F1198" s="10" t="str">
        <f t="shared" si="248"/>
        <v>N/A</v>
      </c>
      <c r="G1198" s="10">
        <v>7.2704029868999998</v>
      </c>
      <c r="H1198" s="10" t="str">
        <f t="shared" si="249"/>
        <v>N/A</v>
      </c>
      <c r="I1198" s="96">
        <v>66.8</v>
      </c>
      <c r="J1198" s="96">
        <v>14.46</v>
      </c>
      <c r="K1198" s="11" t="s">
        <v>117</v>
      </c>
      <c r="L1198" s="21" t="str">
        <f t="shared" si="250"/>
        <v>Yes</v>
      </c>
    </row>
    <row r="1199" spans="1:12">
      <c r="A1199" s="153" t="s">
        <v>592</v>
      </c>
      <c r="B1199" s="70" t="s">
        <v>51</v>
      </c>
      <c r="C1199" s="10">
        <v>13.71258542</v>
      </c>
      <c r="D1199" s="10" t="str">
        <f t="shared" si="247"/>
        <v>N/A</v>
      </c>
      <c r="E1199" s="10">
        <v>43.441059602999999</v>
      </c>
      <c r="F1199" s="10" t="str">
        <f t="shared" si="248"/>
        <v>N/A</v>
      </c>
      <c r="G1199" s="10">
        <v>55.892575897</v>
      </c>
      <c r="H1199" s="10" t="str">
        <f t="shared" si="249"/>
        <v>N/A</v>
      </c>
      <c r="I1199" s="96">
        <v>216.8</v>
      </c>
      <c r="J1199" s="96">
        <v>28.66</v>
      </c>
      <c r="K1199" s="11" t="s">
        <v>117</v>
      </c>
      <c r="L1199" s="21" t="str">
        <f t="shared" si="250"/>
        <v>No</v>
      </c>
    </row>
    <row r="1200" spans="1:12">
      <c r="A1200" s="153" t="s">
        <v>595</v>
      </c>
      <c r="B1200" s="70" t="s">
        <v>51</v>
      </c>
      <c r="C1200" s="10">
        <v>9.9480506032000005</v>
      </c>
      <c r="D1200" s="10" t="str">
        <f t="shared" si="247"/>
        <v>N/A</v>
      </c>
      <c r="E1200" s="10">
        <v>12.740015306</v>
      </c>
      <c r="F1200" s="10" t="str">
        <f t="shared" si="248"/>
        <v>N/A</v>
      </c>
      <c r="G1200" s="10">
        <v>13.651085882</v>
      </c>
      <c r="H1200" s="10" t="str">
        <f t="shared" si="249"/>
        <v>N/A</v>
      </c>
      <c r="I1200" s="96">
        <v>28.07</v>
      </c>
      <c r="J1200" s="96">
        <v>7.1509999999999998</v>
      </c>
      <c r="K1200" s="11" t="s">
        <v>117</v>
      </c>
      <c r="L1200" s="21" t="str">
        <f t="shared" si="250"/>
        <v>Yes</v>
      </c>
    </row>
    <row r="1201" spans="1:12">
      <c r="A1201" s="153" t="s">
        <v>598</v>
      </c>
      <c r="B1201" s="70" t="s">
        <v>51</v>
      </c>
      <c r="C1201" s="10">
        <v>0.40074628000000001</v>
      </c>
      <c r="D1201" s="10" t="str">
        <f t="shared" si="247"/>
        <v>N/A</v>
      </c>
      <c r="E1201" s="10">
        <v>0.4189074793</v>
      </c>
      <c r="F1201" s="10" t="str">
        <f t="shared" si="248"/>
        <v>N/A</v>
      </c>
      <c r="G1201" s="10">
        <v>0.4122031967</v>
      </c>
      <c r="H1201" s="10" t="str">
        <f t="shared" si="249"/>
        <v>N/A</v>
      </c>
      <c r="I1201" s="96">
        <v>4.532</v>
      </c>
      <c r="J1201" s="96">
        <v>-1.6</v>
      </c>
      <c r="K1201" s="11" t="s">
        <v>117</v>
      </c>
      <c r="L1201" s="21" t="str">
        <f t="shared" si="250"/>
        <v>Yes</v>
      </c>
    </row>
    <row r="1202" spans="1:12">
      <c r="A1202" s="153" t="s">
        <v>600</v>
      </c>
      <c r="B1202" s="70" t="s">
        <v>51</v>
      </c>
      <c r="C1202" s="10">
        <v>0.58117268580000003</v>
      </c>
      <c r="D1202" s="10" t="str">
        <f t="shared" si="247"/>
        <v>N/A</v>
      </c>
      <c r="E1202" s="10">
        <v>0.64432015720000002</v>
      </c>
      <c r="F1202" s="10" t="str">
        <f t="shared" si="248"/>
        <v>N/A</v>
      </c>
      <c r="G1202" s="10">
        <v>0.61073793529999998</v>
      </c>
      <c r="H1202" s="10" t="str">
        <f t="shared" si="249"/>
        <v>N/A</v>
      </c>
      <c r="I1202" s="96">
        <v>10.87</v>
      </c>
      <c r="J1202" s="96">
        <v>-5.21</v>
      </c>
      <c r="K1202" s="11" t="s">
        <v>117</v>
      </c>
      <c r="L1202" s="21" t="str">
        <f t="shared" si="250"/>
        <v>Yes</v>
      </c>
    </row>
    <row r="1203" spans="1:12" ht="12.75" customHeight="1">
      <c r="A1203" s="111" t="s">
        <v>840</v>
      </c>
      <c r="B1203" s="70" t="s">
        <v>51</v>
      </c>
      <c r="C1203" s="125">
        <v>216859317</v>
      </c>
      <c r="D1203" s="10" t="str">
        <f t="shared" si="247"/>
        <v>N/A</v>
      </c>
      <c r="E1203" s="125">
        <v>275637705</v>
      </c>
      <c r="F1203" s="10" t="str">
        <f t="shared" si="248"/>
        <v>N/A</v>
      </c>
      <c r="G1203" s="125">
        <v>357757448</v>
      </c>
      <c r="H1203" s="10" t="str">
        <f t="shared" si="249"/>
        <v>N/A</v>
      </c>
      <c r="I1203" s="96">
        <v>27.1</v>
      </c>
      <c r="J1203" s="96">
        <v>29.79</v>
      </c>
      <c r="K1203" s="11" t="s">
        <v>117</v>
      </c>
      <c r="L1203" s="21" t="str">
        <f t="shared" si="250"/>
        <v>No</v>
      </c>
    </row>
    <row r="1204" spans="1:12">
      <c r="A1204" s="111" t="s">
        <v>512</v>
      </c>
      <c r="B1204" s="70" t="s">
        <v>51</v>
      </c>
      <c r="C1204" s="49">
        <v>14336</v>
      </c>
      <c r="D1204" s="49" t="str">
        <f t="shared" si="247"/>
        <v>N/A</v>
      </c>
      <c r="E1204" s="49">
        <v>30634</v>
      </c>
      <c r="F1204" s="49" t="str">
        <f t="shared" si="248"/>
        <v>N/A</v>
      </c>
      <c r="G1204" s="49">
        <v>37258</v>
      </c>
      <c r="H1204" s="10" t="str">
        <f t="shared" si="249"/>
        <v>N/A</v>
      </c>
      <c r="I1204" s="96">
        <v>113.7</v>
      </c>
      <c r="J1204" s="96">
        <v>21.62</v>
      </c>
      <c r="K1204" s="11" t="s">
        <v>117</v>
      </c>
      <c r="L1204" s="21" t="str">
        <f t="shared" si="250"/>
        <v>No</v>
      </c>
    </row>
    <row r="1205" spans="1:12" ht="25.5">
      <c r="A1205" s="111" t="s">
        <v>849</v>
      </c>
      <c r="B1205" s="70" t="s">
        <v>51</v>
      </c>
      <c r="C1205" s="125">
        <v>15126.905483</v>
      </c>
      <c r="D1205" s="10" t="str">
        <f t="shared" si="247"/>
        <v>N/A</v>
      </c>
      <c r="E1205" s="125">
        <v>8997.7706144000003</v>
      </c>
      <c r="F1205" s="10" t="str">
        <f t="shared" si="248"/>
        <v>N/A</v>
      </c>
      <c r="G1205" s="125">
        <v>9602.1645821000002</v>
      </c>
      <c r="H1205" s="10" t="str">
        <f t="shared" si="249"/>
        <v>N/A</v>
      </c>
      <c r="I1205" s="96">
        <v>-40.5</v>
      </c>
      <c r="J1205" s="96">
        <v>6.7169999999999996</v>
      </c>
      <c r="K1205" s="11" t="s">
        <v>117</v>
      </c>
      <c r="L1205" s="21" t="str">
        <f t="shared" si="250"/>
        <v>Yes</v>
      </c>
    </row>
    <row r="1206" spans="1:12">
      <c r="A1206" s="153" t="s">
        <v>654</v>
      </c>
      <c r="B1206" s="70" t="s">
        <v>51</v>
      </c>
      <c r="C1206" s="125">
        <v>3954.7430978000002</v>
      </c>
      <c r="D1206" s="10" t="str">
        <f t="shared" si="247"/>
        <v>N/A</v>
      </c>
      <c r="E1206" s="125">
        <v>1587.8669725</v>
      </c>
      <c r="F1206" s="10" t="str">
        <f t="shared" si="248"/>
        <v>N/A</v>
      </c>
      <c r="G1206" s="125">
        <v>2261.1653698</v>
      </c>
      <c r="H1206" s="10" t="str">
        <f t="shared" si="249"/>
        <v>N/A</v>
      </c>
      <c r="I1206" s="96">
        <v>-59.8</v>
      </c>
      <c r="J1206" s="96">
        <v>42.4</v>
      </c>
      <c r="K1206" s="11" t="s">
        <v>117</v>
      </c>
      <c r="L1206" s="21" t="str">
        <f t="shared" si="250"/>
        <v>No</v>
      </c>
    </row>
    <row r="1207" spans="1:12">
      <c r="A1207" s="153" t="s">
        <v>655</v>
      </c>
      <c r="B1207" s="70" t="s">
        <v>51</v>
      </c>
      <c r="C1207" s="125">
        <v>19947.356365</v>
      </c>
      <c r="D1207" s="10" t="str">
        <f t="shared" si="247"/>
        <v>N/A</v>
      </c>
      <c r="E1207" s="125">
        <v>16619.483916000001</v>
      </c>
      <c r="F1207" s="10" t="str">
        <f t="shared" si="248"/>
        <v>N/A</v>
      </c>
      <c r="G1207" s="125">
        <v>17993.420174999999</v>
      </c>
      <c r="H1207" s="10" t="str">
        <f t="shared" si="249"/>
        <v>N/A</v>
      </c>
      <c r="I1207" s="96">
        <v>-16.7</v>
      </c>
      <c r="J1207" s="96">
        <v>8.2669999999999995</v>
      </c>
      <c r="K1207" s="11" t="s">
        <v>117</v>
      </c>
      <c r="L1207" s="21" t="str">
        <f t="shared" si="250"/>
        <v>Yes</v>
      </c>
    </row>
    <row r="1208" spans="1:12">
      <c r="A1208" s="153" t="s">
        <v>656</v>
      </c>
      <c r="B1208" s="70" t="s">
        <v>51</v>
      </c>
      <c r="C1208" s="125">
        <v>4654.8055555999999</v>
      </c>
      <c r="D1208" s="10" t="str">
        <f t="shared" si="247"/>
        <v>N/A</v>
      </c>
      <c r="E1208" s="125">
        <v>7123.9148936000001</v>
      </c>
      <c r="F1208" s="10" t="str">
        <f t="shared" si="248"/>
        <v>N/A</v>
      </c>
      <c r="G1208" s="125">
        <v>10039.255556</v>
      </c>
      <c r="H1208" s="10" t="str">
        <f t="shared" si="249"/>
        <v>N/A</v>
      </c>
      <c r="I1208" s="96">
        <v>53.04</v>
      </c>
      <c r="J1208" s="96">
        <v>40.92</v>
      </c>
      <c r="K1208" s="11" t="s">
        <v>117</v>
      </c>
      <c r="L1208" s="21" t="str">
        <f t="shared" si="250"/>
        <v>No</v>
      </c>
    </row>
    <row r="1209" spans="1:12">
      <c r="A1209" s="153" t="s">
        <v>657</v>
      </c>
      <c r="B1209" s="70" t="s">
        <v>51</v>
      </c>
      <c r="C1209" s="125">
        <v>1490.7272727</v>
      </c>
      <c r="D1209" s="10" t="str">
        <f t="shared" si="247"/>
        <v>N/A</v>
      </c>
      <c r="E1209" s="125">
        <v>4809.90625</v>
      </c>
      <c r="F1209" s="10" t="str">
        <f t="shared" si="248"/>
        <v>N/A</v>
      </c>
      <c r="G1209" s="125">
        <v>3447.6578946999998</v>
      </c>
      <c r="H1209" s="10" t="str">
        <f t="shared" si="249"/>
        <v>N/A</v>
      </c>
      <c r="I1209" s="96">
        <v>222.7</v>
      </c>
      <c r="J1209" s="96">
        <v>-28.3</v>
      </c>
      <c r="K1209" s="11" t="s">
        <v>117</v>
      </c>
      <c r="L1209" s="21" t="str">
        <f t="shared" si="250"/>
        <v>No</v>
      </c>
    </row>
    <row r="1210" spans="1:12" ht="25.5">
      <c r="A1210" s="118" t="s">
        <v>513</v>
      </c>
      <c r="B1210" s="70" t="s">
        <v>51</v>
      </c>
      <c r="C1210" s="10">
        <v>2.2138523284999998</v>
      </c>
      <c r="D1210" s="10" t="str">
        <f t="shared" si="247"/>
        <v>N/A</v>
      </c>
      <c r="E1210" s="10">
        <v>4.7962974851000002</v>
      </c>
      <c r="F1210" s="10" t="str">
        <f t="shared" si="248"/>
        <v>N/A</v>
      </c>
      <c r="G1210" s="10">
        <v>5.8155107341000001</v>
      </c>
      <c r="H1210" s="10" t="str">
        <f t="shared" si="249"/>
        <v>N/A</v>
      </c>
      <c r="I1210" s="96">
        <v>116.6</v>
      </c>
      <c r="J1210" s="96">
        <v>21.25</v>
      </c>
      <c r="K1210" s="11" t="s">
        <v>117</v>
      </c>
      <c r="L1210" s="21" t="str">
        <f t="shared" si="250"/>
        <v>No</v>
      </c>
    </row>
    <row r="1211" spans="1:12">
      <c r="A1211" s="153" t="s">
        <v>592</v>
      </c>
      <c r="B1211" s="70" t="s">
        <v>51</v>
      </c>
      <c r="C1211" s="10">
        <v>10.777416345000001</v>
      </c>
      <c r="D1211" s="10" t="str">
        <f t="shared" si="247"/>
        <v>N/A</v>
      </c>
      <c r="E1211" s="10">
        <v>41.001324502999999</v>
      </c>
      <c r="F1211" s="10" t="str">
        <f t="shared" si="248"/>
        <v>N/A</v>
      </c>
      <c r="G1211" s="10">
        <v>53.744636941000003</v>
      </c>
      <c r="H1211" s="10" t="str">
        <f t="shared" si="249"/>
        <v>N/A</v>
      </c>
      <c r="I1211" s="96">
        <v>280.39999999999998</v>
      </c>
      <c r="J1211" s="96">
        <v>31.08</v>
      </c>
      <c r="K1211" s="11" t="s">
        <v>117</v>
      </c>
      <c r="L1211" s="21" t="str">
        <f t="shared" si="250"/>
        <v>No</v>
      </c>
    </row>
    <row r="1212" spans="1:12">
      <c r="A1212" s="153" t="s">
        <v>595</v>
      </c>
      <c r="B1212" s="70" t="s">
        <v>51</v>
      </c>
      <c r="C1212" s="10">
        <v>5.7616080725999996</v>
      </c>
      <c r="D1212" s="10" t="str">
        <f t="shared" si="247"/>
        <v>N/A</v>
      </c>
      <c r="E1212" s="10">
        <v>8.6753629359000008</v>
      </c>
      <c r="F1212" s="10" t="str">
        <f t="shared" si="248"/>
        <v>N/A</v>
      </c>
      <c r="G1212" s="10">
        <v>9.8519200390999995</v>
      </c>
      <c r="H1212" s="10" t="str">
        <f t="shared" si="249"/>
        <v>N/A</v>
      </c>
      <c r="I1212" s="96">
        <v>50.57</v>
      </c>
      <c r="J1212" s="96">
        <v>13.56</v>
      </c>
      <c r="K1212" s="11" t="s">
        <v>117</v>
      </c>
      <c r="L1212" s="21" t="str">
        <f t="shared" si="250"/>
        <v>Yes</v>
      </c>
    </row>
    <row r="1213" spans="1:12">
      <c r="A1213" s="153" t="s">
        <v>598</v>
      </c>
      <c r="B1213" s="70" t="s">
        <v>51</v>
      </c>
      <c r="C1213" s="10">
        <v>1.0921170399999999E-2</v>
      </c>
      <c r="D1213" s="10" t="str">
        <f t="shared" si="247"/>
        <v>N/A</v>
      </c>
      <c r="E1213" s="10">
        <v>1.4627527099999999E-2</v>
      </c>
      <c r="F1213" s="10" t="str">
        <f t="shared" si="248"/>
        <v>N/A</v>
      </c>
      <c r="G1213" s="10">
        <v>2.78724926E-2</v>
      </c>
      <c r="H1213" s="10" t="str">
        <f t="shared" si="249"/>
        <v>N/A</v>
      </c>
      <c r="I1213" s="96">
        <v>33.94</v>
      </c>
      <c r="J1213" s="96">
        <v>90.55</v>
      </c>
      <c r="K1213" s="11" t="s">
        <v>117</v>
      </c>
      <c r="L1213" s="21" t="str">
        <f t="shared" si="250"/>
        <v>No</v>
      </c>
    </row>
    <row r="1214" spans="1:12">
      <c r="A1214" s="153" t="s">
        <v>600</v>
      </c>
      <c r="B1214" s="70" t="s">
        <v>51</v>
      </c>
      <c r="C1214" s="10">
        <v>1.0531959699999999E-2</v>
      </c>
      <c r="D1214" s="10" t="str">
        <f t="shared" si="247"/>
        <v>N/A</v>
      </c>
      <c r="E1214" s="10">
        <v>3.02320308E-2</v>
      </c>
      <c r="F1214" s="10" t="str">
        <f t="shared" si="248"/>
        <v>N/A</v>
      </c>
      <c r="G1214" s="10">
        <v>3.6205992999999999E-2</v>
      </c>
      <c r="H1214" s="10" t="str">
        <f t="shared" si="249"/>
        <v>N/A</v>
      </c>
      <c r="I1214" s="96">
        <v>187.1</v>
      </c>
      <c r="J1214" s="96">
        <v>19.760000000000002</v>
      </c>
      <c r="K1214" s="11" t="s">
        <v>117</v>
      </c>
      <c r="L1214" s="21" t="str">
        <f t="shared" si="250"/>
        <v>No</v>
      </c>
    </row>
    <row r="1216" spans="1:12">
      <c r="B1216" s="127"/>
      <c r="C1216" s="127"/>
      <c r="D1216" s="127"/>
      <c r="E1216" s="127"/>
      <c r="F1216" s="127"/>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04/12/2010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2010-04-28T18:18:00Z</dcterms:modified>
</cp:coreProperties>
</file>